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blair\Documents\Kingston 2023 COS\IRRs\"/>
    </mc:Choice>
  </mc:AlternateContent>
  <xr:revisionPtr revIDLastSave="0" documentId="13_ncr:1_{0D91EDA3-413A-4224-9E2B-7079131C689D}" xr6:coauthVersionLast="47" xr6:coauthVersionMax="47" xr10:uidLastSave="{00000000-0000-0000-0000-000000000000}"/>
  <bookViews>
    <workbookView xWindow="-120" yWindow="-120" windowWidth="29040" windowHeight="15840" tabRatio="846" firstSheet="11" activeTab="18" xr2:uid="{00000000-000D-0000-FFFF-FFFF00000000}"/>
  </bookViews>
  <sheets>
    <sheet name="Dataset" sheetId="15" r:id="rId1"/>
    <sheet name="Monthly Data" sheetId="14" r:id="rId2"/>
    <sheet name="Weather" sheetId="16" r:id="rId3"/>
    <sheet name="Economic" sheetId="17" r:id="rId4"/>
    <sheet name="Historic CDM" sheetId="37" r:id="rId5"/>
    <sheet name="Residential" sheetId="20" r:id="rId6"/>
    <sheet name="GSlt50" sheetId="22" r:id="rId7"/>
    <sheet name="GSgt50" sheetId="23" r:id="rId8"/>
    <sheet name="LargeUse" sheetId="24" r:id="rId9"/>
    <sheet name="Model Summary" sheetId="25" r:id="rId10"/>
    <sheet name="Residential Normalized" sheetId="26" r:id="rId11"/>
    <sheet name="GSlt50 Normalized" sheetId="27" r:id="rId12"/>
    <sheet name="GSgt50 Normalized" sheetId="28" r:id="rId13"/>
    <sheet name="LargeUse Normalized" sheetId="29" r:id="rId14"/>
    <sheet name="Normalized Annual Summary" sheetId="31" r:id="rId15"/>
    <sheet name="Customer Count" sheetId="18" r:id="rId16"/>
    <sheet name="kW Forecast" sheetId="19" r:id="rId17"/>
    <sheet name="CDM Adjustment" sheetId="33" r:id="rId18"/>
    <sheet name="Summary Tables" sheetId="32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'[1]Old MEA Statistics'!$B$250</definedName>
    <definedName name="_OP1000">#REF!</definedName>
    <definedName name="_Order1" hidden="1">255</definedName>
    <definedName name="_Order2" hidden="1">0</definedName>
    <definedName name="_Sort" localSheetId="3" hidden="1">[2]Sheet1!$G$40:$K$40</definedName>
    <definedName name="_Sort" hidden="1">[3]Sheet1!$G$40:$K$40</definedName>
    <definedName name="ALL">#REF!</definedName>
    <definedName name="ApprovedYr">'[4]Z1.ModelVariables'!$C$12</definedName>
    <definedName name="CAfile">[5]Refs!$B$2</definedName>
    <definedName name="CAPCOSTS">#REF!</definedName>
    <definedName name="CAPITAL">#REF!</definedName>
    <definedName name="CapitalExpListing">#REF!</definedName>
    <definedName name="CArevReq">[5]Refs!$B$6</definedName>
    <definedName name="CASHFLOW">#REF!</definedName>
    <definedName name="cc">#REF!</definedName>
    <definedName name="ClassRange1">[5]Refs!$B$3</definedName>
    <definedName name="ClassRange2">[5]Refs!$B$4</definedName>
    <definedName name="contactf">#REF!</definedName>
    <definedName name="_xlnm.Criteria">#REF!</definedName>
    <definedName name="CRLF">'[4]Z1.ModelVariables'!$C$10</definedName>
    <definedName name="_xlnm.Database">#REF!</definedName>
    <definedName name="DaysInPreviousYear">'[6]Distribution Revenue by Source'!$B$22</definedName>
    <definedName name="DaysInYear">'[6]Distribution Revenue by Source'!$B$21</definedName>
    <definedName name="DEBTREPAY">#REF!</definedName>
    <definedName name="DeptDiv">#REF!</definedName>
    <definedName name="ExpenseAccountListing">#REF!</definedName>
    <definedName name="_xlnm.Extract">#REF!</definedName>
    <definedName name="FakeBlank">'[4]Z1.ModelVariables'!$C$14</definedName>
    <definedName name="FolderPath">[5]Menu!$C$8</definedName>
    <definedName name="histdate">[7]Financials!$E$76</definedName>
    <definedName name="Incr2000">#REF!</definedName>
    <definedName name="INTERIM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[5]Refs!$B$8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 localSheetId="3">#REF!</definedName>
    <definedName name="PAGE11">#REF!</definedName>
    <definedName name="PAGE2" localSheetId="3">[2]Sheet1!$A$1:$I$40</definedName>
    <definedName name="PAGE2">[3]Sheet1!$A$1:$I$40</definedName>
    <definedName name="PAGE3">#REF!</definedName>
    <definedName name="PAGE4" localSheetId="3">#REF!</definedName>
    <definedName name="PAGE4">#REF!</definedName>
    <definedName name="PAGE7" localSheetId="3">#REF!</definedName>
    <definedName name="PAGE7">#REF!</definedName>
    <definedName name="PAGE9" localSheetId="3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'[6]Distribution Revenue by Source'!$C$25</definedName>
    <definedName name="RevReqLookupKey">[5]Refs!$B$5</definedName>
    <definedName name="RevReqRange">[5]Refs!$B$7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'[4]A1.Admin'!$C$13</definedName>
    <definedName name="TestYrPL">'[8]Revenue Requirement'!$B$10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[7]Financials!$A$1</definedName>
    <definedName name="utitliy1">[9]Financials!$A$1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7" i="32" l="1"/>
  <c r="S18" i="32"/>
  <c r="R19" i="32"/>
  <c r="R14" i="32"/>
  <c r="R15" i="32"/>
  <c r="R16" i="32"/>
  <c r="R13" i="32"/>
  <c r="K19" i="32"/>
  <c r="L17" i="32"/>
  <c r="L18" i="32"/>
  <c r="K16" i="32"/>
  <c r="K15" i="32"/>
  <c r="K14" i="32"/>
  <c r="K13" i="32"/>
  <c r="C101" i="33"/>
  <c r="D101" i="33"/>
  <c r="C102" i="33"/>
  <c r="D102" i="33"/>
  <c r="C103" i="33"/>
  <c r="D103" i="33"/>
  <c r="C104" i="33"/>
  <c r="D104" i="33"/>
  <c r="G104" i="33" s="1"/>
  <c r="K116" i="33" s="1"/>
  <c r="C105" i="33"/>
  <c r="D105" i="33"/>
  <c r="C106" i="33"/>
  <c r="D106" i="33"/>
  <c r="G106" i="33" s="1"/>
  <c r="C107" i="33"/>
  <c r="D107" i="33"/>
  <c r="D100" i="33"/>
  <c r="C100" i="33"/>
  <c r="E100" i="33"/>
  <c r="F100" i="33"/>
  <c r="E101" i="33"/>
  <c r="F101" i="33"/>
  <c r="G101" i="33" s="1"/>
  <c r="E102" i="33"/>
  <c r="F102" i="33"/>
  <c r="E103" i="33"/>
  <c r="F103" i="33"/>
  <c r="E104" i="33"/>
  <c r="F104" i="33"/>
  <c r="E105" i="33"/>
  <c r="F105" i="33"/>
  <c r="G105" i="33" s="1"/>
  <c r="E106" i="33"/>
  <c r="F106" i="33"/>
  <c r="E107" i="33"/>
  <c r="F107" i="33"/>
  <c r="G103" i="33"/>
  <c r="K115" i="33" s="1"/>
  <c r="G107" i="33"/>
  <c r="N111" i="33"/>
  <c r="M111" i="33"/>
  <c r="L111" i="33"/>
  <c r="K111" i="33"/>
  <c r="O106" i="33"/>
  <c r="M104" i="33"/>
  <c r="N103" i="33"/>
  <c r="O102" i="33"/>
  <c r="N102" i="33"/>
  <c r="M102" i="33"/>
  <c r="M103" i="33" s="1"/>
  <c r="L102" i="33"/>
  <c r="G102" i="33"/>
  <c r="M101" i="33"/>
  <c r="L101" i="33"/>
  <c r="O101" i="33" s="1"/>
  <c r="N100" i="33"/>
  <c r="M100" i="33"/>
  <c r="L100" i="33"/>
  <c r="L104" i="33" s="1"/>
  <c r="P13" i="32"/>
  <c r="P14" i="32"/>
  <c r="P15" i="32"/>
  <c r="P16" i="32"/>
  <c r="P19" i="32" s="1"/>
  <c r="O18" i="32"/>
  <c r="Q18" i="32" s="1"/>
  <c r="O17" i="32"/>
  <c r="I14" i="32"/>
  <c r="I15" i="32"/>
  <c r="I16" i="32"/>
  <c r="I13" i="32"/>
  <c r="H18" i="32"/>
  <c r="J18" i="32" s="1"/>
  <c r="H17" i="32"/>
  <c r="J17" i="32" s="1"/>
  <c r="L13" i="37"/>
  <c r="I99" i="37"/>
  <c r="I100" i="37"/>
  <c r="C100" i="37"/>
  <c r="D100" i="37"/>
  <c r="E100" i="37"/>
  <c r="F100" i="37"/>
  <c r="D99" i="37"/>
  <c r="E99" i="37"/>
  <c r="F99" i="37"/>
  <c r="C99" i="37"/>
  <c r="I98" i="37"/>
  <c r="E98" i="37"/>
  <c r="F98" i="37"/>
  <c r="D98" i="37"/>
  <c r="C98" i="37"/>
  <c r="C73" i="33"/>
  <c r="C74" i="33"/>
  <c r="C75" i="33"/>
  <c r="C76" i="33"/>
  <c r="G76" i="33" s="1"/>
  <c r="K88" i="33" s="1"/>
  <c r="C77" i="33"/>
  <c r="C78" i="33"/>
  <c r="C79" i="33"/>
  <c r="L4" i="33"/>
  <c r="C72" i="33"/>
  <c r="N83" i="33"/>
  <c r="M83" i="33"/>
  <c r="L83" i="33"/>
  <c r="K83" i="33"/>
  <c r="G79" i="33"/>
  <c r="O78" i="33"/>
  <c r="G78" i="33"/>
  <c r="G77" i="33"/>
  <c r="M76" i="33"/>
  <c r="N75" i="33"/>
  <c r="G75" i="33"/>
  <c r="K87" i="33" s="1"/>
  <c r="O74" i="33"/>
  <c r="N74" i="33"/>
  <c r="M74" i="33"/>
  <c r="M75" i="33" s="1"/>
  <c r="L74" i="33"/>
  <c r="G74" i="33"/>
  <c r="M73" i="33"/>
  <c r="L73" i="33"/>
  <c r="O73" i="33" s="1"/>
  <c r="G73" i="33"/>
  <c r="N72" i="33"/>
  <c r="M72" i="33"/>
  <c r="L72" i="33"/>
  <c r="L76" i="33" s="1"/>
  <c r="G72" i="33"/>
  <c r="R18" i="19"/>
  <c r="Q18" i="19" s="1"/>
  <c r="J26" i="19"/>
  <c r="Q24" i="19"/>
  <c r="P24" i="19"/>
  <c r="Q23" i="19"/>
  <c r="P23" i="19"/>
  <c r="J24" i="19"/>
  <c r="I24" i="19"/>
  <c r="J23" i="19"/>
  <c r="I23" i="19"/>
  <c r="C24" i="19"/>
  <c r="D24" i="19"/>
  <c r="D23" i="19"/>
  <c r="C23" i="19"/>
  <c r="E19" i="19"/>
  <c r="T14" i="18"/>
  <c r="B53" i="32"/>
  <c r="W26" i="18"/>
  <c r="W27" i="18"/>
  <c r="W28" i="18"/>
  <c r="W29" i="18"/>
  <c r="W30" i="18"/>
  <c r="W31" i="18"/>
  <c r="W32" i="18"/>
  <c r="W33" i="18"/>
  <c r="S29" i="18"/>
  <c r="S30" i="18"/>
  <c r="S31" i="18"/>
  <c r="S32" i="18"/>
  <c r="S33" i="18"/>
  <c r="K28" i="18"/>
  <c r="K29" i="18"/>
  <c r="K30" i="18"/>
  <c r="K31" i="18"/>
  <c r="K32" i="18"/>
  <c r="K33" i="18"/>
  <c r="G100" i="33" l="1"/>
  <c r="M115" i="33"/>
  <c r="M113" i="33"/>
  <c r="G109" i="33"/>
  <c r="K112" i="33"/>
  <c r="M112" i="33"/>
  <c r="K114" i="33"/>
  <c r="M114" i="33"/>
  <c r="L114" i="33"/>
  <c r="N115" i="33"/>
  <c r="L116" i="33"/>
  <c r="M116" i="33"/>
  <c r="N112" i="33"/>
  <c r="N113" i="33"/>
  <c r="K113" i="33"/>
  <c r="N114" i="33"/>
  <c r="M117" i="33"/>
  <c r="N117" i="33"/>
  <c r="L117" i="33"/>
  <c r="K117" i="33"/>
  <c r="L118" i="33"/>
  <c r="K118" i="33"/>
  <c r="M118" i="33"/>
  <c r="N118" i="33"/>
  <c r="N104" i="33"/>
  <c r="N116" i="33" s="1"/>
  <c r="L112" i="33"/>
  <c r="L103" i="33"/>
  <c r="L113" i="33"/>
  <c r="O100" i="33"/>
  <c r="I19" i="32"/>
  <c r="M87" i="33"/>
  <c r="M85" i="33"/>
  <c r="L88" i="33"/>
  <c r="K86" i="33"/>
  <c r="M86" i="33"/>
  <c r="L86" i="33"/>
  <c r="N87" i="33"/>
  <c r="G81" i="33"/>
  <c r="K84" i="33"/>
  <c r="M88" i="33"/>
  <c r="M84" i="33"/>
  <c r="N84" i="33"/>
  <c r="N85" i="33"/>
  <c r="K85" i="33"/>
  <c r="N86" i="33"/>
  <c r="M89" i="33"/>
  <c r="L89" i="33"/>
  <c r="N89" i="33"/>
  <c r="K89" i="33"/>
  <c r="L90" i="33"/>
  <c r="M90" i="33"/>
  <c r="K90" i="33"/>
  <c r="N90" i="33"/>
  <c r="N76" i="33"/>
  <c r="N88" i="33" s="1"/>
  <c r="L84" i="33"/>
  <c r="L75" i="33"/>
  <c r="L85" i="33"/>
  <c r="O72" i="33"/>
  <c r="K18" i="19"/>
  <c r="E18" i="19"/>
  <c r="O15" i="37"/>
  <c r="E24" i="19"/>
  <c r="C14" i="19"/>
  <c r="D14" i="19"/>
  <c r="E14" i="19" s="1"/>
  <c r="F14" i="19" s="1"/>
  <c r="H14" i="19"/>
  <c r="J14" i="19" s="1"/>
  <c r="K14" i="19" s="1"/>
  <c r="L14" i="19" s="1"/>
  <c r="I14" i="19"/>
  <c r="O14" i="19"/>
  <c r="P14" i="19"/>
  <c r="Q14" i="19"/>
  <c r="R14" i="19" s="1"/>
  <c r="S14" i="19" s="1"/>
  <c r="F13" i="19"/>
  <c r="F12" i="19"/>
  <c r="F11" i="19"/>
  <c r="F10" i="19"/>
  <c r="F8" i="19"/>
  <c r="F7" i="19"/>
  <c r="F6" i="19"/>
  <c r="F1" i="29"/>
  <c r="E1" i="29"/>
  <c r="I123" i="28"/>
  <c r="I124" i="28"/>
  <c r="I125" i="28"/>
  <c r="I126" i="28"/>
  <c r="I127" i="28"/>
  <c r="I128" i="28"/>
  <c r="I129" i="28"/>
  <c r="I130" i="28"/>
  <c r="I142" i="28" s="1"/>
  <c r="P142" i="28" s="1"/>
  <c r="I131" i="28"/>
  <c r="I132" i="28"/>
  <c r="I133" i="28"/>
  <c r="I134" i="28"/>
  <c r="I135" i="28"/>
  <c r="I136" i="28"/>
  <c r="I137" i="28"/>
  <c r="I138" i="28"/>
  <c r="I139" i="28"/>
  <c r="I140" i="28"/>
  <c r="I141" i="28"/>
  <c r="I143" i="28"/>
  <c r="I144" i="28"/>
  <c r="I145" i="28"/>
  <c r="I122" i="28"/>
  <c r="K3" i="28"/>
  <c r="N3" i="28"/>
  <c r="O3" i="28"/>
  <c r="P3" i="28"/>
  <c r="K4" i="28"/>
  <c r="N4" i="28"/>
  <c r="O4" i="28"/>
  <c r="P4" i="28"/>
  <c r="K5" i="28"/>
  <c r="N5" i="28"/>
  <c r="O5" i="28"/>
  <c r="P5" i="28"/>
  <c r="K6" i="28"/>
  <c r="N6" i="28"/>
  <c r="O6" i="28"/>
  <c r="P6" i="28"/>
  <c r="K7" i="28"/>
  <c r="N7" i="28"/>
  <c r="O7" i="28"/>
  <c r="P7" i="28"/>
  <c r="K8" i="28"/>
  <c r="N8" i="28"/>
  <c r="O8" i="28"/>
  <c r="P8" i="28"/>
  <c r="K9" i="28"/>
  <c r="N9" i="28"/>
  <c r="O9" i="28"/>
  <c r="P9" i="28"/>
  <c r="K10" i="28"/>
  <c r="N10" i="28"/>
  <c r="O10" i="28"/>
  <c r="P10" i="28"/>
  <c r="K11" i="28"/>
  <c r="N11" i="28"/>
  <c r="O11" i="28"/>
  <c r="P11" i="28"/>
  <c r="K12" i="28"/>
  <c r="N12" i="28"/>
  <c r="O12" i="28"/>
  <c r="P12" i="28"/>
  <c r="K13" i="28"/>
  <c r="N13" i="28"/>
  <c r="O13" i="28"/>
  <c r="P13" i="28"/>
  <c r="K14" i="28"/>
  <c r="N14" i="28"/>
  <c r="O14" i="28"/>
  <c r="P14" i="28"/>
  <c r="K15" i="28"/>
  <c r="N15" i="28"/>
  <c r="O15" i="28"/>
  <c r="P15" i="28"/>
  <c r="K16" i="28"/>
  <c r="N16" i="28"/>
  <c r="O16" i="28"/>
  <c r="P16" i="28"/>
  <c r="K17" i="28"/>
  <c r="N17" i="28"/>
  <c r="O17" i="28"/>
  <c r="P17" i="28"/>
  <c r="K18" i="28"/>
  <c r="N18" i="28"/>
  <c r="O18" i="28"/>
  <c r="P18" i="28"/>
  <c r="K19" i="28"/>
  <c r="N19" i="28"/>
  <c r="O19" i="28"/>
  <c r="P19" i="28"/>
  <c r="K20" i="28"/>
  <c r="N20" i="28"/>
  <c r="O20" i="28"/>
  <c r="P20" i="28"/>
  <c r="K21" i="28"/>
  <c r="N21" i="28"/>
  <c r="O21" i="28"/>
  <c r="P21" i="28"/>
  <c r="K22" i="28"/>
  <c r="N22" i="28"/>
  <c r="O22" i="28"/>
  <c r="P22" i="28"/>
  <c r="K23" i="28"/>
  <c r="N23" i="28"/>
  <c r="O23" i="28"/>
  <c r="P23" i="28"/>
  <c r="K24" i="28"/>
  <c r="N24" i="28"/>
  <c r="O24" i="28"/>
  <c r="P24" i="28"/>
  <c r="K25" i="28"/>
  <c r="N25" i="28"/>
  <c r="O25" i="28"/>
  <c r="P25" i="28"/>
  <c r="K26" i="28"/>
  <c r="N26" i="28"/>
  <c r="O26" i="28"/>
  <c r="P26" i="28"/>
  <c r="K27" i="28"/>
  <c r="N27" i="28"/>
  <c r="O27" i="28"/>
  <c r="P27" i="28"/>
  <c r="K28" i="28"/>
  <c r="N28" i="28"/>
  <c r="O28" i="28"/>
  <c r="P28" i="28"/>
  <c r="K29" i="28"/>
  <c r="N29" i="28"/>
  <c r="O29" i="28"/>
  <c r="P29" i="28"/>
  <c r="K30" i="28"/>
  <c r="N30" i="28"/>
  <c r="O30" i="28"/>
  <c r="P30" i="28"/>
  <c r="K31" i="28"/>
  <c r="N31" i="28"/>
  <c r="O31" i="28"/>
  <c r="P31" i="28"/>
  <c r="K32" i="28"/>
  <c r="N32" i="28"/>
  <c r="O32" i="28"/>
  <c r="P32" i="28"/>
  <c r="K33" i="28"/>
  <c r="N33" i="28"/>
  <c r="O33" i="28"/>
  <c r="P33" i="28"/>
  <c r="K34" i="28"/>
  <c r="N34" i="28"/>
  <c r="O34" i="28"/>
  <c r="P34" i="28"/>
  <c r="K35" i="28"/>
  <c r="N35" i="28"/>
  <c r="O35" i="28"/>
  <c r="P35" i="28"/>
  <c r="K36" i="28"/>
  <c r="N36" i="28"/>
  <c r="O36" i="28"/>
  <c r="P36" i="28"/>
  <c r="K37" i="28"/>
  <c r="N37" i="28"/>
  <c r="O37" i="28"/>
  <c r="P37" i="28"/>
  <c r="K38" i="28"/>
  <c r="N38" i="28"/>
  <c r="O38" i="28"/>
  <c r="P38" i="28"/>
  <c r="K39" i="28"/>
  <c r="N39" i="28"/>
  <c r="O39" i="28"/>
  <c r="P39" i="28"/>
  <c r="K40" i="28"/>
  <c r="N40" i="28"/>
  <c r="O40" i="28"/>
  <c r="P40" i="28"/>
  <c r="K41" i="28"/>
  <c r="N41" i="28"/>
  <c r="O41" i="28"/>
  <c r="P41" i="28"/>
  <c r="K42" i="28"/>
  <c r="N42" i="28"/>
  <c r="O42" i="28"/>
  <c r="P42" i="28"/>
  <c r="K43" i="28"/>
  <c r="N43" i="28"/>
  <c r="O43" i="28"/>
  <c r="P43" i="28"/>
  <c r="K44" i="28"/>
  <c r="N44" i="28"/>
  <c r="O44" i="28"/>
  <c r="P44" i="28"/>
  <c r="K45" i="28"/>
  <c r="N45" i="28"/>
  <c r="O45" i="28"/>
  <c r="P45" i="28"/>
  <c r="K46" i="28"/>
  <c r="N46" i="28"/>
  <c r="O46" i="28"/>
  <c r="P46" i="28"/>
  <c r="K47" i="28"/>
  <c r="N47" i="28"/>
  <c r="O47" i="28"/>
  <c r="P47" i="28"/>
  <c r="K48" i="28"/>
  <c r="N48" i="28"/>
  <c r="O48" i="28"/>
  <c r="P48" i="28"/>
  <c r="K49" i="28"/>
  <c r="N49" i="28"/>
  <c r="O49" i="28"/>
  <c r="P49" i="28"/>
  <c r="K50" i="28"/>
  <c r="N50" i="28"/>
  <c r="O50" i="28"/>
  <c r="P50" i="28"/>
  <c r="K51" i="28"/>
  <c r="N51" i="28"/>
  <c r="O51" i="28"/>
  <c r="P51" i="28"/>
  <c r="K52" i="28"/>
  <c r="N52" i="28"/>
  <c r="O52" i="28"/>
  <c r="P52" i="28"/>
  <c r="K53" i="28"/>
  <c r="N53" i="28"/>
  <c r="O53" i="28"/>
  <c r="P53" i="28"/>
  <c r="K54" i="28"/>
  <c r="N54" i="28"/>
  <c r="O54" i="28"/>
  <c r="P54" i="28"/>
  <c r="K55" i="28"/>
  <c r="N55" i="28"/>
  <c r="O55" i="28"/>
  <c r="P55" i="28"/>
  <c r="K56" i="28"/>
  <c r="N56" i="28"/>
  <c r="O56" i="28"/>
  <c r="P56" i="28"/>
  <c r="K57" i="28"/>
  <c r="N57" i="28"/>
  <c r="O57" i="28"/>
  <c r="P57" i="28"/>
  <c r="K58" i="28"/>
  <c r="N58" i="28"/>
  <c r="O58" i="28"/>
  <c r="P58" i="28"/>
  <c r="K59" i="28"/>
  <c r="N59" i="28"/>
  <c r="O59" i="28"/>
  <c r="P59" i="28"/>
  <c r="K60" i="28"/>
  <c r="N60" i="28"/>
  <c r="O60" i="28"/>
  <c r="P60" i="28"/>
  <c r="K61" i="28"/>
  <c r="N61" i="28"/>
  <c r="O61" i="28"/>
  <c r="P61" i="28"/>
  <c r="K62" i="28"/>
  <c r="N62" i="28"/>
  <c r="O62" i="28"/>
  <c r="P62" i="28"/>
  <c r="K63" i="28"/>
  <c r="N63" i="28"/>
  <c r="O63" i="28"/>
  <c r="P63" i="28"/>
  <c r="K64" i="28"/>
  <c r="N64" i="28"/>
  <c r="O64" i="28"/>
  <c r="P64" i="28"/>
  <c r="K65" i="28"/>
  <c r="N65" i="28"/>
  <c r="O65" i="28"/>
  <c r="P65" i="28"/>
  <c r="K66" i="28"/>
  <c r="N66" i="28"/>
  <c r="O66" i="28"/>
  <c r="P66" i="28"/>
  <c r="K67" i="28"/>
  <c r="N67" i="28"/>
  <c r="O67" i="28"/>
  <c r="P67" i="28"/>
  <c r="K68" i="28"/>
  <c r="N68" i="28"/>
  <c r="O68" i="28"/>
  <c r="P68" i="28"/>
  <c r="K69" i="28"/>
  <c r="N69" i="28"/>
  <c r="O69" i="28"/>
  <c r="P69" i="28"/>
  <c r="K70" i="28"/>
  <c r="N70" i="28"/>
  <c r="O70" i="28"/>
  <c r="P70" i="28"/>
  <c r="K71" i="28"/>
  <c r="N71" i="28"/>
  <c r="O71" i="28"/>
  <c r="P71" i="28"/>
  <c r="K72" i="28"/>
  <c r="N72" i="28"/>
  <c r="O72" i="28"/>
  <c r="P72" i="28"/>
  <c r="K73" i="28"/>
  <c r="N73" i="28"/>
  <c r="O73" i="28"/>
  <c r="P73" i="28"/>
  <c r="K74" i="28"/>
  <c r="N74" i="28"/>
  <c r="O74" i="28"/>
  <c r="P74" i="28"/>
  <c r="K75" i="28"/>
  <c r="N75" i="28"/>
  <c r="O75" i="28"/>
  <c r="P75" i="28"/>
  <c r="K76" i="28"/>
  <c r="N76" i="28"/>
  <c r="O76" i="28"/>
  <c r="P76" i="28"/>
  <c r="K77" i="28"/>
  <c r="N77" i="28"/>
  <c r="O77" i="28"/>
  <c r="P77" i="28"/>
  <c r="K78" i="28"/>
  <c r="N78" i="28"/>
  <c r="O78" i="28"/>
  <c r="P78" i="28"/>
  <c r="K79" i="28"/>
  <c r="N79" i="28"/>
  <c r="O79" i="28"/>
  <c r="P79" i="28"/>
  <c r="K80" i="28"/>
  <c r="N80" i="28"/>
  <c r="O80" i="28"/>
  <c r="P80" i="28"/>
  <c r="K81" i="28"/>
  <c r="N81" i="28"/>
  <c r="O81" i="28"/>
  <c r="P81" i="28"/>
  <c r="K82" i="28"/>
  <c r="N82" i="28"/>
  <c r="O82" i="28"/>
  <c r="P82" i="28"/>
  <c r="K83" i="28"/>
  <c r="N83" i="28"/>
  <c r="O83" i="28"/>
  <c r="P83" i="28"/>
  <c r="K84" i="28"/>
  <c r="N84" i="28"/>
  <c r="O84" i="28"/>
  <c r="P84" i="28"/>
  <c r="K85" i="28"/>
  <c r="N85" i="28"/>
  <c r="O85" i="28"/>
  <c r="P85" i="28"/>
  <c r="K86" i="28"/>
  <c r="N86" i="28"/>
  <c r="O86" i="28"/>
  <c r="P86" i="28"/>
  <c r="K87" i="28"/>
  <c r="N87" i="28"/>
  <c r="O87" i="28"/>
  <c r="P87" i="28"/>
  <c r="K88" i="28"/>
  <c r="N88" i="28"/>
  <c r="O88" i="28"/>
  <c r="P88" i="28"/>
  <c r="K89" i="28"/>
  <c r="N89" i="28"/>
  <c r="O89" i="28"/>
  <c r="P89" i="28"/>
  <c r="K90" i="28"/>
  <c r="N90" i="28"/>
  <c r="O90" i="28"/>
  <c r="P90" i="28"/>
  <c r="K91" i="28"/>
  <c r="N91" i="28"/>
  <c r="O91" i="28"/>
  <c r="P91" i="28"/>
  <c r="K92" i="28"/>
  <c r="N92" i="28"/>
  <c r="O92" i="28"/>
  <c r="P92" i="28"/>
  <c r="K93" i="28"/>
  <c r="N93" i="28"/>
  <c r="O93" i="28"/>
  <c r="P93" i="28"/>
  <c r="K94" i="28"/>
  <c r="N94" i="28"/>
  <c r="O94" i="28"/>
  <c r="P94" i="28"/>
  <c r="K95" i="28"/>
  <c r="N95" i="28"/>
  <c r="O95" i="28"/>
  <c r="P95" i="28"/>
  <c r="K96" i="28"/>
  <c r="N96" i="28"/>
  <c r="O96" i="28"/>
  <c r="P96" i="28"/>
  <c r="K97" i="28"/>
  <c r="N97" i="28"/>
  <c r="O97" i="28"/>
  <c r="P97" i="28"/>
  <c r="K98" i="28"/>
  <c r="N98" i="28"/>
  <c r="O98" i="28"/>
  <c r="P98" i="28"/>
  <c r="K99" i="28"/>
  <c r="N99" i="28"/>
  <c r="O99" i="28"/>
  <c r="P99" i="28"/>
  <c r="K100" i="28"/>
  <c r="N100" i="28"/>
  <c r="O100" i="28"/>
  <c r="P100" i="28"/>
  <c r="K101" i="28"/>
  <c r="N101" i="28"/>
  <c r="O101" i="28"/>
  <c r="P101" i="28"/>
  <c r="K102" i="28"/>
  <c r="N102" i="28"/>
  <c r="O102" i="28"/>
  <c r="P102" i="28"/>
  <c r="K103" i="28"/>
  <c r="N103" i="28"/>
  <c r="O103" i="28"/>
  <c r="P103" i="28"/>
  <c r="K104" i="28"/>
  <c r="N104" i="28"/>
  <c r="O104" i="28"/>
  <c r="P104" i="28"/>
  <c r="K105" i="28"/>
  <c r="N105" i="28"/>
  <c r="O105" i="28"/>
  <c r="P105" i="28"/>
  <c r="K106" i="28"/>
  <c r="N106" i="28"/>
  <c r="O106" i="28"/>
  <c r="P106" i="28"/>
  <c r="K107" i="28"/>
  <c r="N107" i="28"/>
  <c r="O107" i="28"/>
  <c r="P107" i="28"/>
  <c r="K108" i="28"/>
  <c r="N108" i="28"/>
  <c r="O108" i="28"/>
  <c r="P108" i="28"/>
  <c r="K109" i="28"/>
  <c r="N109" i="28"/>
  <c r="O109" i="28"/>
  <c r="P109" i="28"/>
  <c r="K110" i="28"/>
  <c r="N110" i="28"/>
  <c r="O110" i="28"/>
  <c r="P110" i="28"/>
  <c r="K111" i="28"/>
  <c r="N111" i="28"/>
  <c r="O111" i="28"/>
  <c r="P111" i="28"/>
  <c r="K112" i="28"/>
  <c r="N112" i="28"/>
  <c r="O112" i="28"/>
  <c r="P112" i="28"/>
  <c r="K113" i="28"/>
  <c r="N113" i="28"/>
  <c r="O113" i="28"/>
  <c r="P113" i="28"/>
  <c r="K114" i="28"/>
  <c r="N114" i="28"/>
  <c r="O114" i="28"/>
  <c r="P114" i="28"/>
  <c r="K115" i="28"/>
  <c r="N115" i="28"/>
  <c r="O115" i="28"/>
  <c r="P115" i="28"/>
  <c r="K116" i="28"/>
  <c r="N116" i="28"/>
  <c r="O116" i="28"/>
  <c r="P116" i="28"/>
  <c r="K117" i="28"/>
  <c r="N117" i="28"/>
  <c r="O117" i="28"/>
  <c r="P117" i="28"/>
  <c r="K118" i="28"/>
  <c r="N118" i="28"/>
  <c r="O118" i="28"/>
  <c r="P118" i="28"/>
  <c r="K119" i="28"/>
  <c r="N119" i="28"/>
  <c r="O119" i="28"/>
  <c r="P119" i="28"/>
  <c r="K120" i="28"/>
  <c r="N120" i="28"/>
  <c r="O120" i="28"/>
  <c r="P120" i="28"/>
  <c r="K121" i="28"/>
  <c r="N121" i="28"/>
  <c r="O121" i="28"/>
  <c r="P121" i="28"/>
  <c r="K122" i="28"/>
  <c r="N122" i="28"/>
  <c r="O122" i="28"/>
  <c r="P122" i="28"/>
  <c r="K123" i="28"/>
  <c r="N123" i="28"/>
  <c r="O123" i="28"/>
  <c r="P123" i="28"/>
  <c r="K124" i="28"/>
  <c r="N124" i="28"/>
  <c r="O124" i="28"/>
  <c r="P124" i="28"/>
  <c r="K125" i="28"/>
  <c r="N125" i="28"/>
  <c r="O125" i="28"/>
  <c r="P125" i="28"/>
  <c r="K126" i="28"/>
  <c r="N126" i="28"/>
  <c r="O126" i="28"/>
  <c r="P126" i="28"/>
  <c r="K127" i="28"/>
  <c r="N127" i="28"/>
  <c r="O127" i="28"/>
  <c r="P127" i="28"/>
  <c r="K128" i="28"/>
  <c r="N128" i="28"/>
  <c r="O128" i="28"/>
  <c r="P128" i="28"/>
  <c r="K129" i="28"/>
  <c r="N129" i="28"/>
  <c r="O129" i="28"/>
  <c r="P129" i="28"/>
  <c r="K130" i="28"/>
  <c r="N130" i="28"/>
  <c r="O130" i="28"/>
  <c r="P130" i="28"/>
  <c r="K131" i="28"/>
  <c r="N131" i="28"/>
  <c r="O131" i="28"/>
  <c r="P131" i="28"/>
  <c r="K132" i="28"/>
  <c r="N132" i="28"/>
  <c r="O132" i="28"/>
  <c r="P132" i="28"/>
  <c r="K133" i="28"/>
  <c r="N133" i="28"/>
  <c r="O133" i="28"/>
  <c r="P133" i="28"/>
  <c r="K134" i="28"/>
  <c r="N134" i="28"/>
  <c r="O134" i="28"/>
  <c r="P134" i="28"/>
  <c r="K135" i="28"/>
  <c r="N135" i="28"/>
  <c r="O135" i="28"/>
  <c r="P135" i="28"/>
  <c r="K136" i="28"/>
  <c r="N136" i="28"/>
  <c r="O136" i="28"/>
  <c r="P136" i="28"/>
  <c r="K137" i="28"/>
  <c r="N137" i="28"/>
  <c r="O137" i="28"/>
  <c r="P137" i="28"/>
  <c r="K138" i="28"/>
  <c r="N138" i="28"/>
  <c r="O138" i="28"/>
  <c r="P138" i="28"/>
  <c r="K139" i="28"/>
  <c r="N139" i="28"/>
  <c r="O139" i="28"/>
  <c r="P139" i="28"/>
  <c r="K140" i="28"/>
  <c r="N140" i="28"/>
  <c r="O140" i="28"/>
  <c r="P140" i="28"/>
  <c r="K141" i="28"/>
  <c r="N141" i="28"/>
  <c r="O141" i="28"/>
  <c r="P141" i="28"/>
  <c r="K142" i="28"/>
  <c r="N142" i="28"/>
  <c r="O142" i="28"/>
  <c r="K143" i="28"/>
  <c r="N143" i="28"/>
  <c r="O143" i="28"/>
  <c r="P143" i="28"/>
  <c r="K144" i="28"/>
  <c r="N144" i="28"/>
  <c r="O144" i="28"/>
  <c r="P144" i="28"/>
  <c r="K145" i="28"/>
  <c r="N145" i="28"/>
  <c r="O145" i="28"/>
  <c r="P145" i="28"/>
  <c r="P2" i="28"/>
  <c r="O2" i="28"/>
  <c r="I2" i="28"/>
  <c r="I3" i="28"/>
  <c r="I4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113" i="28"/>
  <c r="I114" i="28"/>
  <c r="I115" i="28"/>
  <c r="I116" i="28"/>
  <c r="I117" i="28"/>
  <c r="I118" i="28"/>
  <c r="I119" i="28"/>
  <c r="I120" i="28"/>
  <c r="I121" i="28"/>
  <c r="I1" i="28"/>
  <c r="F1" i="28"/>
  <c r="E1" i="28"/>
  <c r="I123" i="27"/>
  <c r="I124" i="27"/>
  <c r="I125" i="27"/>
  <c r="I126" i="27"/>
  <c r="I127" i="27"/>
  <c r="I128" i="27"/>
  <c r="I129" i="27"/>
  <c r="I130" i="27"/>
  <c r="I131" i="27"/>
  <c r="I132" i="27"/>
  <c r="I133" i="27"/>
  <c r="I134" i="27"/>
  <c r="I135" i="27"/>
  <c r="I136" i="27"/>
  <c r="I137" i="27"/>
  <c r="I138" i="27"/>
  <c r="I139" i="27"/>
  <c r="I140" i="27"/>
  <c r="I141" i="27"/>
  <c r="I142" i="27"/>
  <c r="I143" i="27"/>
  <c r="I144" i="27"/>
  <c r="I145" i="27"/>
  <c r="I122" i="27"/>
  <c r="K3" i="27"/>
  <c r="N3" i="27"/>
  <c r="K4" i="27"/>
  <c r="N4" i="27"/>
  <c r="K5" i="27"/>
  <c r="N5" i="27"/>
  <c r="K6" i="27"/>
  <c r="N6" i="27"/>
  <c r="K7" i="27"/>
  <c r="N7" i="27"/>
  <c r="K8" i="27"/>
  <c r="N8" i="27"/>
  <c r="K9" i="27"/>
  <c r="N9" i="27"/>
  <c r="K10" i="27"/>
  <c r="N10" i="27"/>
  <c r="K11" i="27"/>
  <c r="N11" i="27"/>
  <c r="K12" i="27"/>
  <c r="N12" i="27"/>
  <c r="K13" i="27"/>
  <c r="N13" i="27"/>
  <c r="K14" i="27"/>
  <c r="N14" i="27"/>
  <c r="K15" i="27"/>
  <c r="N15" i="27"/>
  <c r="K16" i="27"/>
  <c r="N16" i="27"/>
  <c r="K17" i="27"/>
  <c r="N17" i="27"/>
  <c r="K18" i="27"/>
  <c r="N18" i="27"/>
  <c r="K19" i="27"/>
  <c r="N19" i="27"/>
  <c r="K20" i="27"/>
  <c r="N20" i="27"/>
  <c r="K21" i="27"/>
  <c r="N21" i="27"/>
  <c r="K22" i="27"/>
  <c r="N22" i="27"/>
  <c r="K23" i="27"/>
  <c r="N23" i="27"/>
  <c r="K24" i="27"/>
  <c r="N24" i="27"/>
  <c r="K25" i="27"/>
  <c r="N25" i="27"/>
  <c r="K26" i="27"/>
  <c r="N26" i="27"/>
  <c r="K27" i="27"/>
  <c r="N27" i="27"/>
  <c r="K28" i="27"/>
  <c r="N28" i="27"/>
  <c r="K29" i="27"/>
  <c r="N29" i="27"/>
  <c r="K30" i="27"/>
  <c r="N30" i="27"/>
  <c r="K31" i="27"/>
  <c r="N31" i="27"/>
  <c r="K32" i="27"/>
  <c r="N32" i="27"/>
  <c r="K33" i="27"/>
  <c r="N33" i="27"/>
  <c r="K34" i="27"/>
  <c r="N34" i="27"/>
  <c r="K35" i="27"/>
  <c r="N35" i="27"/>
  <c r="K36" i="27"/>
  <c r="N36" i="27"/>
  <c r="K37" i="27"/>
  <c r="N37" i="27"/>
  <c r="K38" i="27"/>
  <c r="N38" i="27"/>
  <c r="K39" i="27"/>
  <c r="N39" i="27"/>
  <c r="K40" i="27"/>
  <c r="N40" i="27"/>
  <c r="K41" i="27"/>
  <c r="N41" i="27"/>
  <c r="K42" i="27"/>
  <c r="N42" i="27"/>
  <c r="K43" i="27"/>
  <c r="N43" i="27"/>
  <c r="K44" i="27"/>
  <c r="N44" i="27"/>
  <c r="K45" i="27"/>
  <c r="N45" i="27"/>
  <c r="K46" i="27"/>
  <c r="N46" i="27"/>
  <c r="K47" i="27"/>
  <c r="N47" i="27"/>
  <c r="K48" i="27"/>
  <c r="N48" i="27"/>
  <c r="K49" i="27"/>
  <c r="N49" i="27"/>
  <c r="K50" i="27"/>
  <c r="N50" i="27"/>
  <c r="K51" i="27"/>
  <c r="N51" i="27"/>
  <c r="K52" i="27"/>
  <c r="N52" i="27"/>
  <c r="K53" i="27"/>
  <c r="N53" i="27"/>
  <c r="K54" i="27"/>
  <c r="N54" i="27"/>
  <c r="K55" i="27"/>
  <c r="N55" i="27"/>
  <c r="K56" i="27"/>
  <c r="N56" i="27"/>
  <c r="K57" i="27"/>
  <c r="N57" i="27"/>
  <c r="K58" i="27"/>
  <c r="N58" i="27"/>
  <c r="K59" i="27"/>
  <c r="N59" i="27"/>
  <c r="K60" i="27"/>
  <c r="N60" i="27"/>
  <c r="K61" i="27"/>
  <c r="N61" i="27"/>
  <c r="K62" i="27"/>
  <c r="N62" i="27"/>
  <c r="K63" i="27"/>
  <c r="N63" i="27"/>
  <c r="K64" i="27"/>
  <c r="N64" i="27"/>
  <c r="K65" i="27"/>
  <c r="N65" i="27"/>
  <c r="K66" i="27"/>
  <c r="N66" i="27"/>
  <c r="K67" i="27"/>
  <c r="N67" i="27"/>
  <c r="K68" i="27"/>
  <c r="N68" i="27"/>
  <c r="K69" i="27"/>
  <c r="N69" i="27"/>
  <c r="K70" i="27"/>
  <c r="N70" i="27"/>
  <c r="K71" i="27"/>
  <c r="N71" i="27"/>
  <c r="K72" i="27"/>
  <c r="N72" i="27"/>
  <c r="K73" i="27"/>
  <c r="N73" i="27"/>
  <c r="K74" i="27"/>
  <c r="N74" i="27"/>
  <c r="K75" i="27"/>
  <c r="N75" i="27"/>
  <c r="K76" i="27"/>
  <c r="N76" i="27"/>
  <c r="K77" i="27"/>
  <c r="N77" i="27"/>
  <c r="K78" i="27"/>
  <c r="N78" i="27"/>
  <c r="K79" i="27"/>
  <c r="N79" i="27"/>
  <c r="K80" i="27"/>
  <c r="N80" i="27"/>
  <c r="K81" i="27"/>
  <c r="N81" i="27"/>
  <c r="K82" i="27"/>
  <c r="N82" i="27"/>
  <c r="K83" i="27"/>
  <c r="N83" i="27"/>
  <c r="K84" i="27"/>
  <c r="N84" i="27"/>
  <c r="K85" i="27"/>
  <c r="N85" i="27"/>
  <c r="K86" i="27"/>
  <c r="N86" i="27"/>
  <c r="K87" i="27"/>
  <c r="N87" i="27"/>
  <c r="K88" i="27"/>
  <c r="N88" i="27"/>
  <c r="K89" i="27"/>
  <c r="N89" i="27"/>
  <c r="K90" i="27"/>
  <c r="N90" i="27"/>
  <c r="K91" i="27"/>
  <c r="N91" i="27"/>
  <c r="K92" i="27"/>
  <c r="N92" i="27"/>
  <c r="K93" i="27"/>
  <c r="N93" i="27"/>
  <c r="K94" i="27"/>
  <c r="N94" i="27"/>
  <c r="K95" i="27"/>
  <c r="N95" i="27"/>
  <c r="K96" i="27"/>
  <c r="N96" i="27"/>
  <c r="K97" i="27"/>
  <c r="N97" i="27"/>
  <c r="K98" i="27"/>
  <c r="N98" i="27"/>
  <c r="K99" i="27"/>
  <c r="N99" i="27"/>
  <c r="K100" i="27"/>
  <c r="N100" i="27"/>
  <c r="K101" i="27"/>
  <c r="N101" i="27"/>
  <c r="K102" i="27"/>
  <c r="N102" i="27"/>
  <c r="K103" i="27"/>
  <c r="N103" i="27"/>
  <c r="K104" i="27"/>
  <c r="N104" i="27"/>
  <c r="K105" i="27"/>
  <c r="N105" i="27"/>
  <c r="K106" i="27"/>
  <c r="N106" i="27"/>
  <c r="K107" i="27"/>
  <c r="N107" i="27"/>
  <c r="K108" i="27"/>
  <c r="N108" i="27"/>
  <c r="K109" i="27"/>
  <c r="N109" i="27"/>
  <c r="K110" i="27"/>
  <c r="N110" i="27"/>
  <c r="K111" i="27"/>
  <c r="N111" i="27"/>
  <c r="K112" i="27"/>
  <c r="N112" i="27"/>
  <c r="K113" i="27"/>
  <c r="N113" i="27"/>
  <c r="K114" i="27"/>
  <c r="N114" i="27"/>
  <c r="K115" i="27"/>
  <c r="N115" i="27"/>
  <c r="K116" i="27"/>
  <c r="N116" i="27"/>
  <c r="K117" i="27"/>
  <c r="N117" i="27"/>
  <c r="K118" i="27"/>
  <c r="N118" i="27"/>
  <c r="K119" i="27"/>
  <c r="N119" i="27"/>
  <c r="K120" i="27"/>
  <c r="N120" i="27"/>
  <c r="K121" i="27"/>
  <c r="N121" i="27"/>
  <c r="K122" i="27"/>
  <c r="N122" i="27"/>
  <c r="K123" i="27"/>
  <c r="N123" i="27"/>
  <c r="K124" i="27"/>
  <c r="N124" i="27"/>
  <c r="K125" i="27"/>
  <c r="N125" i="27"/>
  <c r="K126" i="27"/>
  <c r="N126" i="27"/>
  <c r="K127" i="27"/>
  <c r="N127" i="27"/>
  <c r="K128" i="27"/>
  <c r="N128" i="27"/>
  <c r="K129" i="27"/>
  <c r="N129" i="27"/>
  <c r="K130" i="27"/>
  <c r="N130" i="27"/>
  <c r="K131" i="27"/>
  <c r="N131" i="27"/>
  <c r="K132" i="27"/>
  <c r="N132" i="27"/>
  <c r="K133" i="27"/>
  <c r="N133" i="27"/>
  <c r="K134" i="27"/>
  <c r="N134" i="27"/>
  <c r="K135" i="27"/>
  <c r="N135" i="27"/>
  <c r="K136" i="27"/>
  <c r="N136" i="27"/>
  <c r="K137" i="27"/>
  <c r="N137" i="27"/>
  <c r="K138" i="27"/>
  <c r="N138" i="27"/>
  <c r="K139" i="27"/>
  <c r="N139" i="27"/>
  <c r="K140" i="27"/>
  <c r="N140" i="27"/>
  <c r="K141" i="27"/>
  <c r="N141" i="27"/>
  <c r="K142" i="27"/>
  <c r="N142" i="27"/>
  <c r="K143" i="27"/>
  <c r="N143" i="27"/>
  <c r="K144" i="27"/>
  <c r="N144" i="27"/>
  <c r="K145" i="27"/>
  <c r="N145" i="27"/>
  <c r="O36" i="27"/>
  <c r="P36" i="27"/>
  <c r="O37" i="27"/>
  <c r="P37" i="27"/>
  <c r="O38" i="27"/>
  <c r="P38" i="27"/>
  <c r="O39" i="27"/>
  <c r="P39" i="27"/>
  <c r="O40" i="27"/>
  <c r="P40" i="27"/>
  <c r="O41" i="27"/>
  <c r="P41" i="27"/>
  <c r="O42" i="27"/>
  <c r="P42" i="27"/>
  <c r="O43" i="27"/>
  <c r="P43" i="27"/>
  <c r="O44" i="27"/>
  <c r="P44" i="27"/>
  <c r="O45" i="27"/>
  <c r="P45" i="27"/>
  <c r="O46" i="27"/>
  <c r="P46" i="27"/>
  <c r="O47" i="27"/>
  <c r="P47" i="27"/>
  <c r="O48" i="27"/>
  <c r="P48" i="27"/>
  <c r="O49" i="27"/>
  <c r="P49" i="27"/>
  <c r="O50" i="27"/>
  <c r="P50" i="27"/>
  <c r="O51" i="27"/>
  <c r="P51" i="27"/>
  <c r="O52" i="27"/>
  <c r="P52" i="27"/>
  <c r="O53" i="27"/>
  <c r="P53" i="27"/>
  <c r="O54" i="27"/>
  <c r="P54" i="27"/>
  <c r="O55" i="27"/>
  <c r="P55" i="27"/>
  <c r="O56" i="27"/>
  <c r="P56" i="27"/>
  <c r="O57" i="27"/>
  <c r="P57" i="27"/>
  <c r="O58" i="27"/>
  <c r="P58" i="27"/>
  <c r="O59" i="27"/>
  <c r="P59" i="27"/>
  <c r="O60" i="27"/>
  <c r="P60" i="27"/>
  <c r="O61" i="27"/>
  <c r="P61" i="27"/>
  <c r="O62" i="27"/>
  <c r="P62" i="27"/>
  <c r="O63" i="27"/>
  <c r="P63" i="27"/>
  <c r="O64" i="27"/>
  <c r="P64" i="27"/>
  <c r="O65" i="27"/>
  <c r="P65" i="27"/>
  <c r="O66" i="27"/>
  <c r="P66" i="27"/>
  <c r="O67" i="27"/>
  <c r="P67" i="27"/>
  <c r="O68" i="27"/>
  <c r="P68" i="27"/>
  <c r="O69" i="27"/>
  <c r="P69" i="27"/>
  <c r="O70" i="27"/>
  <c r="P70" i="27"/>
  <c r="O71" i="27"/>
  <c r="P71" i="27"/>
  <c r="O72" i="27"/>
  <c r="P72" i="27"/>
  <c r="O73" i="27"/>
  <c r="P73" i="27"/>
  <c r="O74" i="27"/>
  <c r="P74" i="27"/>
  <c r="O75" i="27"/>
  <c r="P75" i="27"/>
  <c r="O76" i="27"/>
  <c r="P76" i="27"/>
  <c r="O77" i="27"/>
  <c r="P77" i="27"/>
  <c r="O78" i="27"/>
  <c r="P78" i="27"/>
  <c r="O79" i="27"/>
  <c r="P79" i="27"/>
  <c r="O80" i="27"/>
  <c r="P80" i="27"/>
  <c r="O81" i="27"/>
  <c r="P81" i="27"/>
  <c r="O82" i="27"/>
  <c r="P82" i="27"/>
  <c r="O83" i="27"/>
  <c r="P83" i="27"/>
  <c r="O84" i="27"/>
  <c r="P84" i="27"/>
  <c r="O85" i="27"/>
  <c r="P85" i="27"/>
  <c r="O86" i="27"/>
  <c r="P86" i="27"/>
  <c r="O87" i="27"/>
  <c r="P87" i="27"/>
  <c r="O88" i="27"/>
  <c r="P88" i="27"/>
  <c r="O89" i="27"/>
  <c r="P89" i="27"/>
  <c r="O90" i="27"/>
  <c r="P90" i="27"/>
  <c r="O91" i="27"/>
  <c r="P91" i="27"/>
  <c r="O92" i="27"/>
  <c r="P92" i="27"/>
  <c r="O93" i="27"/>
  <c r="P93" i="27"/>
  <c r="O94" i="27"/>
  <c r="P94" i="27"/>
  <c r="O95" i="27"/>
  <c r="P95" i="27"/>
  <c r="O96" i="27"/>
  <c r="P96" i="27"/>
  <c r="O97" i="27"/>
  <c r="P97" i="27"/>
  <c r="O98" i="27"/>
  <c r="P98" i="27"/>
  <c r="O99" i="27"/>
  <c r="P99" i="27"/>
  <c r="O100" i="27"/>
  <c r="P100" i="27"/>
  <c r="O101" i="27"/>
  <c r="P101" i="27"/>
  <c r="O102" i="27"/>
  <c r="P102" i="27"/>
  <c r="O103" i="27"/>
  <c r="P103" i="27"/>
  <c r="O104" i="27"/>
  <c r="P104" i="27"/>
  <c r="O105" i="27"/>
  <c r="P105" i="27"/>
  <c r="O106" i="27"/>
  <c r="P106" i="27"/>
  <c r="O107" i="27"/>
  <c r="P107" i="27"/>
  <c r="O108" i="27"/>
  <c r="P108" i="27"/>
  <c r="O109" i="27"/>
  <c r="P109" i="27"/>
  <c r="O110" i="27"/>
  <c r="P110" i="27"/>
  <c r="O111" i="27"/>
  <c r="P111" i="27"/>
  <c r="O112" i="27"/>
  <c r="P112" i="27"/>
  <c r="O113" i="27"/>
  <c r="P113" i="27"/>
  <c r="O114" i="27"/>
  <c r="P114" i="27"/>
  <c r="O115" i="27"/>
  <c r="P115" i="27"/>
  <c r="O116" i="27"/>
  <c r="P116" i="27"/>
  <c r="O117" i="27"/>
  <c r="P117" i="27"/>
  <c r="O118" i="27"/>
  <c r="P118" i="27"/>
  <c r="O119" i="27"/>
  <c r="P119" i="27"/>
  <c r="O120" i="27"/>
  <c r="P120" i="27"/>
  <c r="O121" i="27"/>
  <c r="P121" i="27"/>
  <c r="O122" i="27"/>
  <c r="P122" i="27"/>
  <c r="O123" i="27"/>
  <c r="O124" i="27"/>
  <c r="O125" i="27"/>
  <c r="O126" i="27"/>
  <c r="O127" i="27"/>
  <c r="O128" i="27"/>
  <c r="O129" i="27"/>
  <c r="O130" i="27"/>
  <c r="O131" i="27"/>
  <c r="O132" i="27"/>
  <c r="O133" i="27"/>
  <c r="O134" i="27"/>
  <c r="O135" i="27"/>
  <c r="O136" i="27"/>
  <c r="O137" i="27"/>
  <c r="O138" i="27"/>
  <c r="O139" i="27"/>
  <c r="O140" i="27"/>
  <c r="O141" i="27"/>
  <c r="O142" i="27"/>
  <c r="O143" i="27"/>
  <c r="O144" i="27"/>
  <c r="O145" i="27"/>
  <c r="O3" i="27"/>
  <c r="P3" i="27"/>
  <c r="O4" i="27"/>
  <c r="P4" i="27"/>
  <c r="O5" i="27"/>
  <c r="P5" i="27"/>
  <c r="O6" i="27"/>
  <c r="P6" i="27"/>
  <c r="O7" i="27"/>
  <c r="P7" i="27"/>
  <c r="O8" i="27"/>
  <c r="P8" i="27"/>
  <c r="O9" i="27"/>
  <c r="P9" i="27"/>
  <c r="O10" i="27"/>
  <c r="P10" i="27"/>
  <c r="O11" i="27"/>
  <c r="P11" i="27"/>
  <c r="O12" i="27"/>
  <c r="P12" i="27"/>
  <c r="O13" i="27"/>
  <c r="P13" i="27"/>
  <c r="O14" i="27"/>
  <c r="P14" i="27"/>
  <c r="O15" i="27"/>
  <c r="P15" i="27"/>
  <c r="O16" i="27"/>
  <c r="P16" i="27"/>
  <c r="O17" i="27"/>
  <c r="P17" i="27"/>
  <c r="O18" i="27"/>
  <c r="P18" i="27"/>
  <c r="O19" i="27"/>
  <c r="P19" i="27"/>
  <c r="O20" i="27"/>
  <c r="P20" i="27"/>
  <c r="O21" i="27"/>
  <c r="P21" i="27"/>
  <c r="O22" i="27"/>
  <c r="P22" i="27"/>
  <c r="O23" i="27"/>
  <c r="P23" i="27"/>
  <c r="O24" i="27"/>
  <c r="P24" i="27"/>
  <c r="O25" i="27"/>
  <c r="P25" i="27"/>
  <c r="O26" i="27"/>
  <c r="P26" i="27"/>
  <c r="O27" i="27"/>
  <c r="P27" i="27"/>
  <c r="O28" i="27"/>
  <c r="P28" i="27"/>
  <c r="O29" i="27"/>
  <c r="P29" i="27"/>
  <c r="O30" i="27"/>
  <c r="P30" i="27"/>
  <c r="O31" i="27"/>
  <c r="P31" i="27"/>
  <c r="O32" i="27"/>
  <c r="P32" i="27"/>
  <c r="O33" i="27"/>
  <c r="P33" i="27"/>
  <c r="O34" i="27"/>
  <c r="P34" i="27"/>
  <c r="O35" i="27"/>
  <c r="P35" i="27"/>
  <c r="P2" i="27"/>
  <c r="O2" i="27"/>
  <c r="N2" i="27"/>
  <c r="K2" i="27"/>
  <c r="I121" i="27"/>
  <c r="I2" i="27"/>
  <c r="I3" i="27"/>
  <c r="I4" i="27"/>
  <c r="I5" i="27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115" i="27"/>
  <c r="I116" i="27"/>
  <c r="I117" i="27"/>
  <c r="I118" i="27"/>
  <c r="I119" i="27"/>
  <c r="I120" i="27"/>
  <c r="I1" i="27"/>
  <c r="E1" i="27"/>
  <c r="T5" i="26"/>
  <c r="T21" i="26"/>
  <c r="T37" i="26"/>
  <c r="T53" i="26"/>
  <c r="T69" i="26"/>
  <c r="T71" i="26"/>
  <c r="T81" i="26"/>
  <c r="T85" i="26"/>
  <c r="T97" i="26"/>
  <c r="T101" i="26"/>
  <c r="T113" i="26"/>
  <c r="T117" i="26"/>
  <c r="T129" i="26"/>
  <c r="T133" i="26"/>
  <c r="T145" i="26"/>
  <c r="X14" i="18"/>
  <c r="P14" i="18"/>
  <c r="L14" i="18"/>
  <c r="H14" i="18"/>
  <c r="D14" i="18"/>
  <c r="M3" i="26"/>
  <c r="M4" i="26"/>
  <c r="P4" i="26"/>
  <c r="M5" i="26"/>
  <c r="Q5" i="26"/>
  <c r="M6" i="26"/>
  <c r="M7" i="26"/>
  <c r="Q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R112" i="26"/>
  <c r="M113" i="26"/>
  <c r="M114" i="26"/>
  <c r="M115" i="26"/>
  <c r="M116" i="26"/>
  <c r="M117" i="26"/>
  <c r="M118" i="26"/>
  <c r="M119" i="26"/>
  <c r="M120" i="26"/>
  <c r="R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R136" i="26"/>
  <c r="M137" i="26"/>
  <c r="M138" i="26"/>
  <c r="M139" i="26"/>
  <c r="M140" i="26"/>
  <c r="M141" i="26"/>
  <c r="M142" i="26"/>
  <c r="M143" i="26"/>
  <c r="M144" i="26"/>
  <c r="M145" i="26"/>
  <c r="K31" i="26"/>
  <c r="T31" i="26" s="1"/>
  <c r="K32" i="26"/>
  <c r="T32" i="26" s="1"/>
  <c r="K33" i="26"/>
  <c r="T33" i="26" s="1"/>
  <c r="K34" i="26"/>
  <c r="T34" i="26" s="1"/>
  <c r="K35" i="26"/>
  <c r="T35" i="26" s="1"/>
  <c r="K36" i="26"/>
  <c r="T36" i="26" s="1"/>
  <c r="K37" i="26"/>
  <c r="K38" i="26"/>
  <c r="T38" i="26" s="1"/>
  <c r="K39" i="26"/>
  <c r="T39" i="26" s="1"/>
  <c r="K40" i="26"/>
  <c r="T40" i="26" s="1"/>
  <c r="K41" i="26"/>
  <c r="T41" i="26" s="1"/>
  <c r="K42" i="26"/>
  <c r="T42" i="26" s="1"/>
  <c r="K43" i="26"/>
  <c r="T43" i="26" s="1"/>
  <c r="K44" i="26"/>
  <c r="T44" i="26" s="1"/>
  <c r="K45" i="26"/>
  <c r="T45" i="26" s="1"/>
  <c r="K46" i="26"/>
  <c r="T46" i="26" s="1"/>
  <c r="K47" i="26"/>
  <c r="T47" i="26" s="1"/>
  <c r="K48" i="26"/>
  <c r="T48" i="26" s="1"/>
  <c r="K49" i="26"/>
  <c r="T49" i="26" s="1"/>
  <c r="K50" i="26"/>
  <c r="T50" i="26" s="1"/>
  <c r="K51" i="26"/>
  <c r="T51" i="26" s="1"/>
  <c r="K52" i="26"/>
  <c r="T52" i="26" s="1"/>
  <c r="K53" i="26"/>
  <c r="K54" i="26"/>
  <c r="T54" i="26" s="1"/>
  <c r="K55" i="26"/>
  <c r="T55" i="26" s="1"/>
  <c r="K56" i="26"/>
  <c r="T56" i="26" s="1"/>
  <c r="K57" i="26"/>
  <c r="T57" i="26" s="1"/>
  <c r="K58" i="26"/>
  <c r="T58" i="26" s="1"/>
  <c r="K59" i="26"/>
  <c r="T59" i="26" s="1"/>
  <c r="K60" i="26"/>
  <c r="T60" i="26" s="1"/>
  <c r="K61" i="26"/>
  <c r="T61" i="26" s="1"/>
  <c r="K62" i="26"/>
  <c r="T62" i="26" s="1"/>
  <c r="K63" i="26"/>
  <c r="T63" i="26" s="1"/>
  <c r="K64" i="26"/>
  <c r="T64" i="26" s="1"/>
  <c r="K65" i="26"/>
  <c r="T65" i="26" s="1"/>
  <c r="K66" i="26"/>
  <c r="T66" i="26" s="1"/>
  <c r="K67" i="26"/>
  <c r="T67" i="26" s="1"/>
  <c r="K68" i="26"/>
  <c r="T68" i="26" s="1"/>
  <c r="K69" i="26"/>
  <c r="K70" i="26"/>
  <c r="T70" i="26" s="1"/>
  <c r="K71" i="26"/>
  <c r="K72" i="26"/>
  <c r="T72" i="26" s="1"/>
  <c r="K73" i="26"/>
  <c r="T73" i="26" s="1"/>
  <c r="K74" i="26"/>
  <c r="K75" i="26"/>
  <c r="K76" i="26"/>
  <c r="K124" i="26" s="1"/>
  <c r="T124" i="26" s="1"/>
  <c r="K77" i="26"/>
  <c r="K125" i="26" s="1"/>
  <c r="T125" i="26" s="1"/>
  <c r="K78" i="26"/>
  <c r="K79" i="26"/>
  <c r="K80" i="26"/>
  <c r="K128" i="26" s="1"/>
  <c r="T128" i="26" s="1"/>
  <c r="K81" i="26"/>
  <c r="K129" i="26" s="1"/>
  <c r="K82" i="26"/>
  <c r="K83" i="26"/>
  <c r="K84" i="26"/>
  <c r="T84" i="26" s="1"/>
  <c r="K85" i="26"/>
  <c r="K133" i="26" s="1"/>
  <c r="K86" i="26"/>
  <c r="K87" i="26"/>
  <c r="K135" i="26" s="1"/>
  <c r="T135" i="26" s="1"/>
  <c r="K88" i="26"/>
  <c r="T88" i="26" s="1"/>
  <c r="K89" i="26"/>
  <c r="K137" i="26" s="1"/>
  <c r="T137" i="26" s="1"/>
  <c r="K90" i="26"/>
  <c r="K91" i="26"/>
  <c r="K92" i="26"/>
  <c r="K140" i="26" s="1"/>
  <c r="T140" i="26" s="1"/>
  <c r="K93" i="26"/>
  <c r="K141" i="26" s="1"/>
  <c r="T141" i="26" s="1"/>
  <c r="K94" i="26"/>
  <c r="K95" i="26"/>
  <c r="K96" i="26"/>
  <c r="K144" i="26" s="1"/>
  <c r="T144" i="26" s="1"/>
  <c r="K97" i="26"/>
  <c r="K145" i="26" s="1"/>
  <c r="K98" i="26"/>
  <c r="T98" i="26" s="1"/>
  <c r="K99" i="26"/>
  <c r="T99" i="26" s="1"/>
  <c r="K100" i="26"/>
  <c r="T100" i="26" s="1"/>
  <c r="K101" i="26"/>
  <c r="K102" i="26"/>
  <c r="T102" i="26" s="1"/>
  <c r="K103" i="26"/>
  <c r="T103" i="26" s="1"/>
  <c r="K104" i="26"/>
  <c r="T104" i="26" s="1"/>
  <c r="K105" i="26"/>
  <c r="T105" i="26" s="1"/>
  <c r="K106" i="26"/>
  <c r="T106" i="26" s="1"/>
  <c r="K107" i="26"/>
  <c r="T107" i="26" s="1"/>
  <c r="K108" i="26"/>
  <c r="T108" i="26" s="1"/>
  <c r="K109" i="26"/>
  <c r="T109" i="26" s="1"/>
  <c r="K110" i="26"/>
  <c r="T110" i="26" s="1"/>
  <c r="K111" i="26"/>
  <c r="T111" i="26" s="1"/>
  <c r="K112" i="26"/>
  <c r="T112" i="26" s="1"/>
  <c r="K113" i="26"/>
  <c r="K114" i="26"/>
  <c r="T114" i="26" s="1"/>
  <c r="K115" i="26"/>
  <c r="T115" i="26" s="1"/>
  <c r="K116" i="26"/>
  <c r="T116" i="26" s="1"/>
  <c r="K117" i="26"/>
  <c r="K118" i="26"/>
  <c r="T118" i="26" s="1"/>
  <c r="K119" i="26"/>
  <c r="T119" i="26" s="1"/>
  <c r="K120" i="26"/>
  <c r="T120" i="26" s="1"/>
  <c r="K121" i="26"/>
  <c r="T121" i="26" s="1"/>
  <c r="K2" i="26"/>
  <c r="T2" i="26" s="1"/>
  <c r="K3" i="26"/>
  <c r="T3" i="26" s="1"/>
  <c r="K4" i="26"/>
  <c r="T4" i="26" s="1"/>
  <c r="K5" i="26"/>
  <c r="K6" i="26"/>
  <c r="T6" i="26" s="1"/>
  <c r="K7" i="26"/>
  <c r="T7" i="26" s="1"/>
  <c r="K8" i="26"/>
  <c r="T8" i="26" s="1"/>
  <c r="K9" i="26"/>
  <c r="T9" i="26" s="1"/>
  <c r="K10" i="26"/>
  <c r="T10" i="26" s="1"/>
  <c r="K11" i="26"/>
  <c r="T11" i="26" s="1"/>
  <c r="K12" i="26"/>
  <c r="T12" i="26" s="1"/>
  <c r="K13" i="26"/>
  <c r="T13" i="26" s="1"/>
  <c r="K14" i="26"/>
  <c r="T14" i="26" s="1"/>
  <c r="K15" i="26"/>
  <c r="T15" i="26" s="1"/>
  <c r="K16" i="26"/>
  <c r="T16" i="26" s="1"/>
  <c r="K17" i="26"/>
  <c r="T17" i="26" s="1"/>
  <c r="K18" i="26"/>
  <c r="T18" i="26" s="1"/>
  <c r="K19" i="26"/>
  <c r="T19" i="26" s="1"/>
  <c r="K20" i="26"/>
  <c r="T20" i="26" s="1"/>
  <c r="K21" i="26"/>
  <c r="K22" i="26"/>
  <c r="T22" i="26" s="1"/>
  <c r="K23" i="26"/>
  <c r="T23" i="26" s="1"/>
  <c r="K24" i="26"/>
  <c r="T24" i="26" s="1"/>
  <c r="K25" i="26"/>
  <c r="T25" i="26" s="1"/>
  <c r="K26" i="26"/>
  <c r="T26" i="26" s="1"/>
  <c r="K27" i="26"/>
  <c r="T27" i="26" s="1"/>
  <c r="K28" i="26"/>
  <c r="T28" i="26" s="1"/>
  <c r="K29" i="26"/>
  <c r="T29" i="26" s="1"/>
  <c r="K30" i="26"/>
  <c r="T30" i="26" s="1"/>
  <c r="K1" i="26"/>
  <c r="T1" i="26" s="1"/>
  <c r="I2" i="26"/>
  <c r="R2" i="26" s="1"/>
  <c r="I3" i="26"/>
  <c r="R3" i="26" s="1"/>
  <c r="I4" i="26"/>
  <c r="R4" i="26" s="1"/>
  <c r="I5" i="26"/>
  <c r="R5" i="26" s="1"/>
  <c r="I6" i="26"/>
  <c r="R6" i="26" s="1"/>
  <c r="I7" i="26"/>
  <c r="R7" i="26" s="1"/>
  <c r="I8" i="26"/>
  <c r="R8" i="26" s="1"/>
  <c r="I9" i="26"/>
  <c r="R9" i="26" s="1"/>
  <c r="I10" i="26"/>
  <c r="R10" i="26" s="1"/>
  <c r="I11" i="26"/>
  <c r="R11" i="26" s="1"/>
  <c r="I12" i="26"/>
  <c r="R12" i="26" s="1"/>
  <c r="I13" i="26"/>
  <c r="R13" i="26" s="1"/>
  <c r="I14" i="26"/>
  <c r="R14" i="26" s="1"/>
  <c r="I15" i="26"/>
  <c r="R15" i="26" s="1"/>
  <c r="I16" i="26"/>
  <c r="R16" i="26" s="1"/>
  <c r="I17" i="26"/>
  <c r="R17" i="26" s="1"/>
  <c r="I18" i="26"/>
  <c r="R18" i="26" s="1"/>
  <c r="I19" i="26"/>
  <c r="R19" i="26" s="1"/>
  <c r="I20" i="26"/>
  <c r="R20" i="26" s="1"/>
  <c r="I21" i="26"/>
  <c r="R21" i="26" s="1"/>
  <c r="I22" i="26"/>
  <c r="R22" i="26" s="1"/>
  <c r="I23" i="26"/>
  <c r="R23" i="26" s="1"/>
  <c r="I24" i="26"/>
  <c r="R24" i="26" s="1"/>
  <c r="I25" i="26"/>
  <c r="R25" i="26" s="1"/>
  <c r="I26" i="26"/>
  <c r="R26" i="26" s="1"/>
  <c r="I27" i="26"/>
  <c r="R27" i="26" s="1"/>
  <c r="I28" i="26"/>
  <c r="R28" i="26" s="1"/>
  <c r="I29" i="26"/>
  <c r="R29" i="26" s="1"/>
  <c r="I30" i="26"/>
  <c r="R30" i="26" s="1"/>
  <c r="I31" i="26"/>
  <c r="R31" i="26" s="1"/>
  <c r="I32" i="26"/>
  <c r="R32" i="26" s="1"/>
  <c r="I33" i="26"/>
  <c r="R33" i="26" s="1"/>
  <c r="I34" i="26"/>
  <c r="R34" i="26" s="1"/>
  <c r="I35" i="26"/>
  <c r="R35" i="26" s="1"/>
  <c r="I36" i="26"/>
  <c r="R36" i="26" s="1"/>
  <c r="I37" i="26"/>
  <c r="R37" i="26" s="1"/>
  <c r="I38" i="26"/>
  <c r="R38" i="26" s="1"/>
  <c r="I39" i="26"/>
  <c r="R39" i="26" s="1"/>
  <c r="I40" i="26"/>
  <c r="R40" i="26" s="1"/>
  <c r="I41" i="26"/>
  <c r="R41" i="26" s="1"/>
  <c r="I42" i="26"/>
  <c r="R42" i="26" s="1"/>
  <c r="I43" i="26"/>
  <c r="R43" i="26" s="1"/>
  <c r="I44" i="26"/>
  <c r="R44" i="26" s="1"/>
  <c r="I45" i="26"/>
  <c r="R45" i="26" s="1"/>
  <c r="I46" i="26"/>
  <c r="R46" i="26" s="1"/>
  <c r="I47" i="26"/>
  <c r="R47" i="26" s="1"/>
  <c r="I48" i="26"/>
  <c r="R48" i="26" s="1"/>
  <c r="I49" i="26"/>
  <c r="R49" i="26" s="1"/>
  <c r="I50" i="26"/>
  <c r="R50" i="26" s="1"/>
  <c r="I51" i="26"/>
  <c r="R51" i="26" s="1"/>
  <c r="I52" i="26"/>
  <c r="R52" i="26" s="1"/>
  <c r="I53" i="26"/>
  <c r="R53" i="26" s="1"/>
  <c r="I54" i="26"/>
  <c r="R54" i="26" s="1"/>
  <c r="I55" i="26"/>
  <c r="R55" i="26" s="1"/>
  <c r="I56" i="26"/>
  <c r="R56" i="26" s="1"/>
  <c r="I57" i="26"/>
  <c r="R57" i="26" s="1"/>
  <c r="I58" i="26"/>
  <c r="R58" i="26" s="1"/>
  <c r="I59" i="26"/>
  <c r="R59" i="26" s="1"/>
  <c r="I60" i="26"/>
  <c r="R60" i="26" s="1"/>
  <c r="I61" i="26"/>
  <c r="R61" i="26" s="1"/>
  <c r="I62" i="26"/>
  <c r="R62" i="26" s="1"/>
  <c r="I63" i="26"/>
  <c r="R63" i="26" s="1"/>
  <c r="I64" i="26"/>
  <c r="R64" i="26" s="1"/>
  <c r="I65" i="26"/>
  <c r="R65" i="26" s="1"/>
  <c r="I66" i="26"/>
  <c r="R66" i="26" s="1"/>
  <c r="I67" i="26"/>
  <c r="R67" i="26" s="1"/>
  <c r="I68" i="26"/>
  <c r="R68" i="26" s="1"/>
  <c r="I69" i="26"/>
  <c r="R69" i="26" s="1"/>
  <c r="I70" i="26"/>
  <c r="R70" i="26" s="1"/>
  <c r="I71" i="26"/>
  <c r="R71" i="26" s="1"/>
  <c r="I72" i="26"/>
  <c r="R72" i="26" s="1"/>
  <c r="I73" i="26"/>
  <c r="R73" i="26" s="1"/>
  <c r="I74" i="26"/>
  <c r="R74" i="26" s="1"/>
  <c r="I75" i="26"/>
  <c r="R75" i="26" s="1"/>
  <c r="I76" i="26"/>
  <c r="R76" i="26" s="1"/>
  <c r="I77" i="26"/>
  <c r="R77" i="26" s="1"/>
  <c r="I78" i="26"/>
  <c r="R78" i="26" s="1"/>
  <c r="I79" i="26"/>
  <c r="R79" i="26" s="1"/>
  <c r="I80" i="26"/>
  <c r="R80" i="26" s="1"/>
  <c r="I81" i="26"/>
  <c r="R81" i="26" s="1"/>
  <c r="I82" i="26"/>
  <c r="R82" i="26" s="1"/>
  <c r="I83" i="26"/>
  <c r="R83" i="26" s="1"/>
  <c r="I84" i="26"/>
  <c r="R84" i="26" s="1"/>
  <c r="I85" i="26"/>
  <c r="R85" i="26" s="1"/>
  <c r="I86" i="26"/>
  <c r="R86" i="26" s="1"/>
  <c r="I87" i="26"/>
  <c r="R87" i="26" s="1"/>
  <c r="I88" i="26"/>
  <c r="R88" i="26" s="1"/>
  <c r="I89" i="26"/>
  <c r="R89" i="26" s="1"/>
  <c r="I90" i="26"/>
  <c r="R90" i="26" s="1"/>
  <c r="I91" i="26"/>
  <c r="R91" i="26" s="1"/>
  <c r="I92" i="26"/>
  <c r="R92" i="26" s="1"/>
  <c r="I93" i="26"/>
  <c r="R93" i="26" s="1"/>
  <c r="I94" i="26"/>
  <c r="R94" i="26" s="1"/>
  <c r="I95" i="26"/>
  <c r="R95" i="26" s="1"/>
  <c r="I96" i="26"/>
  <c r="R96" i="26" s="1"/>
  <c r="I97" i="26"/>
  <c r="R97" i="26" s="1"/>
  <c r="I98" i="26"/>
  <c r="R98" i="26" s="1"/>
  <c r="I99" i="26"/>
  <c r="R99" i="26" s="1"/>
  <c r="I100" i="26"/>
  <c r="R100" i="26" s="1"/>
  <c r="I101" i="26"/>
  <c r="R101" i="26" s="1"/>
  <c r="I102" i="26"/>
  <c r="R102" i="26" s="1"/>
  <c r="I103" i="26"/>
  <c r="R103" i="26" s="1"/>
  <c r="I104" i="26"/>
  <c r="R104" i="26" s="1"/>
  <c r="I105" i="26"/>
  <c r="R105" i="26" s="1"/>
  <c r="I106" i="26"/>
  <c r="R106" i="26" s="1"/>
  <c r="I107" i="26"/>
  <c r="R107" i="26" s="1"/>
  <c r="I108" i="26"/>
  <c r="R108" i="26" s="1"/>
  <c r="I109" i="26"/>
  <c r="R109" i="26" s="1"/>
  <c r="I110" i="26"/>
  <c r="I122" i="26" s="1"/>
  <c r="I134" i="26" s="1"/>
  <c r="R134" i="26" s="1"/>
  <c r="I111" i="26"/>
  <c r="I112" i="26"/>
  <c r="I124" i="26" s="1"/>
  <c r="I136" i="26" s="1"/>
  <c r="I113" i="26"/>
  <c r="I125" i="26" s="1"/>
  <c r="I137" i="26" s="1"/>
  <c r="R137" i="26" s="1"/>
  <c r="I114" i="26"/>
  <c r="I126" i="26" s="1"/>
  <c r="I115" i="26"/>
  <c r="I116" i="26"/>
  <c r="I128" i="26" s="1"/>
  <c r="I117" i="26"/>
  <c r="I129" i="26" s="1"/>
  <c r="I141" i="26" s="1"/>
  <c r="R141" i="26" s="1"/>
  <c r="I118" i="26"/>
  <c r="I130" i="26" s="1"/>
  <c r="R130" i="26" s="1"/>
  <c r="I119" i="26"/>
  <c r="I120" i="26"/>
  <c r="I132" i="26" s="1"/>
  <c r="I121" i="26"/>
  <c r="I133" i="26" s="1"/>
  <c r="I145" i="26" s="1"/>
  <c r="R145" i="26" s="1"/>
  <c r="I1" i="26"/>
  <c r="R1" i="26" s="1"/>
  <c r="J31" i="26"/>
  <c r="S31" i="26" s="1"/>
  <c r="G99" i="26"/>
  <c r="P99" i="26" s="1"/>
  <c r="G2" i="26"/>
  <c r="P2" i="26" s="1"/>
  <c r="H2" i="26"/>
  <c r="Q2" i="26" s="1"/>
  <c r="G3" i="26"/>
  <c r="P3" i="26" s="1"/>
  <c r="H3" i="26"/>
  <c r="Q3" i="26" s="1"/>
  <c r="G4" i="26"/>
  <c r="H4" i="26"/>
  <c r="Q4" i="26" s="1"/>
  <c r="G5" i="26"/>
  <c r="P5" i="26" s="1"/>
  <c r="H5" i="26"/>
  <c r="G6" i="26"/>
  <c r="P6" i="26" s="1"/>
  <c r="H6" i="26"/>
  <c r="Q6" i="26" s="1"/>
  <c r="G7" i="26"/>
  <c r="P7" i="26" s="1"/>
  <c r="H7" i="26"/>
  <c r="G8" i="26"/>
  <c r="P8" i="26" s="1"/>
  <c r="H8" i="26"/>
  <c r="Q8" i="26" s="1"/>
  <c r="G9" i="26"/>
  <c r="P9" i="26" s="1"/>
  <c r="H9" i="26"/>
  <c r="Q9" i="26" s="1"/>
  <c r="G10" i="26"/>
  <c r="P10" i="26" s="1"/>
  <c r="H10" i="26"/>
  <c r="Q10" i="26" s="1"/>
  <c r="G11" i="26"/>
  <c r="P11" i="26" s="1"/>
  <c r="H11" i="26"/>
  <c r="Q11" i="26" s="1"/>
  <c r="G12" i="26"/>
  <c r="P12" i="26" s="1"/>
  <c r="H12" i="26"/>
  <c r="Q12" i="26" s="1"/>
  <c r="G13" i="26"/>
  <c r="P13" i="26" s="1"/>
  <c r="H13" i="26"/>
  <c r="Q13" i="26" s="1"/>
  <c r="G14" i="26"/>
  <c r="P14" i="26" s="1"/>
  <c r="H14" i="26"/>
  <c r="Q14" i="26" s="1"/>
  <c r="H1" i="26"/>
  <c r="Q1" i="26" s="1"/>
  <c r="G1" i="26"/>
  <c r="P1" i="26" s="1"/>
  <c r="F1" i="26"/>
  <c r="O1" i="26" s="1"/>
  <c r="E1" i="26"/>
  <c r="N1" i="26" s="1"/>
  <c r="A1" i="26"/>
  <c r="B1" i="26"/>
  <c r="C1" i="26"/>
  <c r="D1" i="26"/>
  <c r="J1" i="26"/>
  <c r="S1" i="26" s="1"/>
  <c r="M1" i="26"/>
  <c r="A2" i="26"/>
  <c r="B2" i="26"/>
  <c r="C2" i="26"/>
  <c r="J2" i="26"/>
  <c r="S2" i="26" s="1"/>
  <c r="M2" i="26"/>
  <c r="A3" i="26"/>
  <c r="B3" i="26"/>
  <c r="C3" i="26"/>
  <c r="J3" i="26"/>
  <c r="S3" i="26" s="1"/>
  <c r="F2" i="24"/>
  <c r="F3" i="24"/>
  <c r="F4" i="24"/>
  <c r="F5" i="24"/>
  <c r="F6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115" i="24"/>
  <c r="F116" i="24"/>
  <c r="F117" i="24"/>
  <c r="F118" i="24"/>
  <c r="F119" i="24"/>
  <c r="F120" i="24"/>
  <c r="F121" i="24"/>
  <c r="F1" i="24"/>
  <c r="E2" i="24"/>
  <c r="E3" i="24"/>
  <c r="E4" i="24"/>
  <c r="E5" i="24"/>
  <c r="E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" i="24"/>
  <c r="K3" i="23"/>
  <c r="L3" i="23"/>
  <c r="M3" i="23"/>
  <c r="N3" i="23"/>
  <c r="O3" i="23"/>
  <c r="P3" i="23"/>
  <c r="K4" i="23"/>
  <c r="L4" i="23"/>
  <c r="M4" i="23"/>
  <c r="N4" i="23"/>
  <c r="Q4" i="23" s="1"/>
  <c r="O4" i="23"/>
  <c r="P4" i="23"/>
  <c r="K5" i="23"/>
  <c r="L5" i="23"/>
  <c r="M5" i="23"/>
  <c r="N5" i="23"/>
  <c r="O5" i="23"/>
  <c r="P5" i="23"/>
  <c r="K6" i="23"/>
  <c r="L6" i="23"/>
  <c r="M6" i="23"/>
  <c r="N6" i="23"/>
  <c r="O6" i="23"/>
  <c r="P6" i="23"/>
  <c r="K7" i="23"/>
  <c r="L7" i="23"/>
  <c r="M7" i="23"/>
  <c r="N7" i="23"/>
  <c r="O7" i="23"/>
  <c r="P7" i="23"/>
  <c r="K8" i="23"/>
  <c r="L8" i="23"/>
  <c r="M8" i="23"/>
  <c r="N8" i="23"/>
  <c r="Q8" i="23" s="1"/>
  <c r="O8" i="23"/>
  <c r="P8" i="23"/>
  <c r="K9" i="23"/>
  <c r="L9" i="23"/>
  <c r="M9" i="23"/>
  <c r="N9" i="23"/>
  <c r="O9" i="23"/>
  <c r="P9" i="23"/>
  <c r="K10" i="23"/>
  <c r="L10" i="23"/>
  <c r="M10" i="23"/>
  <c r="N10" i="23"/>
  <c r="O10" i="23"/>
  <c r="P10" i="23"/>
  <c r="K11" i="23"/>
  <c r="L11" i="23"/>
  <c r="M11" i="23"/>
  <c r="N11" i="23"/>
  <c r="O11" i="23"/>
  <c r="P11" i="23"/>
  <c r="K12" i="23"/>
  <c r="L12" i="23"/>
  <c r="M12" i="23"/>
  <c r="N12" i="23"/>
  <c r="Q12" i="23" s="1"/>
  <c r="O12" i="23"/>
  <c r="P12" i="23"/>
  <c r="K13" i="23"/>
  <c r="L13" i="23"/>
  <c r="M13" i="23"/>
  <c r="N13" i="23"/>
  <c r="O13" i="23"/>
  <c r="P13" i="23"/>
  <c r="K14" i="23"/>
  <c r="L14" i="23"/>
  <c r="M14" i="23"/>
  <c r="N14" i="23"/>
  <c r="O14" i="23"/>
  <c r="P14" i="23"/>
  <c r="K15" i="23"/>
  <c r="L15" i="23"/>
  <c r="M15" i="23"/>
  <c r="N15" i="23"/>
  <c r="O15" i="23"/>
  <c r="P15" i="23"/>
  <c r="K16" i="23"/>
  <c r="L16" i="23"/>
  <c r="M16" i="23"/>
  <c r="N16" i="23"/>
  <c r="Q16" i="23" s="1"/>
  <c r="O16" i="23"/>
  <c r="P16" i="23"/>
  <c r="K17" i="23"/>
  <c r="L17" i="23"/>
  <c r="M17" i="23"/>
  <c r="N17" i="23"/>
  <c r="O17" i="23"/>
  <c r="P17" i="23"/>
  <c r="K18" i="23"/>
  <c r="L18" i="23"/>
  <c r="M18" i="23"/>
  <c r="N18" i="23"/>
  <c r="O18" i="23"/>
  <c r="P18" i="23"/>
  <c r="K19" i="23"/>
  <c r="L19" i="23"/>
  <c r="M19" i="23"/>
  <c r="N19" i="23"/>
  <c r="O19" i="23"/>
  <c r="P19" i="23"/>
  <c r="K20" i="23"/>
  <c r="L20" i="23"/>
  <c r="M20" i="23"/>
  <c r="N20" i="23"/>
  <c r="Q20" i="23" s="1"/>
  <c r="O20" i="23"/>
  <c r="P20" i="23"/>
  <c r="K21" i="23"/>
  <c r="L21" i="23"/>
  <c r="M21" i="23"/>
  <c r="N21" i="23"/>
  <c r="O21" i="23"/>
  <c r="P21" i="23"/>
  <c r="K22" i="23"/>
  <c r="L22" i="23"/>
  <c r="M22" i="23"/>
  <c r="N22" i="23"/>
  <c r="O22" i="23"/>
  <c r="P22" i="23"/>
  <c r="K23" i="23"/>
  <c r="L23" i="23"/>
  <c r="M23" i="23"/>
  <c r="N23" i="23"/>
  <c r="O23" i="23"/>
  <c r="P23" i="23"/>
  <c r="K24" i="23"/>
  <c r="L24" i="23"/>
  <c r="M24" i="23"/>
  <c r="N24" i="23"/>
  <c r="Q24" i="23" s="1"/>
  <c r="O24" i="23"/>
  <c r="P24" i="23"/>
  <c r="K25" i="23"/>
  <c r="L25" i="23"/>
  <c r="M25" i="23"/>
  <c r="N25" i="23"/>
  <c r="O25" i="23"/>
  <c r="P25" i="23"/>
  <c r="K26" i="23"/>
  <c r="L26" i="23"/>
  <c r="M26" i="23"/>
  <c r="N26" i="23"/>
  <c r="O26" i="23"/>
  <c r="P26" i="23"/>
  <c r="K27" i="23"/>
  <c r="L27" i="23"/>
  <c r="M27" i="23"/>
  <c r="N27" i="23"/>
  <c r="O27" i="23"/>
  <c r="P27" i="23"/>
  <c r="K28" i="23"/>
  <c r="L28" i="23"/>
  <c r="M28" i="23"/>
  <c r="N28" i="23"/>
  <c r="Q28" i="23" s="1"/>
  <c r="O28" i="23"/>
  <c r="P28" i="23"/>
  <c r="K29" i="23"/>
  <c r="L29" i="23"/>
  <c r="M29" i="23"/>
  <c r="N29" i="23"/>
  <c r="O29" i="23"/>
  <c r="P29" i="23"/>
  <c r="K30" i="23"/>
  <c r="L30" i="23"/>
  <c r="M30" i="23"/>
  <c r="N30" i="23"/>
  <c r="O30" i="23"/>
  <c r="P30" i="23"/>
  <c r="K31" i="23"/>
  <c r="L31" i="23"/>
  <c r="M31" i="23"/>
  <c r="N31" i="23"/>
  <c r="O31" i="23"/>
  <c r="P31" i="23"/>
  <c r="K32" i="23"/>
  <c r="L32" i="23"/>
  <c r="M32" i="23"/>
  <c r="N32" i="23"/>
  <c r="Q32" i="23" s="1"/>
  <c r="O32" i="23"/>
  <c r="P32" i="23"/>
  <c r="K33" i="23"/>
  <c r="L33" i="23"/>
  <c r="M33" i="23"/>
  <c r="N33" i="23"/>
  <c r="O33" i="23"/>
  <c r="P33" i="23"/>
  <c r="K34" i="23"/>
  <c r="L34" i="23"/>
  <c r="M34" i="23"/>
  <c r="N34" i="23"/>
  <c r="O34" i="23"/>
  <c r="P34" i="23"/>
  <c r="K35" i="23"/>
  <c r="L35" i="23"/>
  <c r="M35" i="23"/>
  <c r="N35" i="23"/>
  <c r="O35" i="23"/>
  <c r="P35" i="23"/>
  <c r="K36" i="23"/>
  <c r="L36" i="23"/>
  <c r="M36" i="23"/>
  <c r="N36" i="23"/>
  <c r="Q36" i="23" s="1"/>
  <c r="O36" i="23"/>
  <c r="P36" i="23"/>
  <c r="K37" i="23"/>
  <c r="L37" i="23"/>
  <c r="M37" i="23"/>
  <c r="N37" i="23"/>
  <c r="O37" i="23"/>
  <c r="P37" i="23"/>
  <c r="K38" i="23"/>
  <c r="L38" i="23"/>
  <c r="M38" i="23"/>
  <c r="N38" i="23"/>
  <c r="O38" i="23"/>
  <c r="P38" i="23"/>
  <c r="K39" i="23"/>
  <c r="L39" i="23"/>
  <c r="M39" i="23"/>
  <c r="N39" i="23"/>
  <c r="O39" i="23"/>
  <c r="P39" i="23"/>
  <c r="K40" i="23"/>
  <c r="L40" i="23"/>
  <c r="M40" i="23"/>
  <c r="N40" i="23"/>
  <c r="Q40" i="23" s="1"/>
  <c r="O40" i="23"/>
  <c r="P40" i="23"/>
  <c r="K41" i="23"/>
  <c r="L41" i="23"/>
  <c r="M41" i="23"/>
  <c r="N41" i="23"/>
  <c r="O41" i="23"/>
  <c r="P41" i="23"/>
  <c r="K42" i="23"/>
  <c r="L42" i="23"/>
  <c r="M42" i="23"/>
  <c r="N42" i="23"/>
  <c r="O42" i="23"/>
  <c r="P42" i="23"/>
  <c r="K43" i="23"/>
  <c r="L43" i="23"/>
  <c r="M43" i="23"/>
  <c r="N43" i="23"/>
  <c r="O43" i="23"/>
  <c r="P43" i="23"/>
  <c r="K44" i="23"/>
  <c r="L44" i="23"/>
  <c r="M44" i="23"/>
  <c r="N44" i="23"/>
  <c r="Q44" i="23" s="1"/>
  <c r="O44" i="23"/>
  <c r="P44" i="23"/>
  <c r="K45" i="23"/>
  <c r="L45" i="23"/>
  <c r="M45" i="23"/>
  <c r="N45" i="23"/>
  <c r="O45" i="23"/>
  <c r="P45" i="23"/>
  <c r="K46" i="23"/>
  <c r="L46" i="23"/>
  <c r="M46" i="23"/>
  <c r="N46" i="23"/>
  <c r="O46" i="23"/>
  <c r="P46" i="23"/>
  <c r="K47" i="23"/>
  <c r="L47" i="23"/>
  <c r="M47" i="23"/>
  <c r="N47" i="23"/>
  <c r="O47" i="23"/>
  <c r="P47" i="23"/>
  <c r="K48" i="23"/>
  <c r="L48" i="23"/>
  <c r="M48" i="23"/>
  <c r="N48" i="23"/>
  <c r="Q48" i="23" s="1"/>
  <c r="O48" i="23"/>
  <c r="P48" i="23"/>
  <c r="K49" i="23"/>
  <c r="L49" i="23"/>
  <c r="M49" i="23"/>
  <c r="N49" i="23"/>
  <c r="O49" i="23"/>
  <c r="P49" i="23"/>
  <c r="K50" i="23"/>
  <c r="L50" i="23"/>
  <c r="M50" i="23"/>
  <c r="N50" i="23"/>
  <c r="O50" i="23"/>
  <c r="P50" i="23"/>
  <c r="K51" i="23"/>
  <c r="L51" i="23"/>
  <c r="M51" i="23"/>
  <c r="N51" i="23"/>
  <c r="O51" i="23"/>
  <c r="P51" i="23"/>
  <c r="K52" i="23"/>
  <c r="L52" i="23"/>
  <c r="M52" i="23"/>
  <c r="N52" i="23"/>
  <c r="Q52" i="23" s="1"/>
  <c r="O52" i="23"/>
  <c r="P52" i="23"/>
  <c r="K53" i="23"/>
  <c r="L53" i="23"/>
  <c r="M53" i="23"/>
  <c r="N53" i="23"/>
  <c r="O53" i="23"/>
  <c r="P53" i="23"/>
  <c r="K54" i="23"/>
  <c r="L54" i="23"/>
  <c r="M54" i="23"/>
  <c r="N54" i="23"/>
  <c r="O54" i="23"/>
  <c r="P54" i="23"/>
  <c r="K55" i="23"/>
  <c r="L55" i="23"/>
  <c r="M55" i="23"/>
  <c r="N55" i="23"/>
  <c r="O55" i="23"/>
  <c r="P55" i="23"/>
  <c r="K56" i="23"/>
  <c r="L56" i="23"/>
  <c r="M56" i="23"/>
  <c r="N56" i="23"/>
  <c r="Q56" i="23" s="1"/>
  <c r="O56" i="23"/>
  <c r="P56" i="23"/>
  <c r="K57" i="23"/>
  <c r="L57" i="23"/>
  <c r="M57" i="23"/>
  <c r="N57" i="23"/>
  <c r="O57" i="23"/>
  <c r="P57" i="23"/>
  <c r="K58" i="23"/>
  <c r="L58" i="23"/>
  <c r="M58" i="23"/>
  <c r="N58" i="23"/>
  <c r="O58" i="23"/>
  <c r="P58" i="23"/>
  <c r="K59" i="23"/>
  <c r="L59" i="23"/>
  <c r="M59" i="23"/>
  <c r="N59" i="23"/>
  <c r="O59" i="23"/>
  <c r="P59" i="23"/>
  <c r="K60" i="23"/>
  <c r="L60" i="23"/>
  <c r="M60" i="23"/>
  <c r="N60" i="23"/>
  <c r="Q60" i="23" s="1"/>
  <c r="O60" i="23"/>
  <c r="P60" i="23"/>
  <c r="K61" i="23"/>
  <c r="L61" i="23"/>
  <c r="M61" i="23"/>
  <c r="N61" i="23"/>
  <c r="O61" i="23"/>
  <c r="P61" i="23"/>
  <c r="K62" i="23"/>
  <c r="L62" i="23"/>
  <c r="M62" i="23"/>
  <c r="N62" i="23"/>
  <c r="O62" i="23"/>
  <c r="P62" i="23"/>
  <c r="K63" i="23"/>
  <c r="L63" i="23"/>
  <c r="M63" i="23"/>
  <c r="N63" i="23"/>
  <c r="O63" i="23"/>
  <c r="P63" i="23"/>
  <c r="K64" i="23"/>
  <c r="L64" i="23"/>
  <c r="M64" i="23"/>
  <c r="N64" i="23"/>
  <c r="Q64" i="23" s="1"/>
  <c r="O64" i="23"/>
  <c r="P64" i="23"/>
  <c r="K65" i="23"/>
  <c r="L65" i="23"/>
  <c r="M65" i="23"/>
  <c r="N65" i="23"/>
  <c r="O65" i="23"/>
  <c r="P65" i="23"/>
  <c r="K66" i="23"/>
  <c r="L66" i="23"/>
  <c r="M66" i="23"/>
  <c r="N66" i="23"/>
  <c r="O66" i="23"/>
  <c r="P66" i="23"/>
  <c r="K67" i="23"/>
  <c r="L67" i="23"/>
  <c r="M67" i="23"/>
  <c r="N67" i="23"/>
  <c r="O67" i="23"/>
  <c r="P67" i="23"/>
  <c r="K68" i="23"/>
  <c r="L68" i="23"/>
  <c r="M68" i="23"/>
  <c r="N68" i="23"/>
  <c r="Q68" i="23" s="1"/>
  <c r="O68" i="23"/>
  <c r="P68" i="23"/>
  <c r="K69" i="23"/>
  <c r="L69" i="23"/>
  <c r="M69" i="23"/>
  <c r="N69" i="23"/>
  <c r="O69" i="23"/>
  <c r="P69" i="23"/>
  <c r="K70" i="23"/>
  <c r="L70" i="23"/>
  <c r="M70" i="23"/>
  <c r="N70" i="23"/>
  <c r="O70" i="23"/>
  <c r="P70" i="23"/>
  <c r="K71" i="23"/>
  <c r="L71" i="23"/>
  <c r="M71" i="23"/>
  <c r="N71" i="23"/>
  <c r="O71" i="23"/>
  <c r="P71" i="23"/>
  <c r="K72" i="23"/>
  <c r="L72" i="23"/>
  <c r="M72" i="23"/>
  <c r="N72" i="23"/>
  <c r="Q72" i="23" s="1"/>
  <c r="O72" i="23"/>
  <c r="P72" i="23"/>
  <c r="K73" i="23"/>
  <c r="L73" i="23"/>
  <c r="M73" i="23"/>
  <c r="N73" i="23"/>
  <c r="O73" i="23"/>
  <c r="P73" i="23"/>
  <c r="K74" i="23"/>
  <c r="L74" i="23"/>
  <c r="M74" i="23"/>
  <c r="N74" i="23"/>
  <c r="O74" i="23"/>
  <c r="P74" i="23"/>
  <c r="K75" i="23"/>
  <c r="L75" i="23"/>
  <c r="M75" i="23"/>
  <c r="N75" i="23"/>
  <c r="O75" i="23"/>
  <c r="P75" i="23"/>
  <c r="K76" i="23"/>
  <c r="L76" i="23"/>
  <c r="M76" i="23"/>
  <c r="N76" i="23"/>
  <c r="O76" i="23"/>
  <c r="P76" i="23"/>
  <c r="K77" i="23"/>
  <c r="L77" i="23"/>
  <c r="M77" i="23"/>
  <c r="N77" i="23"/>
  <c r="O77" i="23"/>
  <c r="P77" i="23"/>
  <c r="K78" i="23"/>
  <c r="L78" i="23"/>
  <c r="M78" i="23"/>
  <c r="N78" i="23"/>
  <c r="O78" i="23"/>
  <c r="P78" i="23"/>
  <c r="K79" i="23"/>
  <c r="L79" i="23"/>
  <c r="M79" i="23"/>
  <c r="N79" i="23"/>
  <c r="O79" i="23"/>
  <c r="P79" i="23"/>
  <c r="K80" i="23"/>
  <c r="L80" i="23"/>
  <c r="M80" i="23"/>
  <c r="N80" i="23"/>
  <c r="Q80" i="23" s="1"/>
  <c r="O80" i="23"/>
  <c r="P80" i="23"/>
  <c r="K81" i="23"/>
  <c r="L81" i="23"/>
  <c r="M81" i="23"/>
  <c r="N81" i="23"/>
  <c r="O81" i="23"/>
  <c r="P81" i="23"/>
  <c r="K82" i="23"/>
  <c r="L82" i="23"/>
  <c r="M82" i="23"/>
  <c r="N82" i="23"/>
  <c r="O82" i="23"/>
  <c r="P82" i="23"/>
  <c r="K83" i="23"/>
  <c r="L83" i="23"/>
  <c r="M83" i="23"/>
  <c r="N83" i="23"/>
  <c r="O83" i="23"/>
  <c r="P83" i="23"/>
  <c r="K84" i="23"/>
  <c r="L84" i="23"/>
  <c r="M84" i="23"/>
  <c r="N84" i="23"/>
  <c r="O84" i="23"/>
  <c r="P84" i="23"/>
  <c r="K85" i="23"/>
  <c r="L85" i="23"/>
  <c r="M85" i="23"/>
  <c r="N85" i="23"/>
  <c r="O85" i="23"/>
  <c r="P85" i="23"/>
  <c r="K86" i="23"/>
  <c r="L86" i="23"/>
  <c r="M86" i="23"/>
  <c r="N86" i="23"/>
  <c r="O86" i="23"/>
  <c r="P86" i="23"/>
  <c r="K87" i="23"/>
  <c r="L87" i="23"/>
  <c r="M87" i="23"/>
  <c r="N87" i="23"/>
  <c r="O87" i="23"/>
  <c r="P87" i="23"/>
  <c r="K88" i="23"/>
  <c r="L88" i="23"/>
  <c r="M88" i="23"/>
  <c r="N88" i="23"/>
  <c r="Q88" i="23" s="1"/>
  <c r="O88" i="23"/>
  <c r="P88" i="23"/>
  <c r="K89" i="23"/>
  <c r="L89" i="23"/>
  <c r="M89" i="23"/>
  <c r="N89" i="23"/>
  <c r="O89" i="23"/>
  <c r="P89" i="23"/>
  <c r="K90" i="23"/>
  <c r="L90" i="23"/>
  <c r="M90" i="23"/>
  <c r="N90" i="23"/>
  <c r="O90" i="23"/>
  <c r="P90" i="23"/>
  <c r="K91" i="23"/>
  <c r="L91" i="23"/>
  <c r="M91" i="23"/>
  <c r="N91" i="23"/>
  <c r="O91" i="23"/>
  <c r="P91" i="23"/>
  <c r="K92" i="23"/>
  <c r="L92" i="23"/>
  <c r="M92" i="23"/>
  <c r="N92" i="23"/>
  <c r="O92" i="23"/>
  <c r="P92" i="23"/>
  <c r="K93" i="23"/>
  <c r="L93" i="23"/>
  <c r="M93" i="23"/>
  <c r="N93" i="23"/>
  <c r="O93" i="23"/>
  <c r="P93" i="23"/>
  <c r="K94" i="23"/>
  <c r="L94" i="23"/>
  <c r="M94" i="23"/>
  <c r="N94" i="23"/>
  <c r="O94" i="23"/>
  <c r="P94" i="23"/>
  <c r="K95" i="23"/>
  <c r="L95" i="23"/>
  <c r="M95" i="23"/>
  <c r="N95" i="23"/>
  <c r="O95" i="23"/>
  <c r="P95" i="23"/>
  <c r="K96" i="23"/>
  <c r="L96" i="23"/>
  <c r="M96" i="23"/>
  <c r="N96" i="23"/>
  <c r="Q96" i="23" s="1"/>
  <c r="O96" i="23"/>
  <c r="P96" i="23"/>
  <c r="K97" i="23"/>
  <c r="L97" i="23"/>
  <c r="M97" i="23"/>
  <c r="N97" i="23"/>
  <c r="O97" i="23"/>
  <c r="P97" i="23"/>
  <c r="K98" i="23"/>
  <c r="L98" i="23"/>
  <c r="M98" i="23"/>
  <c r="N98" i="23"/>
  <c r="O98" i="23"/>
  <c r="P98" i="23"/>
  <c r="K99" i="23"/>
  <c r="L99" i="23"/>
  <c r="M99" i="23"/>
  <c r="N99" i="23"/>
  <c r="O99" i="23"/>
  <c r="P99" i="23"/>
  <c r="K100" i="23"/>
  <c r="L100" i="23"/>
  <c r="M100" i="23"/>
  <c r="N100" i="23"/>
  <c r="O100" i="23"/>
  <c r="P100" i="23"/>
  <c r="K101" i="23"/>
  <c r="L101" i="23"/>
  <c r="M101" i="23"/>
  <c r="N101" i="23"/>
  <c r="O101" i="23"/>
  <c r="P101" i="23"/>
  <c r="K102" i="23"/>
  <c r="L102" i="23"/>
  <c r="M102" i="23"/>
  <c r="N102" i="23"/>
  <c r="O102" i="23"/>
  <c r="P102" i="23"/>
  <c r="K103" i="23"/>
  <c r="L103" i="23"/>
  <c r="M103" i="23"/>
  <c r="N103" i="23"/>
  <c r="O103" i="23"/>
  <c r="P103" i="23"/>
  <c r="K104" i="23"/>
  <c r="L104" i="23"/>
  <c r="M104" i="23"/>
  <c r="N104" i="23"/>
  <c r="Q104" i="23" s="1"/>
  <c r="O104" i="23"/>
  <c r="P104" i="23"/>
  <c r="K105" i="23"/>
  <c r="L105" i="23"/>
  <c r="M105" i="23"/>
  <c r="N105" i="23"/>
  <c r="O105" i="23"/>
  <c r="P105" i="23"/>
  <c r="K106" i="23"/>
  <c r="L106" i="23"/>
  <c r="M106" i="23"/>
  <c r="N106" i="23"/>
  <c r="O106" i="23"/>
  <c r="P106" i="23"/>
  <c r="K107" i="23"/>
  <c r="L107" i="23"/>
  <c r="M107" i="23"/>
  <c r="N107" i="23"/>
  <c r="O107" i="23"/>
  <c r="P107" i="23"/>
  <c r="K108" i="23"/>
  <c r="L108" i="23"/>
  <c r="M108" i="23"/>
  <c r="N108" i="23"/>
  <c r="O108" i="23"/>
  <c r="P108" i="23"/>
  <c r="K109" i="23"/>
  <c r="L109" i="23"/>
  <c r="M109" i="23"/>
  <c r="N109" i="23"/>
  <c r="O109" i="23"/>
  <c r="P109" i="23"/>
  <c r="K110" i="23"/>
  <c r="L110" i="23"/>
  <c r="M110" i="23"/>
  <c r="N110" i="23"/>
  <c r="O110" i="23"/>
  <c r="P110" i="23"/>
  <c r="K111" i="23"/>
  <c r="L111" i="23"/>
  <c r="M111" i="23"/>
  <c r="N111" i="23"/>
  <c r="O111" i="23"/>
  <c r="P111" i="23"/>
  <c r="K112" i="23"/>
  <c r="L112" i="23"/>
  <c r="M112" i="23"/>
  <c r="N112" i="23"/>
  <c r="Q112" i="23" s="1"/>
  <c r="O112" i="23"/>
  <c r="P112" i="23"/>
  <c r="K113" i="23"/>
  <c r="L113" i="23"/>
  <c r="M113" i="23"/>
  <c r="N113" i="23"/>
  <c r="O113" i="23"/>
  <c r="P113" i="23"/>
  <c r="K114" i="23"/>
  <c r="L114" i="23"/>
  <c r="M114" i="23"/>
  <c r="N114" i="23"/>
  <c r="O114" i="23"/>
  <c r="P114" i="23"/>
  <c r="K115" i="23"/>
  <c r="L115" i="23"/>
  <c r="M115" i="23"/>
  <c r="N115" i="23"/>
  <c r="O115" i="23"/>
  <c r="P115" i="23"/>
  <c r="K116" i="23"/>
  <c r="L116" i="23"/>
  <c r="M116" i="23"/>
  <c r="N116" i="23"/>
  <c r="O116" i="23"/>
  <c r="P116" i="23"/>
  <c r="K117" i="23"/>
  <c r="L117" i="23"/>
  <c r="M117" i="23"/>
  <c r="N117" i="23"/>
  <c r="O117" i="23"/>
  <c r="P117" i="23"/>
  <c r="K118" i="23"/>
  <c r="L118" i="23"/>
  <c r="M118" i="23"/>
  <c r="N118" i="23"/>
  <c r="O118" i="23"/>
  <c r="P118" i="23"/>
  <c r="K119" i="23"/>
  <c r="L119" i="23"/>
  <c r="M119" i="23"/>
  <c r="N119" i="23"/>
  <c r="O119" i="23"/>
  <c r="P119" i="23"/>
  <c r="K120" i="23"/>
  <c r="L120" i="23"/>
  <c r="M120" i="23"/>
  <c r="N120" i="23"/>
  <c r="O120" i="23"/>
  <c r="P120" i="23"/>
  <c r="K121" i="23"/>
  <c r="L121" i="23"/>
  <c r="M121" i="23"/>
  <c r="N121" i="23"/>
  <c r="O121" i="23"/>
  <c r="P121" i="23"/>
  <c r="P2" i="23"/>
  <c r="O2" i="23"/>
  <c r="N2" i="23"/>
  <c r="I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113" i="23"/>
  <c r="I114" i="23"/>
  <c r="I115" i="23"/>
  <c r="I116" i="23"/>
  <c r="I117" i="23"/>
  <c r="I118" i="23"/>
  <c r="I119" i="23"/>
  <c r="I120" i="23"/>
  <c r="I121" i="23"/>
  <c r="I1" i="23"/>
  <c r="F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8" i="23"/>
  <c r="F109" i="23"/>
  <c r="F110" i="23"/>
  <c r="F111" i="23"/>
  <c r="F112" i="23"/>
  <c r="F113" i="23"/>
  <c r="F114" i="23"/>
  <c r="F115" i="23"/>
  <c r="F116" i="23"/>
  <c r="F117" i="23"/>
  <c r="F118" i="23"/>
  <c r="F119" i="23"/>
  <c r="F120" i="23"/>
  <c r="F121" i="23"/>
  <c r="F1" i="23"/>
  <c r="E2" i="23"/>
  <c r="E3" i="23"/>
  <c r="E4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" i="23"/>
  <c r="E2" i="22"/>
  <c r="E3" i="22"/>
  <c r="E4" i="22"/>
  <c r="E5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" i="22"/>
  <c r="P4" i="22"/>
  <c r="P8" i="22"/>
  <c r="P12" i="22"/>
  <c r="P16" i="22"/>
  <c r="P20" i="22"/>
  <c r="P24" i="22"/>
  <c r="P28" i="22"/>
  <c r="P32" i="22"/>
  <c r="P36" i="22"/>
  <c r="P40" i="22"/>
  <c r="P44" i="22"/>
  <c r="P48" i="22"/>
  <c r="P52" i="22"/>
  <c r="P56" i="22"/>
  <c r="P60" i="22"/>
  <c r="P64" i="22"/>
  <c r="P68" i="22"/>
  <c r="P72" i="22"/>
  <c r="P76" i="22"/>
  <c r="P80" i="22"/>
  <c r="P84" i="22"/>
  <c r="P88" i="22"/>
  <c r="P92" i="22"/>
  <c r="P96" i="22"/>
  <c r="P100" i="22"/>
  <c r="P104" i="22"/>
  <c r="P108" i="22"/>
  <c r="P112" i="22"/>
  <c r="P116" i="22"/>
  <c r="P120" i="22"/>
  <c r="I2" i="22"/>
  <c r="P2" i="22" s="1"/>
  <c r="I3" i="22"/>
  <c r="P3" i="22" s="1"/>
  <c r="I4" i="22"/>
  <c r="I5" i="22"/>
  <c r="P5" i="22" s="1"/>
  <c r="I6" i="22"/>
  <c r="P6" i="22" s="1"/>
  <c r="I7" i="22"/>
  <c r="P7" i="22" s="1"/>
  <c r="I8" i="22"/>
  <c r="I9" i="22"/>
  <c r="P9" i="22" s="1"/>
  <c r="I10" i="22"/>
  <c r="P10" i="22" s="1"/>
  <c r="I11" i="22"/>
  <c r="P11" i="22" s="1"/>
  <c r="I12" i="22"/>
  <c r="I13" i="22"/>
  <c r="P13" i="22" s="1"/>
  <c r="I14" i="22"/>
  <c r="P14" i="22" s="1"/>
  <c r="I15" i="22"/>
  <c r="P15" i="22" s="1"/>
  <c r="I16" i="22"/>
  <c r="I17" i="22"/>
  <c r="P17" i="22" s="1"/>
  <c r="I18" i="22"/>
  <c r="P18" i="22" s="1"/>
  <c r="I19" i="22"/>
  <c r="P19" i="22" s="1"/>
  <c r="I20" i="22"/>
  <c r="I21" i="22"/>
  <c r="P21" i="22" s="1"/>
  <c r="I22" i="22"/>
  <c r="P22" i="22" s="1"/>
  <c r="I23" i="22"/>
  <c r="P23" i="22" s="1"/>
  <c r="I24" i="22"/>
  <c r="I25" i="22"/>
  <c r="P25" i="22" s="1"/>
  <c r="I26" i="22"/>
  <c r="P26" i="22" s="1"/>
  <c r="I27" i="22"/>
  <c r="P27" i="22" s="1"/>
  <c r="I28" i="22"/>
  <c r="I29" i="22"/>
  <c r="P29" i="22" s="1"/>
  <c r="I30" i="22"/>
  <c r="P30" i="22" s="1"/>
  <c r="I31" i="22"/>
  <c r="P31" i="22" s="1"/>
  <c r="I32" i="22"/>
  <c r="I33" i="22"/>
  <c r="P33" i="22" s="1"/>
  <c r="I34" i="22"/>
  <c r="P34" i="22" s="1"/>
  <c r="I35" i="22"/>
  <c r="P35" i="22" s="1"/>
  <c r="I36" i="22"/>
  <c r="I37" i="22"/>
  <c r="P37" i="22" s="1"/>
  <c r="I38" i="22"/>
  <c r="P38" i="22" s="1"/>
  <c r="I39" i="22"/>
  <c r="P39" i="22" s="1"/>
  <c r="I40" i="22"/>
  <c r="I41" i="22"/>
  <c r="P41" i="22" s="1"/>
  <c r="I42" i="22"/>
  <c r="P42" i="22" s="1"/>
  <c r="I43" i="22"/>
  <c r="P43" i="22" s="1"/>
  <c r="I44" i="22"/>
  <c r="I45" i="22"/>
  <c r="P45" i="22" s="1"/>
  <c r="I46" i="22"/>
  <c r="P46" i="22" s="1"/>
  <c r="I47" i="22"/>
  <c r="P47" i="22" s="1"/>
  <c r="I48" i="22"/>
  <c r="I49" i="22"/>
  <c r="P49" i="22" s="1"/>
  <c r="I50" i="22"/>
  <c r="P50" i="22" s="1"/>
  <c r="I51" i="22"/>
  <c r="P51" i="22" s="1"/>
  <c r="I52" i="22"/>
  <c r="I53" i="22"/>
  <c r="P53" i="22" s="1"/>
  <c r="I54" i="22"/>
  <c r="P54" i="22" s="1"/>
  <c r="I55" i="22"/>
  <c r="P55" i="22" s="1"/>
  <c r="I56" i="22"/>
  <c r="I57" i="22"/>
  <c r="P57" i="22" s="1"/>
  <c r="I58" i="22"/>
  <c r="P58" i="22" s="1"/>
  <c r="I59" i="22"/>
  <c r="P59" i="22" s="1"/>
  <c r="I60" i="22"/>
  <c r="I61" i="22"/>
  <c r="P61" i="22" s="1"/>
  <c r="I62" i="22"/>
  <c r="P62" i="22" s="1"/>
  <c r="I63" i="22"/>
  <c r="P63" i="22" s="1"/>
  <c r="I64" i="22"/>
  <c r="I65" i="22"/>
  <c r="P65" i="22" s="1"/>
  <c r="I66" i="22"/>
  <c r="P66" i="22" s="1"/>
  <c r="I67" i="22"/>
  <c r="P67" i="22" s="1"/>
  <c r="I68" i="22"/>
  <c r="I69" i="22"/>
  <c r="P69" i="22" s="1"/>
  <c r="I70" i="22"/>
  <c r="P70" i="22" s="1"/>
  <c r="I71" i="22"/>
  <c r="P71" i="22" s="1"/>
  <c r="I72" i="22"/>
  <c r="I73" i="22"/>
  <c r="P73" i="22" s="1"/>
  <c r="I74" i="22"/>
  <c r="P74" i="22" s="1"/>
  <c r="I75" i="22"/>
  <c r="P75" i="22" s="1"/>
  <c r="I76" i="22"/>
  <c r="I77" i="22"/>
  <c r="P77" i="22" s="1"/>
  <c r="I78" i="22"/>
  <c r="P78" i="22" s="1"/>
  <c r="I79" i="22"/>
  <c r="P79" i="22" s="1"/>
  <c r="I80" i="22"/>
  <c r="I81" i="22"/>
  <c r="P81" i="22" s="1"/>
  <c r="I82" i="22"/>
  <c r="P82" i="22" s="1"/>
  <c r="I83" i="22"/>
  <c r="P83" i="22" s="1"/>
  <c r="I84" i="22"/>
  <c r="I85" i="22"/>
  <c r="P85" i="22" s="1"/>
  <c r="I86" i="22"/>
  <c r="P86" i="22" s="1"/>
  <c r="I87" i="22"/>
  <c r="P87" i="22" s="1"/>
  <c r="I88" i="22"/>
  <c r="I89" i="22"/>
  <c r="P89" i="22" s="1"/>
  <c r="I90" i="22"/>
  <c r="P90" i="22" s="1"/>
  <c r="I91" i="22"/>
  <c r="P91" i="22" s="1"/>
  <c r="I92" i="22"/>
  <c r="I93" i="22"/>
  <c r="P93" i="22" s="1"/>
  <c r="I94" i="22"/>
  <c r="P94" i="22" s="1"/>
  <c r="I95" i="22"/>
  <c r="P95" i="22" s="1"/>
  <c r="I96" i="22"/>
  <c r="I97" i="22"/>
  <c r="P97" i="22" s="1"/>
  <c r="I98" i="22"/>
  <c r="P98" i="22" s="1"/>
  <c r="I99" i="22"/>
  <c r="P99" i="22" s="1"/>
  <c r="I100" i="22"/>
  <c r="I101" i="22"/>
  <c r="P101" i="22" s="1"/>
  <c r="I102" i="22"/>
  <c r="P102" i="22" s="1"/>
  <c r="I103" i="22"/>
  <c r="P103" i="22" s="1"/>
  <c r="I104" i="22"/>
  <c r="I105" i="22"/>
  <c r="P105" i="22" s="1"/>
  <c r="I106" i="22"/>
  <c r="P106" i="22" s="1"/>
  <c r="I107" i="22"/>
  <c r="P107" i="22" s="1"/>
  <c r="I108" i="22"/>
  <c r="I109" i="22"/>
  <c r="P109" i="22" s="1"/>
  <c r="I110" i="22"/>
  <c r="P110" i="22" s="1"/>
  <c r="I111" i="22"/>
  <c r="P111" i="22" s="1"/>
  <c r="I112" i="22"/>
  <c r="I113" i="22"/>
  <c r="P113" i="22" s="1"/>
  <c r="I114" i="22"/>
  <c r="P114" i="22" s="1"/>
  <c r="I115" i="22"/>
  <c r="P115" i="22" s="1"/>
  <c r="I116" i="22"/>
  <c r="I117" i="22"/>
  <c r="P117" i="22" s="1"/>
  <c r="I118" i="22"/>
  <c r="P118" i="22" s="1"/>
  <c r="I119" i="22"/>
  <c r="P119" i="22" s="1"/>
  <c r="I120" i="22"/>
  <c r="I121" i="22"/>
  <c r="P121" i="22" s="1"/>
  <c r="I1" i="22"/>
  <c r="M3" i="20"/>
  <c r="N3" i="20"/>
  <c r="O3" i="20"/>
  <c r="P3" i="20"/>
  <c r="Q3" i="20"/>
  <c r="R3" i="20"/>
  <c r="S3" i="20"/>
  <c r="T3" i="20"/>
  <c r="M4" i="20"/>
  <c r="N4" i="20"/>
  <c r="O4" i="20"/>
  <c r="P4" i="20"/>
  <c r="Q4" i="20"/>
  <c r="R4" i="20"/>
  <c r="S4" i="20"/>
  <c r="T4" i="20"/>
  <c r="M5" i="20"/>
  <c r="N5" i="20"/>
  <c r="O5" i="20"/>
  <c r="P5" i="20"/>
  <c r="Q5" i="20"/>
  <c r="R5" i="20"/>
  <c r="S5" i="20"/>
  <c r="T5" i="20"/>
  <c r="M6" i="20"/>
  <c r="N6" i="20"/>
  <c r="O6" i="20"/>
  <c r="P6" i="20"/>
  <c r="Q6" i="20"/>
  <c r="R6" i="20"/>
  <c r="S6" i="20"/>
  <c r="T6" i="20"/>
  <c r="M7" i="20"/>
  <c r="N7" i="20"/>
  <c r="O7" i="20"/>
  <c r="P7" i="20"/>
  <c r="Q7" i="20"/>
  <c r="R7" i="20"/>
  <c r="S7" i="20"/>
  <c r="T7" i="20"/>
  <c r="M8" i="20"/>
  <c r="N8" i="20"/>
  <c r="O8" i="20"/>
  <c r="P8" i="20"/>
  <c r="Q8" i="20"/>
  <c r="R8" i="20"/>
  <c r="S8" i="20"/>
  <c r="T8" i="20"/>
  <c r="M9" i="20"/>
  <c r="N9" i="20"/>
  <c r="O9" i="20"/>
  <c r="P9" i="20"/>
  <c r="Q9" i="20"/>
  <c r="R9" i="20"/>
  <c r="S9" i="20"/>
  <c r="T9" i="20"/>
  <c r="M10" i="20"/>
  <c r="N10" i="20"/>
  <c r="O10" i="20"/>
  <c r="P10" i="20"/>
  <c r="Q10" i="20"/>
  <c r="R10" i="20"/>
  <c r="S10" i="20"/>
  <c r="T10" i="20"/>
  <c r="M11" i="20"/>
  <c r="N11" i="20"/>
  <c r="O11" i="20"/>
  <c r="P11" i="20"/>
  <c r="Q11" i="20"/>
  <c r="R11" i="20"/>
  <c r="S11" i="20"/>
  <c r="T11" i="20"/>
  <c r="M12" i="20"/>
  <c r="N12" i="20"/>
  <c r="O12" i="20"/>
  <c r="P12" i="20"/>
  <c r="Q12" i="20"/>
  <c r="R12" i="20"/>
  <c r="S12" i="20"/>
  <c r="T12" i="20"/>
  <c r="M13" i="20"/>
  <c r="N13" i="20"/>
  <c r="O13" i="20"/>
  <c r="P13" i="20"/>
  <c r="Q13" i="20"/>
  <c r="R13" i="20"/>
  <c r="S13" i="20"/>
  <c r="T13" i="20"/>
  <c r="M14" i="20"/>
  <c r="N14" i="20"/>
  <c r="O14" i="20"/>
  <c r="P14" i="20"/>
  <c r="Q14" i="20"/>
  <c r="R14" i="20"/>
  <c r="S14" i="20"/>
  <c r="T14" i="20"/>
  <c r="M15" i="20"/>
  <c r="N15" i="20"/>
  <c r="O15" i="20"/>
  <c r="P15" i="20"/>
  <c r="Q15" i="20"/>
  <c r="R15" i="20"/>
  <c r="S15" i="20"/>
  <c r="T15" i="20"/>
  <c r="M16" i="20"/>
  <c r="N16" i="20"/>
  <c r="O16" i="20"/>
  <c r="P16" i="20"/>
  <c r="Q16" i="20"/>
  <c r="R16" i="20"/>
  <c r="S16" i="20"/>
  <c r="T16" i="20"/>
  <c r="M17" i="20"/>
  <c r="N17" i="20"/>
  <c r="O17" i="20"/>
  <c r="P17" i="20"/>
  <c r="Q17" i="20"/>
  <c r="R17" i="20"/>
  <c r="S17" i="20"/>
  <c r="T17" i="20"/>
  <c r="M18" i="20"/>
  <c r="N18" i="20"/>
  <c r="O18" i="20"/>
  <c r="P18" i="20"/>
  <c r="Q18" i="20"/>
  <c r="R18" i="20"/>
  <c r="S18" i="20"/>
  <c r="T18" i="20"/>
  <c r="M19" i="20"/>
  <c r="N19" i="20"/>
  <c r="O19" i="20"/>
  <c r="P19" i="20"/>
  <c r="Q19" i="20"/>
  <c r="R19" i="20"/>
  <c r="S19" i="20"/>
  <c r="T19" i="20"/>
  <c r="M20" i="20"/>
  <c r="N20" i="20"/>
  <c r="O20" i="20"/>
  <c r="P20" i="20"/>
  <c r="Q20" i="20"/>
  <c r="R20" i="20"/>
  <c r="S20" i="20"/>
  <c r="T20" i="20"/>
  <c r="M21" i="20"/>
  <c r="N21" i="20"/>
  <c r="O21" i="20"/>
  <c r="P21" i="20"/>
  <c r="Q21" i="20"/>
  <c r="R21" i="20"/>
  <c r="S21" i="20"/>
  <c r="T21" i="20"/>
  <c r="M22" i="20"/>
  <c r="N22" i="20"/>
  <c r="O22" i="20"/>
  <c r="P22" i="20"/>
  <c r="Q22" i="20"/>
  <c r="R22" i="20"/>
  <c r="S22" i="20"/>
  <c r="T22" i="20"/>
  <c r="M23" i="20"/>
  <c r="N23" i="20"/>
  <c r="O23" i="20"/>
  <c r="P23" i="20"/>
  <c r="Q23" i="20"/>
  <c r="R23" i="20"/>
  <c r="S23" i="20"/>
  <c r="T23" i="20"/>
  <c r="M24" i="20"/>
  <c r="N24" i="20"/>
  <c r="O24" i="20"/>
  <c r="P24" i="20"/>
  <c r="Q24" i="20"/>
  <c r="R24" i="20"/>
  <c r="S24" i="20"/>
  <c r="T24" i="20"/>
  <c r="M25" i="20"/>
  <c r="N25" i="20"/>
  <c r="O25" i="20"/>
  <c r="P25" i="20"/>
  <c r="Q25" i="20"/>
  <c r="R25" i="20"/>
  <c r="S25" i="20"/>
  <c r="T25" i="20"/>
  <c r="M26" i="20"/>
  <c r="N26" i="20"/>
  <c r="O26" i="20"/>
  <c r="P26" i="20"/>
  <c r="Q26" i="20"/>
  <c r="R26" i="20"/>
  <c r="S26" i="20"/>
  <c r="T26" i="20"/>
  <c r="M27" i="20"/>
  <c r="N27" i="20"/>
  <c r="O27" i="20"/>
  <c r="P27" i="20"/>
  <c r="Q27" i="20"/>
  <c r="R27" i="20"/>
  <c r="S27" i="20"/>
  <c r="T27" i="20"/>
  <c r="M28" i="20"/>
  <c r="N28" i="20"/>
  <c r="O28" i="20"/>
  <c r="P28" i="20"/>
  <c r="Q28" i="20"/>
  <c r="R28" i="20"/>
  <c r="S28" i="20"/>
  <c r="T28" i="20"/>
  <c r="M29" i="20"/>
  <c r="N29" i="20"/>
  <c r="O29" i="20"/>
  <c r="P29" i="20"/>
  <c r="Q29" i="20"/>
  <c r="R29" i="20"/>
  <c r="S29" i="20"/>
  <c r="T29" i="20"/>
  <c r="M30" i="20"/>
  <c r="N30" i="20"/>
  <c r="O30" i="20"/>
  <c r="P30" i="20"/>
  <c r="Q30" i="20"/>
  <c r="R30" i="20"/>
  <c r="S30" i="20"/>
  <c r="T30" i="20"/>
  <c r="M31" i="20"/>
  <c r="N31" i="20"/>
  <c r="O31" i="20"/>
  <c r="P31" i="20"/>
  <c r="Q31" i="20"/>
  <c r="R31" i="20"/>
  <c r="S31" i="20"/>
  <c r="T31" i="20"/>
  <c r="M32" i="20"/>
  <c r="N32" i="20"/>
  <c r="O32" i="20"/>
  <c r="P32" i="20"/>
  <c r="Q32" i="20"/>
  <c r="R32" i="20"/>
  <c r="S32" i="20"/>
  <c r="T32" i="20"/>
  <c r="M33" i="20"/>
  <c r="N33" i="20"/>
  <c r="O33" i="20"/>
  <c r="P33" i="20"/>
  <c r="Q33" i="20"/>
  <c r="R33" i="20"/>
  <c r="S33" i="20"/>
  <c r="T33" i="20"/>
  <c r="M34" i="20"/>
  <c r="N34" i="20"/>
  <c r="O34" i="20"/>
  <c r="P34" i="20"/>
  <c r="Q34" i="20"/>
  <c r="R34" i="20"/>
  <c r="S34" i="20"/>
  <c r="T34" i="20"/>
  <c r="M35" i="20"/>
  <c r="N35" i="20"/>
  <c r="O35" i="20"/>
  <c r="P35" i="20"/>
  <c r="Q35" i="20"/>
  <c r="R35" i="20"/>
  <c r="S35" i="20"/>
  <c r="T35" i="20"/>
  <c r="M36" i="20"/>
  <c r="N36" i="20"/>
  <c r="O36" i="20"/>
  <c r="P36" i="20"/>
  <c r="Q36" i="20"/>
  <c r="R36" i="20"/>
  <c r="S36" i="20"/>
  <c r="T36" i="20"/>
  <c r="M37" i="20"/>
  <c r="N37" i="20"/>
  <c r="O37" i="20"/>
  <c r="P37" i="20"/>
  <c r="Q37" i="20"/>
  <c r="R37" i="20"/>
  <c r="S37" i="20"/>
  <c r="T37" i="20"/>
  <c r="M38" i="20"/>
  <c r="N38" i="20"/>
  <c r="O38" i="20"/>
  <c r="P38" i="20"/>
  <c r="Q38" i="20"/>
  <c r="R38" i="20"/>
  <c r="S38" i="20"/>
  <c r="T38" i="20"/>
  <c r="M39" i="20"/>
  <c r="N39" i="20"/>
  <c r="O39" i="20"/>
  <c r="P39" i="20"/>
  <c r="Q39" i="20"/>
  <c r="R39" i="20"/>
  <c r="S39" i="20"/>
  <c r="T39" i="20"/>
  <c r="M40" i="20"/>
  <c r="N40" i="20"/>
  <c r="O40" i="20"/>
  <c r="P40" i="20"/>
  <c r="Q40" i="20"/>
  <c r="R40" i="20"/>
  <c r="S40" i="20"/>
  <c r="T40" i="20"/>
  <c r="M41" i="20"/>
  <c r="N41" i="20"/>
  <c r="O41" i="20"/>
  <c r="P41" i="20"/>
  <c r="Q41" i="20"/>
  <c r="R41" i="20"/>
  <c r="S41" i="20"/>
  <c r="T41" i="20"/>
  <c r="M42" i="20"/>
  <c r="N42" i="20"/>
  <c r="O42" i="20"/>
  <c r="P42" i="20"/>
  <c r="Q42" i="20"/>
  <c r="R42" i="20"/>
  <c r="S42" i="20"/>
  <c r="T42" i="20"/>
  <c r="M43" i="20"/>
  <c r="N43" i="20"/>
  <c r="O43" i="20"/>
  <c r="P43" i="20"/>
  <c r="Q43" i="20"/>
  <c r="R43" i="20"/>
  <c r="S43" i="20"/>
  <c r="T43" i="20"/>
  <c r="M44" i="20"/>
  <c r="N44" i="20"/>
  <c r="O44" i="20"/>
  <c r="P44" i="20"/>
  <c r="Q44" i="20"/>
  <c r="R44" i="20"/>
  <c r="S44" i="20"/>
  <c r="T44" i="20"/>
  <c r="M45" i="20"/>
  <c r="N45" i="20"/>
  <c r="O45" i="20"/>
  <c r="P45" i="20"/>
  <c r="Q45" i="20"/>
  <c r="R45" i="20"/>
  <c r="S45" i="20"/>
  <c r="T45" i="20"/>
  <c r="M46" i="20"/>
  <c r="N46" i="20"/>
  <c r="O46" i="20"/>
  <c r="P46" i="20"/>
  <c r="Q46" i="20"/>
  <c r="R46" i="20"/>
  <c r="S46" i="20"/>
  <c r="T46" i="20"/>
  <c r="M47" i="20"/>
  <c r="N47" i="20"/>
  <c r="O47" i="20"/>
  <c r="P47" i="20"/>
  <c r="Q47" i="20"/>
  <c r="R47" i="20"/>
  <c r="S47" i="20"/>
  <c r="T47" i="20"/>
  <c r="M48" i="20"/>
  <c r="N48" i="20"/>
  <c r="O48" i="20"/>
  <c r="P48" i="20"/>
  <c r="Q48" i="20"/>
  <c r="R48" i="20"/>
  <c r="S48" i="20"/>
  <c r="T48" i="20"/>
  <c r="M49" i="20"/>
  <c r="N49" i="20"/>
  <c r="O49" i="20"/>
  <c r="P49" i="20"/>
  <c r="Q49" i="20"/>
  <c r="R49" i="20"/>
  <c r="S49" i="20"/>
  <c r="T49" i="20"/>
  <c r="M50" i="20"/>
  <c r="N50" i="20"/>
  <c r="O50" i="20"/>
  <c r="P50" i="20"/>
  <c r="Q50" i="20"/>
  <c r="R50" i="20"/>
  <c r="S50" i="20"/>
  <c r="T50" i="20"/>
  <c r="M51" i="20"/>
  <c r="N51" i="20"/>
  <c r="O51" i="20"/>
  <c r="P51" i="20"/>
  <c r="Q51" i="20"/>
  <c r="R51" i="20"/>
  <c r="S51" i="20"/>
  <c r="T51" i="20"/>
  <c r="M52" i="20"/>
  <c r="N52" i="20"/>
  <c r="O52" i="20"/>
  <c r="P52" i="20"/>
  <c r="Q52" i="20"/>
  <c r="R52" i="20"/>
  <c r="S52" i="20"/>
  <c r="T52" i="20"/>
  <c r="M53" i="20"/>
  <c r="N53" i="20"/>
  <c r="O53" i="20"/>
  <c r="P53" i="20"/>
  <c r="Q53" i="20"/>
  <c r="R53" i="20"/>
  <c r="S53" i="20"/>
  <c r="T53" i="20"/>
  <c r="M54" i="20"/>
  <c r="N54" i="20"/>
  <c r="O54" i="20"/>
  <c r="P54" i="20"/>
  <c r="Q54" i="20"/>
  <c r="R54" i="20"/>
  <c r="S54" i="20"/>
  <c r="T54" i="20"/>
  <c r="M55" i="20"/>
  <c r="N55" i="20"/>
  <c r="O55" i="20"/>
  <c r="P55" i="20"/>
  <c r="Q55" i="20"/>
  <c r="R55" i="20"/>
  <c r="S55" i="20"/>
  <c r="T55" i="20"/>
  <c r="M56" i="20"/>
  <c r="N56" i="20"/>
  <c r="O56" i="20"/>
  <c r="P56" i="20"/>
  <c r="Q56" i="20"/>
  <c r="R56" i="20"/>
  <c r="S56" i="20"/>
  <c r="T56" i="20"/>
  <c r="M57" i="20"/>
  <c r="N57" i="20"/>
  <c r="O57" i="20"/>
  <c r="P57" i="20"/>
  <c r="Q57" i="20"/>
  <c r="R57" i="20"/>
  <c r="S57" i="20"/>
  <c r="T57" i="20"/>
  <c r="M58" i="20"/>
  <c r="N58" i="20"/>
  <c r="O58" i="20"/>
  <c r="P58" i="20"/>
  <c r="Q58" i="20"/>
  <c r="R58" i="20"/>
  <c r="S58" i="20"/>
  <c r="T58" i="20"/>
  <c r="M59" i="20"/>
  <c r="N59" i="20"/>
  <c r="O59" i="20"/>
  <c r="P59" i="20"/>
  <c r="Q59" i="20"/>
  <c r="R59" i="20"/>
  <c r="S59" i="20"/>
  <c r="T59" i="20"/>
  <c r="M60" i="20"/>
  <c r="N60" i="20"/>
  <c r="O60" i="20"/>
  <c r="P60" i="20"/>
  <c r="Q60" i="20"/>
  <c r="R60" i="20"/>
  <c r="S60" i="20"/>
  <c r="T60" i="20"/>
  <c r="M61" i="20"/>
  <c r="N61" i="20"/>
  <c r="O61" i="20"/>
  <c r="P61" i="20"/>
  <c r="Q61" i="20"/>
  <c r="R61" i="20"/>
  <c r="S61" i="20"/>
  <c r="T61" i="20"/>
  <c r="M62" i="20"/>
  <c r="N62" i="20"/>
  <c r="O62" i="20"/>
  <c r="P62" i="20"/>
  <c r="Q62" i="20"/>
  <c r="R62" i="20"/>
  <c r="S62" i="20"/>
  <c r="T62" i="20"/>
  <c r="M63" i="20"/>
  <c r="N63" i="20"/>
  <c r="O63" i="20"/>
  <c r="P63" i="20"/>
  <c r="Q63" i="20"/>
  <c r="R63" i="20"/>
  <c r="S63" i="20"/>
  <c r="T63" i="20"/>
  <c r="M64" i="20"/>
  <c r="N64" i="20"/>
  <c r="O64" i="20"/>
  <c r="P64" i="20"/>
  <c r="Q64" i="20"/>
  <c r="R64" i="20"/>
  <c r="S64" i="20"/>
  <c r="T64" i="20"/>
  <c r="M65" i="20"/>
  <c r="N65" i="20"/>
  <c r="O65" i="20"/>
  <c r="P65" i="20"/>
  <c r="Q65" i="20"/>
  <c r="R65" i="20"/>
  <c r="S65" i="20"/>
  <c r="T65" i="20"/>
  <c r="M66" i="20"/>
  <c r="N66" i="20"/>
  <c r="O66" i="20"/>
  <c r="P66" i="20"/>
  <c r="Q66" i="20"/>
  <c r="R66" i="20"/>
  <c r="S66" i="20"/>
  <c r="T66" i="20"/>
  <c r="M67" i="20"/>
  <c r="N67" i="20"/>
  <c r="O67" i="20"/>
  <c r="P67" i="20"/>
  <c r="Q67" i="20"/>
  <c r="R67" i="20"/>
  <c r="S67" i="20"/>
  <c r="T67" i="20"/>
  <c r="M68" i="20"/>
  <c r="N68" i="20"/>
  <c r="O68" i="20"/>
  <c r="P68" i="20"/>
  <c r="Q68" i="20"/>
  <c r="R68" i="20"/>
  <c r="S68" i="20"/>
  <c r="T68" i="20"/>
  <c r="M69" i="20"/>
  <c r="N69" i="20"/>
  <c r="O69" i="20"/>
  <c r="P69" i="20"/>
  <c r="Q69" i="20"/>
  <c r="R69" i="20"/>
  <c r="S69" i="20"/>
  <c r="T69" i="20"/>
  <c r="M70" i="20"/>
  <c r="N70" i="20"/>
  <c r="O70" i="20"/>
  <c r="P70" i="20"/>
  <c r="Q70" i="20"/>
  <c r="R70" i="20"/>
  <c r="S70" i="20"/>
  <c r="T70" i="20"/>
  <c r="M71" i="20"/>
  <c r="N71" i="20"/>
  <c r="O71" i="20"/>
  <c r="P71" i="20"/>
  <c r="Q71" i="20"/>
  <c r="R71" i="20"/>
  <c r="S71" i="20"/>
  <c r="T71" i="20"/>
  <c r="M72" i="20"/>
  <c r="N72" i="20"/>
  <c r="O72" i="20"/>
  <c r="P72" i="20"/>
  <c r="Q72" i="20"/>
  <c r="R72" i="20"/>
  <c r="S72" i="20"/>
  <c r="T72" i="20"/>
  <c r="M73" i="20"/>
  <c r="N73" i="20"/>
  <c r="O73" i="20"/>
  <c r="P73" i="20"/>
  <c r="Q73" i="20"/>
  <c r="R73" i="20"/>
  <c r="S73" i="20"/>
  <c r="T73" i="20"/>
  <c r="M74" i="20"/>
  <c r="N74" i="20"/>
  <c r="O74" i="20"/>
  <c r="P74" i="20"/>
  <c r="Q74" i="20"/>
  <c r="R74" i="20"/>
  <c r="S74" i="20"/>
  <c r="T74" i="20"/>
  <c r="M75" i="20"/>
  <c r="N75" i="20"/>
  <c r="O75" i="20"/>
  <c r="P75" i="20"/>
  <c r="Q75" i="20"/>
  <c r="R75" i="20"/>
  <c r="S75" i="20"/>
  <c r="T75" i="20"/>
  <c r="M76" i="20"/>
  <c r="N76" i="20"/>
  <c r="O76" i="20"/>
  <c r="P76" i="20"/>
  <c r="Q76" i="20"/>
  <c r="R76" i="20"/>
  <c r="S76" i="20"/>
  <c r="T76" i="20"/>
  <c r="M77" i="20"/>
  <c r="N77" i="20"/>
  <c r="O77" i="20"/>
  <c r="P77" i="20"/>
  <c r="Q77" i="20"/>
  <c r="R77" i="20"/>
  <c r="S77" i="20"/>
  <c r="T77" i="20"/>
  <c r="M78" i="20"/>
  <c r="N78" i="20"/>
  <c r="O78" i="20"/>
  <c r="P78" i="20"/>
  <c r="Q78" i="20"/>
  <c r="R78" i="20"/>
  <c r="S78" i="20"/>
  <c r="T78" i="20"/>
  <c r="M79" i="20"/>
  <c r="N79" i="20"/>
  <c r="O79" i="20"/>
  <c r="P79" i="20"/>
  <c r="Q79" i="20"/>
  <c r="R79" i="20"/>
  <c r="S79" i="20"/>
  <c r="T79" i="20"/>
  <c r="M80" i="20"/>
  <c r="N80" i="20"/>
  <c r="O80" i="20"/>
  <c r="P80" i="20"/>
  <c r="Q80" i="20"/>
  <c r="R80" i="20"/>
  <c r="S80" i="20"/>
  <c r="T80" i="20"/>
  <c r="M81" i="20"/>
  <c r="N81" i="20"/>
  <c r="O81" i="20"/>
  <c r="P81" i="20"/>
  <c r="Q81" i="20"/>
  <c r="R81" i="20"/>
  <c r="S81" i="20"/>
  <c r="T81" i="20"/>
  <c r="M82" i="20"/>
  <c r="N82" i="20"/>
  <c r="O82" i="20"/>
  <c r="P82" i="20"/>
  <c r="Q82" i="20"/>
  <c r="R82" i="20"/>
  <c r="S82" i="20"/>
  <c r="T82" i="20"/>
  <c r="M83" i="20"/>
  <c r="N83" i="20"/>
  <c r="O83" i="20"/>
  <c r="P83" i="20"/>
  <c r="Q83" i="20"/>
  <c r="R83" i="20"/>
  <c r="S83" i="20"/>
  <c r="T83" i="20"/>
  <c r="M84" i="20"/>
  <c r="N84" i="20"/>
  <c r="O84" i="20"/>
  <c r="P84" i="20"/>
  <c r="Q84" i="20"/>
  <c r="R84" i="20"/>
  <c r="S84" i="20"/>
  <c r="T84" i="20"/>
  <c r="M85" i="20"/>
  <c r="N85" i="20"/>
  <c r="O85" i="20"/>
  <c r="P85" i="20"/>
  <c r="Q85" i="20"/>
  <c r="R85" i="20"/>
  <c r="S85" i="20"/>
  <c r="T85" i="20"/>
  <c r="M86" i="20"/>
  <c r="N86" i="20"/>
  <c r="O86" i="20"/>
  <c r="P86" i="20"/>
  <c r="Q86" i="20"/>
  <c r="R86" i="20"/>
  <c r="S86" i="20"/>
  <c r="T86" i="20"/>
  <c r="M87" i="20"/>
  <c r="N87" i="20"/>
  <c r="O87" i="20"/>
  <c r="P87" i="20"/>
  <c r="Q87" i="20"/>
  <c r="R87" i="20"/>
  <c r="S87" i="20"/>
  <c r="T87" i="20"/>
  <c r="M88" i="20"/>
  <c r="N88" i="20"/>
  <c r="O88" i="20"/>
  <c r="P88" i="20"/>
  <c r="Q88" i="20"/>
  <c r="R88" i="20"/>
  <c r="S88" i="20"/>
  <c r="T88" i="20"/>
  <c r="M89" i="20"/>
  <c r="N89" i="20"/>
  <c r="O89" i="20"/>
  <c r="P89" i="20"/>
  <c r="Q89" i="20"/>
  <c r="R89" i="20"/>
  <c r="S89" i="20"/>
  <c r="T89" i="20"/>
  <c r="M90" i="20"/>
  <c r="N90" i="20"/>
  <c r="O90" i="20"/>
  <c r="P90" i="20"/>
  <c r="Q90" i="20"/>
  <c r="R90" i="20"/>
  <c r="S90" i="20"/>
  <c r="T90" i="20"/>
  <c r="M91" i="20"/>
  <c r="N91" i="20"/>
  <c r="O91" i="20"/>
  <c r="P91" i="20"/>
  <c r="Q91" i="20"/>
  <c r="R91" i="20"/>
  <c r="S91" i="20"/>
  <c r="T91" i="20"/>
  <c r="M92" i="20"/>
  <c r="N92" i="20"/>
  <c r="O92" i="20"/>
  <c r="P92" i="20"/>
  <c r="Q92" i="20"/>
  <c r="R92" i="20"/>
  <c r="S92" i="20"/>
  <c r="T92" i="20"/>
  <c r="M93" i="20"/>
  <c r="N93" i="20"/>
  <c r="O93" i="20"/>
  <c r="P93" i="20"/>
  <c r="Q93" i="20"/>
  <c r="R93" i="20"/>
  <c r="S93" i="20"/>
  <c r="T93" i="20"/>
  <c r="M94" i="20"/>
  <c r="N94" i="20"/>
  <c r="O94" i="20"/>
  <c r="P94" i="20"/>
  <c r="Q94" i="20"/>
  <c r="R94" i="20"/>
  <c r="S94" i="20"/>
  <c r="T94" i="20"/>
  <c r="M95" i="20"/>
  <c r="N95" i="20"/>
  <c r="O95" i="20"/>
  <c r="P95" i="20"/>
  <c r="Q95" i="20"/>
  <c r="R95" i="20"/>
  <c r="S95" i="20"/>
  <c r="T95" i="20"/>
  <c r="M96" i="20"/>
  <c r="N96" i="20"/>
  <c r="O96" i="20"/>
  <c r="P96" i="20"/>
  <c r="Q96" i="20"/>
  <c r="R96" i="20"/>
  <c r="S96" i="20"/>
  <c r="T96" i="20"/>
  <c r="M97" i="20"/>
  <c r="N97" i="20"/>
  <c r="O97" i="20"/>
  <c r="P97" i="20"/>
  <c r="Q97" i="20"/>
  <c r="R97" i="20"/>
  <c r="S97" i="20"/>
  <c r="T97" i="20"/>
  <c r="M98" i="20"/>
  <c r="N98" i="20"/>
  <c r="O98" i="20"/>
  <c r="P98" i="20"/>
  <c r="Q98" i="20"/>
  <c r="R98" i="20"/>
  <c r="S98" i="20"/>
  <c r="T98" i="20"/>
  <c r="M99" i="20"/>
  <c r="N99" i="20"/>
  <c r="O99" i="20"/>
  <c r="P99" i="20"/>
  <c r="Q99" i="20"/>
  <c r="R99" i="20"/>
  <c r="S99" i="20"/>
  <c r="T99" i="20"/>
  <c r="M100" i="20"/>
  <c r="N100" i="20"/>
  <c r="O100" i="20"/>
  <c r="P100" i="20"/>
  <c r="Q100" i="20"/>
  <c r="R100" i="20"/>
  <c r="S100" i="20"/>
  <c r="T100" i="20"/>
  <c r="M101" i="20"/>
  <c r="N101" i="20"/>
  <c r="O101" i="20"/>
  <c r="P101" i="20"/>
  <c r="Q101" i="20"/>
  <c r="R101" i="20"/>
  <c r="S101" i="20"/>
  <c r="T101" i="20"/>
  <c r="M102" i="20"/>
  <c r="N102" i="20"/>
  <c r="O102" i="20"/>
  <c r="P102" i="20"/>
  <c r="Q102" i="20"/>
  <c r="R102" i="20"/>
  <c r="S102" i="20"/>
  <c r="T102" i="20"/>
  <c r="M103" i="20"/>
  <c r="N103" i="20"/>
  <c r="O103" i="20"/>
  <c r="P103" i="20"/>
  <c r="Q103" i="20"/>
  <c r="R103" i="20"/>
  <c r="S103" i="20"/>
  <c r="T103" i="20"/>
  <c r="M104" i="20"/>
  <c r="N104" i="20"/>
  <c r="O104" i="20"/>
  <c r="P104" i="20"/>
  <c r="Q104" i="20"/>
  <c r="R104" i="20"/>
  <c r="S104" i="20"/>
  <c r="T104" i="20"/>
  <c r="M105" i="20"/>
  <c r="N105" i="20"/>
  <c r="O105" i="20"/>
  <c r="P105" i="20"/>
  <c r="Q105" i="20"/>
  <c r="R105" i="20"/>
  <c r="S105" i="20"/>
  <c r="T105" i="20"/>
  <c r="M106" i="20"/>
  <c r="N106" i="20"/>
  <c r="O106" i="20"/>
  <c r="P106" i="20"/>
  <c r="Q106" i="20"/>
  <c r="R106" i="20"/>
  <c r="S106" i="20"/>
  <c r="T106" i="20"/>
  <c r="M107" i="20"/>
  <c r="N107" i="20"/>
  <c r="O107" i="20"/>
  <c r="P107" i="20"/>
  <c r="Q107" i="20"/>
  <c r="R107" i="20"/>
  <c r="S107" i="20"/>
  <c r="T107" i="20"/>
  <c r="M108" i="20"/>
  <c r="N108" i="20"/>
  <c r="O108" i="20"/>
  <c r="P108" i="20"/>
  <c r="Q108" i="20"/>
  <c r="R108" i="20"/>
  <c r="S108" i="20"/>
  <c r="T108" i="20"/>
  <c r="M109" i="20"/>
  <c r="N109" i="20"/>
  <c r="O109" i="20"/>
  <c r="P109" i="20"/>
  <c r="Q109" i="20"/>
  <c r="R109" i="20"/>
  <c r="S109" i="20"/>
  <c r="T109" i="20"/>
  <c r="M110" i="20"/>
  <c r="N110" i="20"/>
  <c r="O110" i="20"/>
  <c r="P110" i="20"/>
  <c r="Q110" i="20"/>
  <c r="R110" i="20"/>
  <c r="S110" i="20"/>
  <c r="T110" i="20"/>
  <c r="M111" i="20"/>
  <c r="N111" i="20"/>
  <c r="O111" i="20"/>
  <c r="P111" i="20"/>
  <c r="Q111" i="20"/>
  <c r="R111" i="20"/>
  <c r="S111" i="20"/>
  <c r="T111" i="20"/>
  <c r="M112" i="20"/>
  <c r="N112" i="20"/>
  <c r="O112" i="20"/>
  <c r="P112" i="20"/>
  <c r="Q112" i="20"/>
  <c r="R112" i="20"/>
  <c r="S112" i="20"/>
  <c r="T112" i="20"/>
  <c r="M113" i="20"/>
  <c r="N113" i="20"/>
  <c r="O113" i="20"/>
  <c r="P113" i="20"/>
  <c r="Q113" i="20"/>
  <c r="R113" i="20"/>
  <c r="S113" i="20"/>
  <c r="T113" i="20"/>
  <c r="M114" i="20"/>
  <c r="N114" i="20"/>
  <c r="O114" i="20"/>
  <c r="P114" i="20"/>
  <c r="Q114" i="20"/>
  <c r="R114" i="20"/>
  <c r="S114" i="20"/>
  <c r="T114" i="20"/>
  <c r="M115" i="20"/>
  <c r="N115" i="20"/>
  <c r="O115" i="20"/>
  <c r="P115" i="20"/>
  <c r="Q115" i="20"/>
  <c r="R115" i="20"/>
  <c r="S115" i="20"/>
  <c r="T115" i="20"/>
  <c r="M116" i="20"/>
  <c r="N116" i="20"/>
  <c r="O116" i="20"/>
  <c r="P116" i="20"/>
  <c r="Q116" i="20"/>
  <c r="R116" i="20"/>
  <c r="S116" i="20"/>
  <c r="T116" i="20"/>
  <c r="M117" i="20"/>
  <c r="N117" i="20"/>
  <c r="O117" i="20"/>
  <c r="P117" i="20"/>
  <c r="Q117" i="20"/>
  <c r="R117" i="20"/>
  <c r="S117" i="20"/>
  <c r="T117" i="20"/>
  <c r="M118" i="20"/>
  <c r="N118" i="20"/>
  <c r="O118" i="20"/>
  <c r="P118" i="20"/>
  <c r="Q118" i="20"/>
  <c r="R118" i="20"/>
  <c r="S118" i="20"/>
  <c r="T118" i="20"/>
  <c r="M119" i="20"/>
  <c r="N119" i="20"/>
  <c r="O119" i="20"/>
  <c r="P119" i="20"/>
  <c r="Q119" i="20"/>
  <c r="R119" i="20"/>
  <c r="S119" i="20"/>
  <c r="T119" i="20"/>
  <c r="M120" i="20"/>
  <c r="N120" i="20"/>
  <c r="O120" i="20"/>
  <c r="P120" i="20"/>
  <c r="Q120" i="20"/>
  <c r="R120" i="20"/>
  <c r="S120" i="20"/>
  <c r="T120" i="20"/>
  <c r="M121" i="20"/>
  <c r="N121" i="20"/>
  <c r="O121" i="20"/>
  <c r="P121" i="20"/>
  <c r="Q121" i="20"/>
  <c r="R121" i="20"/>
  <c r="S121" i="20"/>
  <c r="T121" i="20"/>
  <c r="T2" i="20"/>
  <c r="S2" i="20"/>
  <c r="R2" i="20"/>
  <c r="Q2" i="20"/>
  <c r="P2" i="20"/>
  <c r="P1" i="20"/>
  <c r="Q1" i="20"/>
  <c r="R1" i="20"/>
  <c r="S1" i="20"/>
  <c r="T1" i="20"/>
  <c r="O2" i="20"/>
  <c r="N2" i="20"/>
  <c r="I2" i="20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" i="20"/>
  <c r="F2" i="20"/>
  <c r="F3" i="20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" i="20"/>
  <c r="EZ123" i="16"/>
  <c r="EZ124" i="16"/>
  <c r="EZ125" i="16"/>
  <c r="EZ126" i="16"/>
  <c r="EZ127" i="16"/>
  <c r="EZ128" i="16"/>
  <c r="EZ129" i="16"/>
  <c r="EZ130" i="16"/>
  <c r="EZ131" i="16"/>
  <c r="EZ132" i="16"/>
  <c r="EZ133" i="16"/>
  <c r="EZ134" i="16"/>
  <c r="EZ135" i="16"/>
  <c r="EZ136" i="16"/>
  <c r="EZ137" i="16"/>
  <c r="EZ138" i="16"/>
  <c r="EZ139" i="16"/>
  <c r="EZ140" i="16"/>
  <c r="EZ141" i="16"/>
  <c r="EZ142" i="16"/>
  <c r="EZ143" i="16"/>
  <c r="EZ144" i="16"/>
  <c r="EZ145" i="16"/>
  <c r="EZ146" i="16"/>
  <c r="EZ147" i="16"/>
  <c r="EZ148" i="16"/>
  <c r="EZ149" i="16"/>
  <c r="EZ150" i="16"/>
  <c r="EZ151" i="16"/>
  <c r="EZ152" i="16"/>
  <c r="EZ153" i="16"/>
  <c r="EZ154" i="16"/>
  <c r="EZ155" i="16"/>
  <c r="EZ156" i="16"/>
  <c r="EZ157" i="16"/>
  <c r="EZ158" i="16"/>
  <c r="EZ159" i="16"/>
  <c r="EZ160" i="16"/>
  <c r="EZ161" i="16"/>
  <c r="EZ162" i="16"/>
  <c r="EZ163" i="16"/>
  <c r="EZ164" i="16"/>
  <c r="EZ165" i="16"/>
  <c r="EZ166" i="16"/>
  <c r="EZ167" i="16"/>
  <c r="EZ168" i="16"/>
  <c r="EZ169" i="16"/>
  <c r="EZ170" i="16"/>
  <c r="EZ171" i="16"/>
  <c r="EZ172" i="16"/>
  <c r="EZ173" i="16"/>
  <c r="EZ174" i="16"/>
  <c r="EZ175" i="16"/>
  <c r="EZ176" i="16"/>
  <c r="EZ177" i="16"/>
  <c r="EZ178" i="16"/>
  <c r="EZ179" i="16"/>
  <c r="EZ180" i="16"/>
  <c r="EZ181" i="16"/>
  <c r="EZ182" i="16"/>
  <c r="EZ183" i="16"/>
  <c r="EZ184" i="16"/>
  <c r="EZ185" i="16"/>
  <c r="EZ186" i="16"/>
  <c r="EZ187" i="16"/>
  <c r="EZ188" i="16"/>
  <c r="EZ189" i="16"/>
  <c r="EZ190" i="16"/>
  <c r="EZ191" i="16"/>
  <c r="EZ192" i="16"/>
  <c r="EZ193" i="16"/>
  <c r="EZ194" i="16"/>
  <c r="EZ195" i="16"/>
  <c r="EZ196" i="16"/>
  <c r="EZ197" i="16"/>
  <c r="EZ198" i="16"/>
  <c r="EZ199" i="16"/>
  <c r="EZ200" i="16"/>
  <c r="EZ201" i="16"/>
  <c r="EZ202" i="16"/>
  <c r="EZ203" i="16"/>
  <c r="EZ204" i="16"/>
  <c r="EZ205" i="16"/>
  <c r="EZ206" i="16"/>
  <c r="EZ207" i="16"/>
  <c r="EZ208" i="16"/>
  <c r="EZ209" i="16"/>
  <c r="EZ210" i="16"/>
  <c r="EZ211" i="16"/>
  <c r="EZ212" i="16"/>
  <c r="EZ213" i="16"/>
  <c r="EZ214" i="16"/>
  <c r="EZ215" i="16"/>
  <c r="EZ216" i="16"/>
  <c r="EZ217" i="16"/>
  <c r="EZ218" i="16"/>
  <c r="EZ219" i="16"/>
  <c r="EZ220" i="16"/>
  <c r="EZ221" i="16"/>
  <c r="EZ222" i="16"/>
  <c r="EZ223" i="16"/>
  <c r="EZ224" i="16"/>
  <c r="EZ225" i="16"/>
  <c r="EZ226" i="16"/>
  <c r="EZ227" i="16"/>
  <c r="EZ228" i="16"/>
  <c r="EZ229" i="16"/>
  <c r="EZ230" i="16"/>
  <c r="EZ231" i="16"/>
  <c r="EZ232" i="16"/>
  <c r="EZ233" i="16"/>
  <c r="EZ234" i="16"/>
  <c r="EZ235" i="16"/>
  <c r="EZ236" i="16"/>
  <c r="EZ237" i="16"/>
  <c r="EZ238" i="16"/>
  <c r="EZ239" i="16"/>
  <c r="EZ240" i="16"/>
  <c r="EZ241" i="16"/>
  <c r="EZ122" i="16"/>
  <c r="EY122" i="16"/>
  <c r="EY123" i="16"/>
  <c r="EY124" i="16"/>
  <c r="EY125" i="16"/>
  <c r="EY126" i="16"/>
  <c r="EY127" i="16"/>
  <c r="EY128" i="16"/>
  <c r="EY129" i="16"/>
  <c r="EY130" i="16"/>
  <c r="EY131" i="16"/>
  <c r="EY132" i="16"/>
  <c r="EY133" i="16"/>
  <c r="EY134" i="16"/>
  <c r="EY135" i="16"/>
  <c r="EY136" i="16"/>
  <c r="EY137" i="16"/>
  <c r="EY138" i="16"/>
  <c r="EY139" i="16"/>
  <c r="EY140" i="16"/>
  <c r="EY141" i="16"/>
  <c r="EY142" i="16"/>
  <c r="EY143" i="16"/>
  <c r="EY144" i="16"/>
  <c r="EY145" i="16"/>
  <c r="EY146" i="16"/>
  <c r="EY147" i="16"/>
  <c r="EY148" i="16"/>
  <c r="EY149" i="16"/>
  <c r="EY150" i="16"/>
  <c r="EY151" i="16"/>
  <c r="EY152" i="16"/>
  <c r="EY153" i="16"/>
  <c r="EY154" i="16"/>
  <c r="EY155" i="16"/>
  <c r="EY156" i="16"/>
  <c r="EY157" i="16"/>
  <c r="EY158" i="16"/>
  <c r="EY159" i="16"/>
  <c r="EY160" i="16"/>
  <c r="EY161" i="16"/>
  <c r="EY162" i="16"/>
  <c r="EY163" i="16"/>
  <c r="EY164" i="16"/>
  <c r="EY165" i="16"/>
  <c r="EY166" i="16"/>
  <c r="EY167" i="16"/>
  <c r="EY168" i="16"/>
  <c r="EY169" i="16"/>
  <c r="EY170" i="16"/>
  <c r="EY171" i="16"/>
  <c r="EY172" i="16"/>
  <c r="EY173" i="16"/>
  <c r="EY174" i="16"/>
  <c r="EY175" i="16"/>
  <c r="EY176" i="16"/>
  <c r="EY177" i="16"/>
  <c r="EY178" i="16"/>
  <c r="EY179" i="16"/>
  <c r="EY180" i="16"/>
  <c r="EY181" i="16"/>
  <c r="EY182" i="16"/>
  <c r="EY183" i="16"/>
  <c r="EY184" i="16"/>
  <c r="EY185" i="16"/>
  <c r="EY186" i="16"/>
  <c r="EY187" i="16"/>
  <c r="EY188" i="16"/>
  <c r="EY189" i="16"/>
  <c r="EY190" i="16"/>
  <c r="EY191" i="16"/>
  <c r="EY192" i="16"/>
  <c r="EY193" i="16"/>
  <c r="EY194" i="16"/>
  <c r="EY195" i="16"/>
  <c r="EY196" i="16"/>
  <c r="EY197" i="16"/>
  <c r="EY198" i="16"/>
  <c r="EY199" i="16"/>
  <c r="EY200" i="16"/>
  <c r="EY201" i="16"/>
  <c r="EY202" i="16"/>
  <c r="EY203" i="16"/>
  <c r="EY204" i="16"/>
  <c r="EY205" i="16"/>
  <c r="EY206" i="16"/>
  <c r="EY207" i="16"/>
  <c r="EY208" i="16"/>
  <c r="EY209" i="16"/>
  <c r="EY210" i="16"/>
  <c r="EY211" i="16"/>
  <c r="EY212" i="16"/>
  <c r="EY213" i="16"/>
  <c r="EY214" i="16"/>
  <c r="EY215" i="16"/>
  <c r="EY216" i="16"/>
  <c r="EY217" i="16"/>
  <c r="EY218" i="16"/>
  <c r="EY219" i="16"/>
  <c r="EY220" i="16"/>
  <c r="EY221" i="16"/>
  <c r="EY222" i="16"/>
  <c r="EY223" i="16"/>
  <c r="EY224" i="16"/>
  <c r="EY225" i="16"/>
  <c r="EY226" i="16"/>
  <c r="EY227" i="16"/>
  <c r="EY228" i="16"/>
  <c r="EY229" i="16"/>
  <c r="EY230" i="16"/>
  <c r="EY231" i="16"/>
  <c r="EY232" i="16"/>
  <c r="EY233" i="16"/>
  <c r="EY234" i="16"/>
  <c r="EY235" i="16"/>
  <c r="EY236" i="16"/>
  <c r="EY237" i="16"/>
  <c r="EY238" i="16"/>
  <c r="EY239" i="16"/>
  <c r="EY240" i="16"/>
  <c r="EY241" i="16"/>
  <c r="EX122" i="16"/>
  <c r="EX123" i="16"/>
  <c r="EX124" i="16"/>
  <c r="EX125" i="16"/>
  <c r="EX126" i="16"/>
  <c r="EX127" i="16"/>
  <c r="EX128" i="16"/>
  <c r="EX129" i="16"/>
  <c r="EX130" i="16"/>
  <c r="EX131" i="16"/>
  <c r="EX132" i="16"/>
  <c r="EX133" i="16"/>
  <c r="EX134" i="16"/>
  <c r="EX135" i="16"/>
  <c r="EX136" i="16"/>
  <c r="EX137" i="16"/>
  <c r="EX138" i="16"/>
  <c r="EX139" i="16"/>
  <c r="EX140" i="16"/>
  <c r="EX141" i="16"/>
  <c r="EX142" i="16"/>
  <c r="EX143" i="16"/>
  <c r="EX144" i="16"/>
  <c r="EX145" i="16"/>
  <c r="EX146" i="16"/>
  <c r="EX147" i="16"/>
  <c r="EX148" i="16"/>
  <c r="EX149" i="16"/>
  <c r="EX150" i="16"/>
  <c r="EX151" i="16"/>
  <c r="EX152" i="16"/>
  <c r="EX153" i="16"/>
  <c r="EX154" i="16"/>
  <c r="EX155" i="16"/>
  <c r="EX156" i="16"/>
  <c r="EX157" i="16"/>
  <c r="EX158" i="16"/>
  <c r="EX159" i="16"/>
  <c r="EX160" i="16"/>
  <c r="EX161" i="16"/>
  <c r="EX162" i="16"/>
  <c r="EX163" i="16"/>
  <c r="EX164" i="16"/>
  <c r="EX165" i="16"/>
  <c r="EX166" i="16"/>
  <c r="EX167" i="16"/>
  <c r="EX168" i="16"/>
  <c r="EX169" i="16"/>
  <c r="EX170" i="16"/>
  <c r="EX171" i="16"/>
  <c r="EX172" i="16"/>
  <c r="EX173" i="16"/>
  <c r="EX174" i="16"/>
  <c r="EX175" i="16"/>
  <c r="EX176" i="16"/>
  <c r="EX177" i="16"/>
  <c r="EX178" i="16"/>
  <c r="EX179" i="16"/>
  <c r="EX180" i="16"/>
  <c r="EX181" i="16"/>
  <c r="EX182" i="16"/>
  <c r="EX183" i="16"/>
  <c r="EX184" i="16"/>
  <c r="EX185" i="16"/>
  <c r="EX186" i="16"/>
  <c r="EX187" i="16"/>
  <c r="EX188" i="16"/>
  <c r="EX189" i="16"/>
  <c r="EX190" i="16"/>
  <c r="EX191" i="16"/>
  <c r="EX192" i="16"/>
  <c r="EX193" i="16"/>
  <c r="EX194" i="16"/>
  <c r="EX195" i="16"/>
  <c r="EX196" i="16"/>
  <c r="EX197" i="16"/>
  <c r="EX198" i="16"/>
  <c r="EX199" i="16"/>
  <c r="EX200" i="16"/>
  <c r="EX201" i="16"/>
  <c r="EX202" i="16"/>
  <c r="EX203" i="16"/>
  <c r="EX204" i="16"/>
  <c r="EX205" i="16"/>
  <c r="EX206" i="16"/>
  <c r="EX207" i="16"/>
  <c r="EX208" i="16"/>
  <c r="EX209" i="16"/>
  <c r="EX210" i="16"/>
  <c r="EX211" i="16"/>
  <c r="EX212" i="16"/>
  <c r="EX213" i="16"/>
  <c r="EX214" i="16"/>
  <c r="EX215" i="16"/>
  <c r="EX216" i="16"/>
  <c r="EX217" i="16"/>
  <c r="EX218" i="16"/>
  <c r="EX219" i="16"/>
  <c r="EX220" i="16"/>
  <c r="EX221" i="16"/>
  <c r="EX222" i="16"/>
  <c r="EX223" i="16"/>
  <c r="EX224" i="16"/>
  <c r="EX225" i="16"/>
  <c r="EX226" i="16"/>
  <c r="EX227" i="16"/>
  <c r="EX228" i="16"/>
  <c r="EX229" i="16"/>
  <c r="EX230" i="16"/>
  <c r="EX231" i="16"/>
  <c r="EX232" i="16"/>
  <c r="EX233" i="16"/>
  <c r="EX234" i="16"/>
  <c r="EX235" i="16"/>
  <c r="EX236" i="16"/>
  <c r="EX237" i="16"/>
  <c r="EX238" i="16"/>
  <c r="EX239" i="16"/>
  <c r="EX240" i="16"/>
  <c r="EX241" i="16"/>
  <c r="EW122" i="16"/>
  <c r="EW123" i="16"/>
  <c r="EW124" i="16"/>
  <c r="EW125" i="16"/>
  <c r="EW126" i="16"/>
  <c r="EW127" i="16"/>
  <c r="EW128" i="16"/>
  <c r="EW129" i="16"/>
  <c r="EW130" i="16"/>
  <c r="EW131" i="16"/>
  <c r="EW132" i="16"/>
  <c r="EW133" i="16"/>
  <c r="EW134" i="16"/>
  <c r="EW135" i="16"/>
  <c r="EW136" i="16"/>
  <c r="EW137" i="16"/>
  <c r="EW138" i="16"/>
  <c r="EW139" i="16"/>
  <c r="EW140" i="16"/>
  <c r="EW141" i="16"/>
  <c r="EW142" i="16"/>
  <c r="EW143" i="16"/>
  <c r="EW144" i="16"/>
  <c r="EW145" i="16"/>
  <c r="EW146" i="16"/>
  <c r="EW147" i="16"/>
  <c r="EW148" i="16"/>
  <c r="EW149" i="16"/>
  <c r="EW150" i="16"/>
  <c r="EW151" i="16"/>
  <c r="EW152" i="16"/>
  <c r="EW153" i="16"/>
  <c r="EW154" i="16"/>
  <c r="EW155" i="16"/>
  <c r="EW156" i="16"/>
  <c r="EW157" i="16"/>
  <c r="EW158" i="16"/>
  <c r="EW159" i="16"/>
  <c r="EW160" i="16"/>
  <c r="EW161" i="16"/>
  <c r="EW162" i="16"/>
  <c r="EW163" i="16"/>
  <c r="EW164" i="16"/>
  <c r="EW165" i="16"/>
  <c r="EW166" i="16"/>
  <c r="EW167" i="16"/>
  <c r="EW168" i="16"/>
  <c r="EW169" i="16"/>
  <c r="EW170" i="16"/>
  <c r="EW171" i="16"/>
  <c r="EW172" i="16"/>
  <c r="EW173" i="16"/>
  <c r="EW174" i="16"/>
  <c r="EW175" i="16"/>
  <c r="EW176" i="16"/>
  <c r="EW177" i="16"/>
  <c r="EW178" i="16"/>
  <c r="EW179" i="16"/>
  <c r="EW180" i="16"/>
  <c r="EW181" i="16"/>
  <c r="EW182" i="16"/>
  <c r="EW183" i="16"/>
  <c r="EW184" i="16"/>
  <c r="EW185" i="16"/>
  <c r="EW186" i="16"/>
  <c r="EW187" i="16"/>
  <c r="EW188" i="16"/>
  <c r="EW189" i="16"/>
  <c r="EW190" i="16"/>
  <c r="EW191" i="16"/>
  <c r="EW192" i="16"/>
  <c r="EW193" i="16"/>
  <c r="EW194" i="16"/>
  <c r="EW195" i="16"/>
  <c r="EW196" i="16"/>
  <c r="EW197" i="16"/>
  <c r="EW198" i="16"/>
  <c r="EW199" i="16"/>
  <c r="EW200" i="16"/>
  <c r="EW201" i="16"/>
  <c r="EW202" i="16"/>
  <c r="EW203" i="16"/>
  <c r="EW204" i="16"/>
  <c r="EW205" i="16"/>
  <c r="EW206" i="16"/>
  <c r="EW207" i="16"/>
  <c r="EW208" i="16"/>
  <c r="EW209" i="16"/>
  <c r="EW210" i="16"/>
  <c r="EW211" i="16"/>
  <c r="EW212" i="16"/>
  <c r="EW213" i="16"/>
  <c r="EW214" i="16"/>
  <c r="EW215" i="16"/>
  <c r="EW216" i="16"/>
  <c r="EW217" i="16"/>
  <c r="EW218" i="16"/>
  <c r="EW219" i="16"/>
  <c r="EW220" i="16"/>
  <c r="EW221" i="16"/>
  <c r="EW222" i="16"/>
  <c r="EW223" i="16"/>
  <c r="EW224" i="16"/>
  <c r="EW225" i="16"/>
  <c r="EW226" i="16"/>
  <c r="EW227" i="16"/>
  <c r="EW228" i="16"/>
  <c r="EW229" i="16"/>
  <c r="EW230" i="16"/>
  <c r="EW231" i="16"/>
  <c r="EW232" i="16"/>
  <c r="EW233" i="16"/>
  <c r="EW234" i="16"/>
  <c r="EW235" i="16"/>
  <c r="EW236" i="16"/>
  <c r="EW237" i="16"/>
  <c r="EW238" i="16"/>
  <c r="EW239" i="16"/>
  <c r="EW240" i="16"/>
  <c r="EW241" i="16"/>
  <c r="O117" i="33" l="1"/>
  <c r="O116" i="33"/>
  <c r="O114" i="33"/>
  <c r="L115" i="33"/>
  <c r="O115" i="33" s="1"/>
  <c r="O103" i="33"/>
  <c r="O113" i="33"/>
  <c r="M120" i="33"/>
  <c r="O118" i="33"/>
  <c r="K120" i="33"/>
  <c r="O112" i="33"/>
  <c r="N120" i="33"/>
  <c r="O104" i="33"/>
  <c r="Q120" i="23"/>
  <c r="Q121" i="23"/>
  <c r="Q119" i="23"/>
  <c r="Q118" i="23"/>
  <c r="Q117" i="23"/>
  <c r="Q116" i="23"/>
  <c r="Q108" i="23"/>
  <c r="Q100" i="23"/>
  <c r="Q92" i="23"/>
  <c r="Q84" i="23"/>
  <c r="Q76" i="23"/>
  <c r="Q115" i="23"/>
  <c r="Q114" i="23"/>
  <c r="Q113" i="23"/>
  <c r="Q111" i="23"/>
  <c r="Q110" i="23"/>
  <c r="Q109" i="23"/>
  <c r="Q107" i="23"/>
  <c r="Q106" i="23"/>
  <c r="Q105" i="23"/>
  <c r="Q103" i="23"/>
  <c r="Q102" i="23"/>
  <c r="Q101" i="23"/>
  <c r="Q99" i="23"/>
  <c r="Q98" i="23"/>
  <c r="Q97" i="23"/>
  <c r="Q95" i="23"/>
  <c r="Q94" i="23"/>
  <c r="Q93" i="23"/>
  <c r="Q91" i="23"/>
  <c r="Q90" i="23"/>
  <c r="Q89" i="23"/>
  <c r="Q87" i="23"/>
  <c r="Q86" i="23"/>
  <c r="Q85" i="23"/>
  <c r="Q83" i="23"/>
  <c r="Q82" i="23"/>
  <c r="Q81" i="23"/>
  <c r="Q79" i="23"/>
  <c r="Q78" i="23"/>
  <c r="Q77" i="23"/>
  <c r="Q75" i="23"/>
  <c r="Q74" i="23"/>
  <c r="Q73" i="23"/>
  <c r="Q71" i="23"/>
  <c r="Q70" i="23"/>
  <c r="Q69" i="23"/>
  <c r="Q67" i="23"/>
  <c r="Q66" i="23"/>
  <c r="Q65" i="23"/>
  <c r="Q63" i="23"/>
  <c r="Q62" i="23"/>
  <c r="Q61" i="23"/>
  <c r="Q59" i="23"/>
  <c r="Q58" i="23"/>
  <c r="Q57" i="23"/>
  <c r="Q55" i="23"/>
  <c r="Q54" i="23"/>
  <c r="Q53" i="23"/>
  <c r="Q51" i="23"/>
  <c r="Q50" i="23"/>
  <c r="Q49" i="23"/>
  <c r="Q47" i="23"/>
  <c r="Q46" i="23"/>
  <c r="Q45" i="23"/>
  <c r="Q43" i="23"/>
  <c r="Q42" i="23"/>
  <c r="Q41" i="23"/>
  <c r="Q39" i="23"/>
  <c r="Q38" i="23"/>
  <c r="Q37" i="23"/>
  <c r="Q35" i="23"/>
  <c r="Q34" i="23"/>
  <c r="Q33" i="23"/>
  <c r="Q31" i="23"/>
  <c r="Q30" i="23"/>
  <c r="Q29" i="23"/>
  <c r="Q27" i="23"/>
  <c r="Q26" i="23"/>
  <c r="Q25" i="23"/>
  <c r="Q23" i="23"/>
  <c r="Q22" i="23"/>
  <c r="Q21" i="23"/>
  <c r="Q19" i="23"/>
  <c r="Q18" i="23"/>
  <c r="Q17" i="23"/>
  <c r="Q15" i="23"/>
  <c r="Q14" i="23"/>
  <c r="Q13" i="23"/>
  <c r="Q11" i="23"/>
  <c r="Q10" i="23"/>
  <c r="Q9" i="23"/>
  <c r="Q7" i="23"/>
  <c r="Q6" i="23"/>
  <c r="Q5" i="23"/>
  <c r="Q3" i="23"/>
  <c r="O89" i="33"/>
  <c r="M92" i="33"/>
  <c r="O88" i="33"/>
  <c r="L87" i="33"/>
  <c r="O87" i="33" s="1"/>
  <c r="O75" i="33"/>
  <c r="O90" i="33"/>
  <c r="O85" i="33"/>
  <c r="O86" i="33"/>
  <c r="N92" i="33"/>
  <c r="K92" i="33"/>
  <c r="O84" i="33"/>
  <c r="O76" i="33"/>
  <c r="R126" i="26"/>
  <c r="I138" i="26"/>
  <c r="R138" i="26" s="1"/>
  <c r="K136" i="26"/>
  <c r="T136" i="26" s="1"/>
  <c r="R114" i="26"/>
  <c r="K132" i="26"/>
  <c r="T132" i="26" s="1"/>
  <c r="R129" i="26"/>
  <c r="R122" i="26"/>
  <c r="T96" i="26"/>
  <c r="T80" i="26"/>
  <c r="R118" i="26"/>
  <c r="R133" i="26"/>
  <c r="R110" i="26"/>
  <c r="T92" i="26"/>
  <c r="T76" i="26"/>
  <c r="I131" i="26"/>
  <c r="R119" i="26"/>
  <c r="I127" i="26"/>
  <c r="R115" i="26"/>
  <c r="I123" i="26"/>
  <c r="R111" i="26"/>
  <c r="K142" i="26"/>
  <c r="T142" i="26" s="1"/>
  <c r="T94" i="26"/>
  <c r="K138" i="26"/>
  <c r="T138" i="26" s="1"/>
  <c r="T90" i="26"/>
  <c r="K134" i="26"/>
  <c r="T134" i="26" s="1"/>
  <c r="T86" i="26"/>
  <c r="K130" i="26"/>
  <c r="T130" i="26" s="1"/>
  <c r="T82" i="26"/>
  <c r="K126" i="26"/>
  <c r="T126" i="26" s="1"/>
  <c r="T78" i="26"/>
  <c r="K122" i="26"/>
  <c r="T122" i="26" s="1"/>
  <c r="T74" i="26"/>
  <c r="R124" i="26"/>
  <c r="R116" i="26"/>
  <c r="I144" i="26"/>
  <c r="R144" i="26" s="1"/>
  <c r="R132" i="26"/>
  <c r="I140" i="26"/>
  <c r="R140" i="26" s="1"/>
  <c r="R128" i="26"/>
  <c r="K143" i="26"/>
  <c r="T143" i="26" s="1"/>
  <c r="T95" i="26"/>
  <c r="K139" i="26"/>
  <c r="T139" i="26" s="1"/>
  <c r="T91" i="26"/>
  <c r="K131" i="26"/>
  <c r="T131" i="26" s="1"/>
  <c r="T83" i="26"/>
  <c r="K127" i="26"/>
  <c r="T127" i="26" s="1"/>
  <c r="T79" i="26"/>
  <c r="K123" i="26"/>
  <c r="T123" i="26" s="1"/>
  <c r="T75" i="26"/>
  <c r="T87" i="26"/>
  <c r="T89" i="26"/>
  <c r="R125" i="26"/>
  <c r="R121" i="26"/>
  <c r="R117" i="26"/>
  <c r="R113" i="26"/>
  <c r="T93" i="26"/>
  <c r="T77" i="26"/>
  <c r="I142" i="26"/>
  <c r="R142" i="26" s="1"/>
  <c r="H117" i="29"/>
  <c r="H118" i="29"/>
  <c r="H119" i="29"/>
  <c r="H120" i="29"/>
  <c r="H121" i="29"/>
  <c r="H117" i="28"/>
  <c r="H118" i="28"/>
  <c r="H119" i="28"/>
  <c r="H120" i="28"/>
  <c r="H121" i="28"/>
  <c r="J134" i="27"/>
  <c r="J122" i="27"/>
  <c r="H118" i="27"/>
  <c r="H119" i="27"/>
  <c r="H120" i="27"/>
  <c r="H121" i="27"/>
  <c r="J121" i="27"/>
  <c r="J121" i="28" s="1"/>
  <c r="L123" i="26"/>
  <c r="J123" i="27" s="1"/>
  <c r="H118" i="24"/>
  <c r="P118" i="24" s="1"/>
  <c r="L118" i="24"/>
  <c r="H119" i="24"/>
  <c r="P119" i="24" s="1"/>
  <c r="L119" i="24"/>
  <c r="H120" i="24"/>
  <c r="P120" i="24" s="1"/>
  <c r="L120" i="24"/>
  <c r="H121" i="24"/>
  <c r="P121" i="24" s="1"/>
  <c r="L121" i="24"/>
  <c r="H121" i="23"/>
  <c r="H118" i="23"/>
  <c r="H119" i="23"/>
  <c r="H120" i="23"/>
  <c r="H118" i="22"/>
  <c r="O118" i="22" s="1"/>
  <c r="K118" i="22"/>
  <c r="H119" i="22"/>
  <c r="O119" i="22" s="1"/>
  <c r="K119" i="22"/>
  <c r="H120" i="22"/>
  <c r="O120" i="22" s="1"/>
  <c r="K120" i="22"/>
  <c r="H121" i="22"/>
  <c r="O121" i="22" s="1"/>
  <c r="K121" i="22"/>
  <c r="AC121" i="15"/>
  <c r="AD121" i="15"/>
  <c r="AE121" i="15"/>
  <c r="BU121" i="15" s="1"/>
  <c r="AF121" i="15"/>
  <c r="BV121" i="15" s="1"/>
  <c r="AG121" i="15"/>
  <c r="BW121" i="15" s="1"/>
  <c r="AH121" i="15"/>
  <c r="E121" i="20" s="1"/>
  <c r="AI121" i="15"/>
  <c r="BY121" i="15" s="1"/>
  <c r="AJ121" i="15"/>
  <c r="BZ121" i="15" s="1"/>
  <c r="G121" i="20" s="1"/>
  <c r="AK121" i="15"/>
  <c r="AL121" i="15"/>
  <c r="AM121" i="15"/>
  <c r="AN121" i="15"/>
  <c r="CD121" i="15" s="1"/>
  <c r="AO121" i="15"/>
  <c r="F121" i="22" s="1"/>
  <c r="M121" i="22" s="1"/>
  <c r="AP121" i="15"/>
  <c r="AQ121" i="15"/>
  <c r="N121" i="24" s="1"/>
  <c r="AR121" i="15"/>
  <c r="CH121" i="15" s="1"/>
  <c r="AS121" i="15"/>
  <c r="CI121" i="15" s="1"/>
  <c r="AT121" i="15"/>
  <c r="AU121" i="15"/>
  <c r="AV121" i="15"/>
  <c r="AW121" i="15"/>
  <c r="AX121" i="15"/>
  <c r="BT121" i="15"/>
  <c r="BX121" i="15"/>
  <c r="CB121" i="15"/>
  <c r="CE121" i="15"/>
  <c r="CF121" i="15"/>
  <c r="AC118" i="15"/>
  <c r="AD118" i="15"/>
  <c r="BT118" i="15" s="1"/>
  <c r="AE118" i="15"/>
  <c r="BU118" i="15" s="1"/>
  <c r="AF118" i="15"/>
  <c r="BV118" i="15" s="1"/>
  <c r="AG118" i="15"/>
  <c r="BW118" i="15" s="1"/>
  <c r="AH118" i="15"/>
  <c r="E118" i="20" s="1"/>
  <c r="AI118" i="15"/>
  <c r="BY118" i="15" s="1"/>
  <c r="AJ118" i="15"/>
  <c r="BZ118" i="15" s="1"/>
  <c r="AK118" i="15"/>
  <c r="CA118" i="15" s="1"/>
  <c r="AL118" i="15"/>
  <c r="AM118" i="15"/>
  <c r="AN118" i="15"/>
  <c r="CD118" i="15" s="1"/>
  <c r="AO118" i="15"/>
  <c r="F118" i="22" s="1"/>
  <c r="M118" i="22" s="1"/>
  <c r="AP118" i="15"/>
  <c r="CF118" i="15" s="1"/>
  <c r="AQ118" i="15"/>
  <c r="N118" i="24" s="1"/>
  <c r="AR118" i="15"/>
  <c r="M118" i="24" s="1"/>
  <c r="AS118" i="15"/>
  <c r="CI118" i="15" s="1"/>
  <c r="AT118" i="15"/>
  <c r="AU118" i="15"/>
  <c r="AV118" i="15"/>
  <c r="AW118" i="15"/>
  <c r="AX118" i="15"/>
  <c r="AC119" i="15"/>
  <c r="AD119" i="15"/>
  <c r="BT119" i="15" s="1"/>
  <c r="AE119" i="15"/>
  <c r="BU119" i="15" s="1"/>
  <c r="AF119" i="15"/>
  <c r="BV119" i="15" s="1"/>
  <c r="AG119" i="15"/>
  <c r="BW119" i="15" s="1"/>
  <c r="AH119" i="15"/>
  <c r="E119" i="20" s="1"/>
  <c r="AI119" i="15"/>
  <c r="BY119" i="15" s="1"/>
  <c r="AJ119" i="15"/>
  <c r="BZ119" i="15" s="1"/>
  <c r="AK119" i="15"/>
  <c r="AL119" i="15"/>
  <c r="CB119" i="15" s="1"/>
  <c r="AM119" i="15"/>
  <c r="AN119" i="15"/>
  <c r="CD119" i="15" s="1"/>
  <c r="AO119" i="15"/>
  <c r="F119" i="22" s="1"/>
  <c r="M119" i="22" s="1"/>
  <c r="AP119" i="15"/>
  <c r="CF119" i="15" s="1"/>
  <c r="AQ119" i="15"/>
  <c r="N119" i="24" s="1"/>
  <c r="AR119" i="15"/>
  <c r="CH119" i="15" s="1"/>
  <c r="AS119" i="15"/>
  <c r="CI119" i="15" s="1"/>
  <c r="AT119" i="15"/>
  <c r="AU119" i="15"/>
  <c r="AV119" i="15"/>
  <c r="AW119" i="15"/>
  <c r="I119" i="29" s="1"/>
  <c r="AX119" i="15"/>
  <c r="AC120" i="15"/>
  <c r="AD120" i="15"/>
  <c r="BT120" i="15" s="1"/>
  <c r="AE120" i="15"/>
  <c r="BU120" i="15" s="1"/>
  <c r="AF120" i="15"/>
  <c r="BV120" i="15" s="1"/>
  <c r="AG120" i="15"/>
  <c r="BW120" i="15" s="1"/>
  <c r="AH120" i="15"/>
  <c r="E120" i="20" s="1"/>
  <c r="AI120" i="15"/>
  <c r="BY120" i="15" s="1"/>
  <c r="AJ120" i="15"/>
  <c r="BZ120" i="15" s="1"/>
  <c r="G120" i="20" s="1"/>
  <c r="AK120" i="15"/>
  <c r="AL120" i="15"/>
  <c r="L120" i="22" s="1"/>
  <c r="AM120" i="15"/>
  <c r="AN120" i="15"/>
  <c r="CD120" i="15" s="1"/>
  <c r="AO120" i="15"/>
  <c r="F120" i="22" s="1"/>
  <c r="M120" i="22" s="1"/>
  <c r="AP120" i="15"/>
  <c r="CF120" i="15" s="1"/>
  <c r="AQ120" i="15"/>
  <c r="AR120" i="15"/>
  <c r="M120" i="24" s="1"/>
  <c r="AS120" i="15"/>
  <c r="CI120" i="15" s="1"/>
  <c r="AT120" i="15"/>
  <c r="AU120" i="15"/>
  <c r="AV120" i="15"/>
  <c r="AW120" i="15"/>
  <c r="AX120" i="15"/>
  <c r="Q7" i="17"/>
  <c r="Q8" i="17"/>
  <c r="Q6" i="17"/>
  <c r="Q5" i="17"/>
  <c r="X24" i="16"/>
  <c r="Y24" i="16"/>
  <c r="Z24" i="16"/>
  <c r="AA24" i="16"/>
  <c r="AB24" i="16"/>
  <c r="AC24" i="16"/>
  <c r="AD24" i="16"/>
  <c r="AE24" i="16"/>
  <c r="AF24" i="16"/>
  <c r="AG24" i="16"/>
  <c r="AH24" i="16"/>
  <c r="AI24" i="16"/>
  <c r="AJ24" i="16"/>
  <c r="AL24" i="16"/>
  <c r="AM24" i="16"/>
  <c r="AN24" i="16"/>
  <c r="AO24" i="16"/>
  <c r="AP24" i="16"/>
  <c r="AQ24" i="16"/>
  <c r="AR24" i="16"/>
  <c r="AS24" i="16"/>
  <c r="AT24" i="16"/>
  <c r="AU24" i="16"/>
  <c r="AV24" i="16"/>
  <c r="AW24" i="16"/>
  <c r="AX24" i="16"/>
  <c r="AZ24" i="16"/>
  <c r="BA24" i="16"/>
  <c r="BB24" i="16"/>
  <c r="BC24" i="16"/>
  <c r="BD24" i="16"/>
  <c r="BE24" i="16"/>
  <c r="BF24" i="16"/>
  <c r="BG24" i="16"/>
  <c r="BH24" i="16"/>
  <c r="BI24" i="16"/>
  <c r="BJ24" i="16"/>
  <c r="BK24" i="16"/>
  <c r="BL24" i="16"/>
  <c r="BN24" i="16"/>
  <c r="BO24" i="16"/>
  <c r="BP24" i="16"/>
  <c r="BQ24" i="16"/>
  <c r="BR24" i="16"/>
  <c r="BS24" i="16"/>
  <c r="BT24" i="16"/>
  <c r="BU24" i="16"/>
  <c r="BV24" i="16"/>
  <c r="BW24" i="16"/>
  <c r="BX24" i="16"/>
  <c r="BY24" i="16"/>
  <c r="BZ24" i="16"/>
  <c r="CB24" i="16"/>
  <c r="CC24" i="16"/>
  <c r="CD24" i="16"/>
  <c r="CE24" i="16"/>
  <c r="CF24" i="16"/>
  <c r="CG24" i="16"/>
  <c r="CH24" i="16"/>
  <c r="CI24" i="16"/>
  <c r="CJ24" i="16"/>
  <c r="CK24" i="16"/>
  <c r="CL24" i="16"/>
  <c r="CM24" i="16"/>
  <c r="CN24" i="16"/>
  <c r="CP24" i="16"/>
  <c r="CQ24" i="16"/>
  <c r="CR24" i="16"/>
  <c r="CS24" i="16"/>
  <c r="CT24" i="16"/>
  <c r="CU24" i="16"/>
  <c r="CV24" i="16"/>
  <c r="CW24" i="16"/>
  <c r="CX24" i="16"/>
  <c r="CY24" i="16"/>
  <c r="CZ24" i="16"/>
  <c r="DA24" i="16"/>
  <c r="DB24" i="16"/>
  <c r="DD24" i="16"/>
  <c r="DE24" i="16"/>
  <c r="DF24" i="16"/>
  <c r="DG24" i="16"/>
  <c r="DH24" i="16"/>
  <c r="DI24" i="16"/>
  <c r="DJ24" i="16"/>
  <c r="DK24" i="16"/>
  <c r="DL24" i="16"/>
  <c r="DM24" i="16"/>
  <c r="DN24" i="16"/>
  <c r="DO24" i="16"/>
  <c r="DP24" i="16"/>
  <c r="DR24" i="16"/>
  <c r="DS24" i="16"/>
  <c r="DT24" i="16"/>
  <c r="DU24" i="16"/>
  <c r="DV24" i="16"/>
  <c r="DW24" i="16"/>
  <c r="DX24" i="16"/>
  <c r="DY24" i="16"/>
  <c r="DZ24" i="16"/>
  <c r="EA24" i="16"/>
  <c r="EB24" i="16"/>
  <c r="EC24" i="16"/>
  <c r="ED24" i="16"/>
  <c r="AH50" i="16"/>
  <c r="AI50" i="16"/>
  <c r="AJ50" i="16"/>
  <c r="AL50" i="16"/>
  <c r="AL51" i="16" s="1"/>
  <c r="AM50" i="16"/>
  <c r="AN50" i="16"/>
  <c r="AO50" i="16"/>
  <c r="AP50" i="16"/>
  <c r="AQ50" i="16"/>
  <c r="AR50" i="16"/>
  <c r="AS50" i="16"/>
  <c r="AT50" i="16"/>
  <c r="AU50" i="16"/>
  <c r="AV50" i="16"/>
  <c r="AW50" i="16"/>
  <c r="AX50" i="16"/>
  <c r="AZ50" i="16"/>
  <c r="BA50" i="16"/>
  <c r="BB50" i="16"/>
  <c r="BC50" i="16"/>
  <c r="BD50" i="16"/>
  <c r="BE50" i="16"/>
  <c r="BF50" i="16"/>
  <c r="BG50" i="16"/>
  <c r="BH50" i="16"/>
  <c r="BI50" i="16"/>
  <c r="BJ50" i="16"/>
  <c r="BK50" i="16"/>
  <c r="BL50" i="16"/>
  <c r="BN50" i="16"/>
  <c r="BO50" i="16"/>
  <c r="BP50" i="16"/>
  <c r="BQ50" i="16"/>
  <c r="BR50" i="16"/>
  <c r="BS50" i="16"/>
  <c r="BT50" i="16"/>
  <c r="BU50" i="16"/>
  <c r="BV50" i="16"/>
  <c r="BW50" i="16"/>
  <c r="BX50" i="16"/>
  <c r="BY50" i="16"/>
  <c r="BZ50" i="16"/>
  <c r="CB50" i="16"/>
  <c r="CB51" i="16" s="1"/>
  <c r="CC50" i="16"/>
  <c r="CD50" i="16"/>
  <c r="CE50" i="16"/>
  <c r="CF50" i="16"/>
  <c r="CG50" i="16"/>
  <c r="CH50" i="16"/>
  <c r="CI50" i="16"/>
  <c r="CJ50" i="16"/>
  <c r="CK50" i="16"/>
  <c r="CL50" i="16"/>
  <c r="CM50" i="16"/>
  <c r="CN50" i="16"/>
  <c r="CP50" i="16"/>
  <c r="CQ50" i="16"/>
  <c r="CR50" i="16"/>
  <c r="CS50" i="16"/>
  <c r="CT50" i="16"/>
  <c r="CU50" i="16"/>
  <c r="CV50" i="16"/>
  <c r="CW50" i="16"/>
  <c r="CX50" i="16"/>
  <c r="CY50" i="16"/>
  <c r="CZ50" i="16"/>
  <c r="DA50" i="16"/>
  <c r="DB50" i="16"/>
  <c r="DD50" i="16"/>
  <c r="DE50" i="16"/>
  <c r="DF50" i="16"/>
  <c r="DG50" i="16"/>
  <c r="DH50" i="16"/>
  <c r="DI50" i="16"/>
  <c r="DJ50" i="16"/>
  <c r="DK50" i="16"/>
  <c r="DL50" i="16"/>
  <c r="DM50" i="16"/>
  <c r="DN50" i="16"/>
  <c r="DO50" i="16"/>
  <c r="DP50" i="16"/>
  <c r="DR50" i="16"/>
  <c r="DS50" i="16"/>
  <c r="DT50" i="16"/>
  <c r="DU50" i="16"/>
  <c r="DV50" i="16"/>
  <c r="DW50" i="16"/>
  <c r="DX50" i="16"/>
  <c r="DY50" i="16"/>
  <c r="DZ50" i="16"/>
  <c r="EA50" i="16"/>
  <c r="EB50" i="16"/>
  <c r="EC50" i="16"/>
  <c r="ED50" i="16"/>
  <c r="AH51" i="16"/>
  <c r="AI51" i="16"/>
  <c r="AJ51" i="16"/>
  <c r="AM51" i="16"/>
  <c r="AN51" i="16"/>
  <c r="AO51" i="16"/>
  <c r="AP51" i="16"/>
  <c r="AQ51" i="16"/>
  <c r="AR51" i="16"/>
  <c r="AS51" i="16"/>
  <c r="AT51" i="16"/>
  <c r="AU51" i="16"/>
  <c r="AV51" i="16"/>
  <c r="AW51" i="16"/>
  <c r="AX51" i="16"/>
  <c r="AZ51" i="16"/>
  <c r="BA51" i="16"/>
  <c r="BB51" i="16"/>
  <c r="BC51" i="16"/>
  <c r="BD51" i="16"/>
  <c r="BE51" i="16"/>
  <c r="BF51" i="16"/>
  <c r="BG51" i="16"/>
  <c r="BH51" i="16"/>
  <c r="BI51" i="16"/>
  <c r="BJ51" i="16"/>
  <c r="BK51" i="16"/>
  <c r="BL51" i="16"/>
  <c r="BN51" i="16"/>
  <c r="BO51" i="16"/>
  <c r="BP51" i="16"/>
  <c r="BQ51" i="16"/>
  <c r="BR51" i="16"/>
  <c r="BS51" i="16"/>
  <c r="BT51" i="16"/>
  <c r="BU51" i="16"/>
  <c r="BV51" i="16"/>
  <c r="BW51" i="16"/>
  <c r="BX51" i="16"/>
  <c r="BY51" i="16"/>
  <c r="BZ51" i="16"/>
  <c r="CC51" i="16"/>
  <c r="CD51" i="16"/>
  <c r="CE51" i="16"/>
  <c r="CF51" i="16"/>
  <c r="CG51" i="16"/>
  <c r="CH51" i="16"/>
  <c r="CI51" i="16"/>
  <c r="CJ51" i="16"/>
  <c r="CK51" i="16"/>
  <c r="CL51" i="16"/>
  <c r="CM51" i="16"/>
  <c r="CN51" i="16"/>
  <c r="CP51" i="16"/>
  <c r="CQ51" i="16"/>
  <c r="CR51" i="16"/>
  <c r="CS51" i="16"/>
  <c r="CT51" i="16"/>
  <c r="CU51" i="16"/>
  <c r="CV51" i="16"/>
  <c r="CW51" i="16"/>
  <c r="CX51" i="16"/>
  <c r="CY51" i="16"/>
  <c r="CZ51" i="16"/>
  <c r="DA51" i="16"/>
  <c r="DB51" i="16"/>
  <c r="DD51" i="16"/>
  <c r="DE51" i="16"/>
  <c r="DF51" i="16"/>
  <c r="DG51" i="16"/>
  <c r="DH51" i="16"/>
  <c r="DI51" i="16"/>
  <c r="DJ51" i="16"/>
  <c r="DK51" i="16"/>
  <c r="DL51" i="16"/>
  <c r="DM51" i="16"/>
  <c r="DN51" i="16"/>
  <c r="DO51" i="16"/>
  <c r="DP51" i="16"/>
  <c r="DR51" i="16"/>
  <c r="DS51" i="16"/>
  <c r="DT51" i="16"/>
  <c r="DU51" i="16"/>
  <c r="DV51" i="16"/>
  <c r="DW51" i="16"/>
  <c r="DX51" i="16"/>
  <c r="DY51" i="16"/>
  <c r="DZ51" i="16"/>
  <c r="EA51" i="16"/>
  <c r="EB51" i="16"/>
  <c r="EC51" i="16"/>
  <c r="ED51" i="16"/>
  <c r="A121" i="15"/>
  <c r="B121" i="15"/>
  <c r="D121" i="15"/>
  <c r="F121" i="15"/>
  <c r="I121" i="15"/>
  <c r="L121" i="15"/>
  <c r="O121" i="15"/>
  <c r="R121" i="15"/>
  <c r="S121" i="15"/>
  <c r="T121" i="15"/>
  <c r="U121" i="15"/>
  <c r="V121" i="15"/>
  <c r="W121" i="15"/>
  <c r="C33" i="18" s="1"/>
  <c r="X121" i="15"/>
  <c r="G33" i="18" s="1"/>
  <c r="Y121" i="15"/>
  <c r="Z121" i="15"/>
  <c r="AA121" i="15"/>
  <c r="AB121" i="15"/>
  <c r="A118" i="15"/>
  <c r="A118" i="20" s="1"/>
  <c r="B118" i="15"/>
  <c r="B118" i="23" s="1"/>
  <c r="D118" i="15"/>
  <c r="F118" i="15"/>
  <c r="I118" i="15"/>
  <c r="L118" i="15"/>
  <c r="O118" i="15"/>
  <c r="R118" i="15"/>
  <c r="S118" i="15"/>
  <c r="T118" i="15"/>
  <c r="U118" i="15"/>
  <c r="V118" i="15"/>
  <c r="W118" i="15"/>
  <c r="X118" i="15"/>
  <c r="G30" i="18" s="1"/>
  <c r="Y118" i="15"/>
  <c r="Z118" i="15"/>
  <c r="AA118" i="15"/>
  <c r="AB118" i="15"/>
  <c r="A119" i="15"/>
  <c r="C119" i="15" s="1"/>
  <c r="B119" i="15"/>
  <c r="D119" i="15"/>
  <c r="F119" i="15"/>
  <c r="I119" i="15"/>
  <c r="L119" i="15"/>
  <c r="O119" i="15"/>
  <c r="R119" i="15"/>
  <c r="S119" i="15"/>
  <c r="T119" i="15"/>
  <c r="U119" i="15"/>
  <c r="V119" i="15"/>
  <c r="W119" i="15"/>
  <c r="X119" i="15"/>
  <c r="G31" i="18" s="1"/>
  <c r="Y119" i="15"/>
  <c r="Z119" i="15"/>
  <c r="AA119" i="15"/>
  <c r="AB119" i="15"/>
  <c r="A120" i="15"/>
  <c r="C120" i="15" s="1"/>
  <c r="B120" i="15"/>
  <c r="D120" i="15"/>
  <c r="F120" i="15"/>
  <c r="I120" i="15"/>
  <c r="L120" i="15"/>
  <c r="O120" i="15"/>
  <c r="R120" i="15"/>
  <c r="S120" i="15"/>
  <c r="T120" i="15"/>
  <c r="U120" i="15"/>
  <c r="V120" i="15"/>
  <c r="W120" i="15"/>
  <c r="X120" i="15"/>
  <c r="G32" i="18" s="1"/>
  <c r="Y120" i="15"/>
  <c r="Z120" i="15"/>
  <c r="AA120" i="15"/>
  <c r="AB120" i="15"/>
  <c r="L120" i="33" l="1"/>
  <c r="O120" i="33" s="1"/>
  <c r="L92" i="33"/>
  <c r="O92" i="33" s="1"/>
  <c r="I139" i="26"/>
  <c r="R139" i="26" s="1"/>
  <c r="R127" i="26"/>
  <c r="I135" i="26"/>
  <c r="R135" i="26" s="1"/>
  <c r="R123" i="26"/>
  <c r="I143" i="26"/>
  <c r="R143" i="26" s="1"/>
  <c r="R131" i="26"/>
  <c r="CG121" i="15"/>
  <c r="CE120" i="15"/>
  <c r="L121" i="22"/>
  <c r="CG119" i="15"/>
  <c r="CG118" i="15"/>
  <c r="CC119" i="15"/>
  <c r="CC118" i="15"/>
  <c r="CC121" i="15"/>
  <c r="G119" i="20"/>
  <c r="H118" i="20"/>
  <c r="G118" i="20"/>
  <c r="C31" i="18"/>
  <c r="J119" i="20"/>
  <c r="J119" i="26"/>
  <c r="S119" i="26" s="1"/>
  <c r="L118" i="22"/>
  <c r="C32" i="18"/>
  <c r="J120" i="20"/>
  <c r="J120" i="26"/>
  <c r="S120" i="26" s="1"/>
  <c r="B120" i="24"/>
  <c r="B120" i="22"/>
  <c r="B120" i="23"/>
  <c r="A119" i="22"/>
  <c r="A119" i="24"/>
  <c r="A119" i="20"/>
  <c r="E118" i="15"/>
  <c r="C121" i="15"/>
  <c r="A121" i="24"/>
  <c r="A121" i="22"/>
  <c r="A121" i="20"/>
  <c r="I120" i="29"/>
  <c r="I120" i="24"/>
  <c r="Q120" i="24" s="1"/>
  <c r="I118" i="29"/>
  <c r="I118" i="24"/>
  <c r="Q118" i="24" s="1"/>
  <c r="BX119" i="15"/>
  <c r="CB118" i="15"/>
  <c r="BX118" i="15"/>
  <c r="CB120" i="15"/>
  <c r="B120" i="20"/>
  <c r="I121" i="29"/>
  <c r="I121" i="24"/>
  <c r="Q121" i="24" s="1"/>
  <c r="CA121" i="15"/>
  <c r="C120" i="23"/>
  <c r="C120" i="20"/>
  <c r="C120" i="22"/>
  <c r="B119" i="23"/>
  <c r="B119" i="24"/>
  <c r="B119" i="20"/>
  <c r="M119" i="24"/>
  <c r="A120" i="20"/>
  <c r="A120" i="23"/>
  <c r="A120" i="24"/>
  <c r="E119" i="15"/>
  <c r="B118" i="24"/>
  <c r="B118" i="22"/>
  <c r="B118" i="20"/>
  <c r="L119" i="22"/>
  <c r="CE119" i="15"/>
  <c r="CA119" i="15"/>
  <c r="CE118" i="15"/>
  <c r="CH120" i="15"/>
  <c r="CA120" i="15"/>
  <c r="A120" i="22"/>
  <c r="A119" i="23"/>
  <c r="I119" i="24"/>
  <c r="Q119" i="24" s="1"/>
  <c r="B121" i="20"/>
  <c r="B121" i="23"/>
  <c r="B121" i="22"/>
  <c r="B119" i="22"/>
  <c r="E120" i="15"/>
  <c r="C119" i="24"/>
  <c r="C119" i="20"/>
  <c r="C119" i="22"/>
  <c r="C119" i="23"/>
  <c r="C30" i="18"/>
  <c r="J118" i="26"/>
  <c r="S118" i="26" s="1"/>
  <c r="J118" i="20"/>
  <c r="C118" i="15"/>
  <c r="A118" i="23"/>
  <c r="A118" i="24"/>
  <c r="A118" i="22"/>
  <c r="E121" i="15"/>
  <c r="CG120" i="15"/>
  <c r="N120" i="24"/>
  <c r="CC120" i="15"/>
  <c r="CH118" i="15"/>
  <c r="BX120" i="15"/>
  <c r="J121" i="20"/>
  <c r="A121" i="23"/>
  <c r="B121" i="24"/>
  <c r="C120" i="24"/>
  <c r="J121" i="26"/>
  <c r="S121" i="26" s="1"/>
  <c r="M121" i="24"/>
  <c r="BM24" i="16"/>
  <c r="BM51" i="16"/>
  <c r="BM50" i="16"/>
  <c r="C118" i="23" l="1"/>
  <c r="C118" i="20"/>
  <c r="C118" i="24"/>
  <c r="C118" i="22"/>
  <c r="H119" i="20"/>
  <c r="H120" i="20"/>
  <c r="H121" i="20"/>
  <c r="C121" i="22"/>
  <c r="C121" i="24"/>
  <c r="C121" i="23"/>
  <c r="C121" i="20"/>
  <c r="I4" i="37" l="1"/>
  <c r="I5" i="37"/>
  <c r="I6" i="37"/>
  <c r="I7" i="37"/>
  <c r="I8" i="37"/>
  <c r="I9" i="37"/>
  <c r="I10" i="37"/>
  <c r="I11" i="37"/>
  <c r="I12" i="37"/>
  <c r="I13" i="37"/>
  <c r="I14" i="37"/>
  <c r="I15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30" i="37"/>
  <c r="I31" i="37"/>
  <c r="I32" i="37"/>
  <c r="I33" i="37"/>
  <c r="I34" i="37"/>
  <c r="I35" i="37"/>
  <c r="I36" i="37"/>
  <c r="I37" i="37"/>
  <c r="I38" i="37"/>
  <c r="I39" i="37"/>
  <c r="I40" i="37"/>
  <c r="I42" i="37"/>
  <c r="I43" i="37"/>
  <c r="I44" i="37"/>
  <c r="I45" i="37"/>
  <c r="I46" i="37"/>
  <c r="I47" i="37"/>
  <c r="I48" i="37"/>
  <c r="I49" i="37"/>
  <c r="I50" i="37"/>
  <c r="I51" i="37"/>
  <c r="I53" i="37"/>
  <c r="I54" i="37"/>
  <c r="I55" i="37"/>
  <c r="I56" i="37"/>
  <c r="I57" i="37"/>
  <c r="I58" i="37"/>
  <c r="I59" i="37"/>
  <c r="I60" i="37"/>
  <c r="I61" i="37"/>
  <c r="I63" i="37"/>
  <c r="I64" i="37"/>
  <c r="I65" i="37"/>
  <c r="I66" i="37"/>
  <c r="I67" i="37"/>
  <c r="I68" i="37"/>
  <c r="I69" i="37"/>
  <c r="I70" i="37"/>
  <c r="I72" i="37"/>
  <c r="I73" i="37"/>
  <c r="I74" i="37"/>
  <c r="I75" i="37"/>
  <c r="I76" i="37"/>
  <c r="I77" i="37"/>
  <c r="I78" i="37"/>
  <c r="I80" i="37"/>
  <c r="I81" i="37"/>
  <c r="I82" i="37"/>
  <c r="I83" i="37"/>
  <c r="I84" i="37"/>
  <c r="I85" i="37"/>
  <c r="I87" i="37"/>
  <c r="I88" i="37"/>
  <c r="I89" i="37"/>
  <c r="I90" i="37"/>
  <c r="I91" i="37"/>
  <c r="I93" i="37"/>
  <c r="I94" i="37"/>
  <c r="I95" i="37"/>
  <c r="I96" i="37"/>
  <c r="I3" i="37"/>
  <c r="N3" i="37"/>
  <c r="O3" i="37"/>
  <c r="N36" i="14" s="1"/>
  <c r="P3" i="37"/>
  <c r="M4" i="37"/>
  <c r="N4" i="37"/>
  <c r="O4" i="37"/>
  <c r="N44" i="14" s="1"/>
  <c r="Q4" i="37"/>
  <c r="M5" i="37"/>
  <c r="N5" i="37"/>
  <c r="Q5" i="37"/>
  <c r="M6" i="37"/>
  <c r="Q6" i="37"/>
  <c r="M8" i="37"/>
  <c r="N8" i="37"/>
  <c r="K92" i="14" s="1"/>
  <c r="O8" i="37"/>
  <c r="N91" i="14" s="1"/>
  <c r="Q8" i="37"/>
  <c r="M9" i="37"/>
  <c r="N9" i="37"/>
  <c r="K108" i="14" s="1"/>
  <c r="Q9" i="37"/>
  <c r="M10" i="37"/>
  <c r="Q10" i="37"/>
  <c r="M12" i="37"/>
  <c r="N12" i="37"/>
  <c r="K144" i="14" s="1"/>
  <c r="O12" i="37"/>
  <c r="N136" i="14" s="1"/>
  <c r="Q12" i="37"/>
  <c r="M13" i="37"/>
  <c r="N13" i="37"/>
  <c r="K148" i="14" s="1"/>
  <c r="Q13" i="37"/>
  <c r="M14" i="37"/>
  <c r="Q15" i="31" s="1"/>
  <c r="Q14" i="37"/>
  <c r="L4" i="37"/>
  <c r="E41" i="14" s="1"/>
  <c r="L5" i="37"/>
  <c r="E53" i="14" s="1"/>
  <c r="L6" i="37"/>
  <c r="L8" i="37"/>
  <c r="E89" i="14" s="1"/>
  <c r="L9" i="37"/>
  <c r="E101" i="14" s="1"/>
  <c r="L10" i="37"/>
  <c r="E113" i="14" s="1"/>
  <c r="L12" i="37"/>
  <c r="E136" i="14" s="1"/>
  <c r="E149" i="14"/>
  <c r="L14" i="37"/>
  <c r="H15" i="31" s="1"/>
  <c r="L3" i="37"/>
  <c r="E29" i="14" s="1"/>
  <c r="M2" i="37"/>
  <c r="N2" i="37"/>
  <c r="O2" i="37"/>
  <c r="P2" i="37"/>
  <c r="Q2" i="37"/>
  <c r="L2" i="37"/>
  <c r="K4" i="37"/>
  <c r="P4" i="37" s="1"/>
  <c r="K5" i="37"/>
  <c r="O5" i="37" s="1"/>
  <c r="N56" i="14" s="1"/>
  <c r="K6" i="37"/>
  <c r="N6" i="37" s="1"/>
  <c r="K7" i="37"/>
  <c r="M7" i="37" s="1"/>
  <c r="K8" i="37"/>
  <c r="P8" i="37" s="1"/>
  <c r="K9" i="37"/>
  <c r="O9" i="37" s="1"/>
  <c r="N103" i="14" s="1"/>
  <c r="K10" i="37"/>
  <c r="N10" i="37" s="1"/>
  <c r="K11" i="37"/>
  <c r="M11" i="37" s="1"/>
  <c r="K12" i="37"/>
  <c r="P12" i="37" s="1"/>
  <c r="K13" i="37"/>
  <c r="O13" i="37" s="1"/>
  <c r="N148" i="14" s="1"/>
  <c r="K14" i="37"/>
  <c r="N14" i="37" s="1"/>
  <c r="Z15" i="31" s="1"/>
  <c r="K15" i="37"/>
  <c r="M15" i="37" s="1"/>
  <c r="Q16" i="31" s="1"/>
  <c r="K3" i="37"/>
  <c r="M3" i="37" s="1"/>
  <c r="K2" i="37"/>
  <c r="E152" i="14" l="1"/>
  <c r="E112" i="14"/>
  <c r="E96" i="14"/>
  <c r="E56" i="14"/>
  <c r="E40" i="14"/>
  <c r="N155" i="14"/>
  <c r="N139" i="14"/>
  <c r="N97" i="14"/>
  <c r="N48" i="14"/>
  <c r="K100" i="14"/>
  <c r="E148" i="14"/>
  <c r="E108" i="14"/>
  <c r="E92" i="14"/>
  <c r="E52" i="14"/>
  <c r="E36" i="14"/>
  <c r="N151" i="14"/>
  <c r="N135" i="14"/>
  <c r="N92" i="14"/>
  <c r="N40" i="14"/>
  <c r="E120" i="14"/>
  <c r="E104" i="14"/>
  <c r="E88" i="14"/>
  <c r="E48" i="14"/>
  <c r="E32" i="14"/>
  <c r="N147" i="14"/>
  <c r="N107" i="14"/>
  <c r="N87" i="14"/>
  <c r="N32" i="14"/>
  <c r="E156" i="14"/>
  <c r="G120" i="15" s="1"/>
  <c r="E116" i="14"/>
  <c r="E100" i="14"/>
  <c r="E60" i="14"/>
  <c r="E44" i="14"/>
  <c r="E28" i="14"/>
  <c r="N143" i="14"/>
  <c r="K113" i="14"/>
  <c r="K117" i="14"/>
  <c r="K121" i="14"/>
  <c r="K110" i="14"/>
  <c r="K114" i="14"/>
  <c r="K118" i="14"/>
  <c r="K111" i="14"/>
  <c r="K115" i="14"/>
  <c r="K119" i="14"/>
  <c r="K120" i="14"/>
  <c r="K112" i="14"/>
  <c r="K116" i="14"/>
  <c r="E65" i="14"/>
  <c r="E69" i="14"/>
  <c r="E73" i="14"/>
  <c r="E62" i="14"/>
  <c r="E66" i="14"/>
  <c r="E70" i="14"/>
  <c r="E63" i="14"/>
  <c r="E67" i="14"/>
  <c r="E71" i="14"/>
  <c r="E64" i="14"/>
  <c r="E68" i="14"/>
  <c r="E72" i="14"/>
  <c r="H88" i="14"/>
  <c r="H92" i="14"/>
  <c r="H96" i="14"/>
  <c r="H89" i="14"/>
  <c r="H93" i="14"/>
  <c r="H97" i="14"/>
  <c r="H86" i="14"/>
  <c r="H90" i="14"/>
  <c r="H94" i="14"/>
  <c r="H87" i="14"/>
  <c r="H91" i="14"/>
  <c r="H95" i="14"/>
  <c r="K29" i="14"/>
  <c r="K33" i="14"/>
  <c r="K37" i="14"/>
  <c r="K30" i="14"/>
  <c r="K34" i="14"/>
  <c r="K27" i="14"/>
  <c r="K31" i="14"/>
  <c r="K35" i="14"/>
  <c r="K28" i="14"/>
  <c r="K32" i="14"/>
  <c r="K36" i="14"/>
  <c r="K26" i="14"/>
  <c r="E137" i="14"/>
  <c r="E141" i="14"/>
  <c r="E145" i="14"/>
  <c r="E134" i="14"/>
  <c r="E138" i="14"/>
  <c r="E142" i="14"/>
  <c r="E135" i="14"/>
  <c r="E139" i="14"/>
  <c r="E143" i="14"/>
  <c r="H100" i="14"/>
  <c r="H104" i="14"/>
  <c r="H108" i="14"/>
  <c r="H101" i="14"/>
  <c r="H105" i="14"/>
  <c r="H109" i="14"/>
  <c r="H98" i="14"/>
  <c r="H102" i="14"/>
  <c r="H106" i="14"/>
  <c r="H99" i="14"/>
  <c r="H103" i="14"/>
  <c r="H107" i="14"/>
  <c r="K53" i="14"/>
  <c r="K57" i="14"/>
  <c r="K61" i="14"/>
  <c r="K50" i="14"/>
  <c r="K54" i="14"/>
  <c r="K58" i="14"/>
  <c r="K51" i="14"/>
  <c r="K55" i="14"/>
  <c r="K59" i="14"/>
  <c r="K56" i="14"/>
  <c r="K60" i="14"/>
  <c r="K52" i="14"/>
  <c r="E144" i="14"/>
  <c r="K65" i="14"/>
  <c r="K69" i="14"/>
  <c r="K73" i="14"/>
  <c r="K62" i="14"/>
  <c r="K66" i="14"/>
  <c r="K70" i="14"/>
  <c r="K63" i="14"/>
  <c r="K67" i="14"/>
  <c r="K71" i="14"/>
  <c r="K72" i="14"/>
  <c r="K64" i="14"/>
  <c r="K68" i="14"/>
  <c r="K41" i="14"/>
  <c r="K45" i="14"/>
  <c r="K49" i="14"/>
  <c r="K38" i="14"/>
  <c r="K42" i="14"/>
  <c r="K46" i="14"/>
  <c r="K39" i="14"/>
  <c r="K43" i="14"/>
  <c r="K47" i="14"/>
  <c r="K40" i="14"/>
  <c r="K44" i="14"/>
  <c r="K48" i="14"/>
  <c r="E140" i="14"/>
  <c r="P119" i="15"/>
  <c r="O155" i="14"/>
  <c r="Q119" i="15" s="1"/>
  <c r="EJ239" i="16" s="1"/>
  <c r="N98" i="14"/>
  <c r="N102" i="14"/>
  <c r="N50" i="14"/>
  <c r="N54" i="14"/>
  <c r="N58" i="14"/>
  <c r="N51" i="14"/>
  <c r="N55" i="14"/>
  <c r="N59" i="14"/>
  <c r="H112" i="14"/>
  <c r="H116" i="14"/>
  <c r="H120" i="14"/>
  <c r="H113" i="14"/>
  <c r="H117" i="14"/>
  <c r="H121" i="14"/>
  <c r="H110" i="14"/>
  <c r="H114" i="14"/>
  <c r="H118" i="14"/>
  <c r="H111" i="14"/>
  <c r="H115" i="14"/>
  <c r="H119" i="14"/>
  <c r="H52" i="14"/>
  <c r="H56" i="14"/>
  <c r="H60" i="14"/>
  <c r="H53" i="14"/>
  <c r="H57" i="14"/>
  <c r="H61" i="14"/>
  <c r="H50" i="14"/>
  <c r="H54" i="14"/>
  <c r="H58" i="14"/>
  <c r="H51" i="14"/>
  <c r="H55" i="14"/>
  <c r="H59" i="14"/>
  <c r="H40" i="14"/>
  <c r="H44" i="14"/>
  <c r="H48" i="14"/>
  <c r="H41" i="14"/>
  <c r="H45" i="14"/>
  <c r="H49" i="14"/>
  <c r="H38" i="14"/>
  <c r="H42" i="14"/>
  <c r="H46" i="14"/>
  <c r="H39" i="14"/>
  <c r="H43" i="14"/>
  <c r="H47" i="14"/>
  <c r="E155" i="14"/>
  <c r="G119" i="15" s="1"/>
  <c r="E151" i="14"/>
  <c r="E147" i="14"/>
  <c r="E119" i="14"/>
  <c r="E115" i="14"/>
  <c r="E111" i="14"/>
  <c r="E107" i="14"/>
  <c r="E103" i="14"/>
  <c r="E99" i="14"/>
  <c r="E95" i="14"/>
  <c r="E91" i="14"/>
  <c r="E87" i="14"/>
  <c r="E59" i="14"/>
  <c r="E55" i="14"/>
  <c r="E51" i="14"/>
  <c r="E47" i="14"/>
  <c r="E43" i="14"/>
  <c r="E39" i="14"/>
  <c r="E35" i="14"/>
  <c r="E31" i="14"/>
  <c r="E27" i="14"/>
  <c r="N26" i="14"/>
  <c r="N154" i="14"/>
  <c r="P118" i="15" s="1"/>
  <c r="N150" i="14"/>
  <c r="N146" i="14"/>
  <c r="N142" i="14"/>
  <c r="N138" i="14"/>
  <c r="N134" i="14"/>
  <c r="N106" i="14"/>
  <c r="N101" i="14"/>
  <c r="N96" i="14"/>
  <c r="N61" i="14"/>
  <c r="N53" i="14"/>
  <c r="N45" i="14"/>
  <c r="N37" i="14"/>
  <c r="N29" i="14"/>
  <c r="K96" i="14"/>
  <c r="K149" i="14"/>
  <c r="K153" i="14"/>
  <c r="K157" i="14"/>
  <c r="K146" i="14"/>
  <c r="K150" i="14"/>
  <c r="K154" i="14"/>
  <c r="M118" i="15" s="1"/>
  <c r="K147" i="14"/>
  <c r="K151" i="14"/>
  <c r="K155" i="14"/>
  <c r="K137" i="14"/>
  <c r="K141" i="14"/>
  <c r="K145" i="14"/>
  <c r="K134" i="14"/>
  <c r="K138" i="14"/>
  <c r="K142" i="14"/>
  <c r="K135" i="14"/>
  <c r="K139" i="14"/>
  <c r="K143" i="14"/>
  <c r="N86" i="14"/>
  <c r="N90" i="14"/>
  <c r="N94" i="14"/>
  <c r="H64" i="14"/>
  <c r="H68" i="14"/>
  <c r="H72" i="14"/>
  <c r="H65" i="14"/>
  <c r="H69" i="14"/>
  <c r="H73" i="14"/>
  <c r="H62" i="14"/>
  <c r="H66" i="14"/>
  <c r="H70" i="14"/>
  <c r="H63" i="14"/>
  <c r="H67" i="14"/>
  <c r="H71" i="14"/>
  <c r="E154" i="14"/>
  <c r="G118" i="15" s="1"/>
  <c r="E150" i="14"/>
  <c r="E146" i="14"/>
  <c r="E118" i="14"/>
  <c r="E114" i="14"/>
  <c r="E110" i="14"/>
  <c r="E106" i="14"/>
  <c r="E102" i="14"/>
  <c r="E98" i="14"/>
  <c r="E94" i="14"/>
  <c r="E90" i="14"/>
  <c r="E86" i="14"/>
  <c r="E58" i="14"/>
  <c r="E54" i="14"/>
  <c r="E50" i="14"/>
  <c r="E46" i="14"/>
  <c r="E42" i="14"/>
  <c r="E38" i="14"/>
  <c r="E34" i="14"/>
  <c r="E30" i="14"/>
  <c r="E26" i="14"/>
  <c r="N157" i="14"/>
  <c r="N153" i="14"/>
  <c r="N149" i="14"/>
  <c r="N145" i="14"/>
  <c r="N141" i="14"/>
  <c r="N137" i="14"/>
  <c r="N109" i="14"/>
  <c r="N105" i="14"/>
  <c r="N100" i="14"/>
  <c r="N95" i="14"/>
  <c r="N89" i="14"/>
  <c r="N60" i="14"/>
  <c r="N52" i="14"/>
  <c r="K156" i="14"/>
  <c r="K140" i="14"/>
  <c r="H28" i="14"/>
  <c r="H32" i="14"/>
  <c r="H36" i="14"/>
  <c r="H29" i="14"/>
  <c r="H33" i="14"/>
  <c r="H37" i="14"/>
  <c r="H30" i="14"/>
  <c r="H34" i="14"/>
  <c r="H27" i="14"/>
  <c r="H31" i="14"/>
  <c r="H35" i="14"/>
  <c r="H124" i="14"/>
  <c r="H128" i="14"/>
  <c r="H132" i="14"/>
  <c r="H125" i="14"/>
  <c r="H129" i="14"/>
  <c r="H133" i="14"/>
  <c r="H122" i="14"/>
  <c r="H126" i="14"/>
  <c r="H130" i="14"/>
  <c r="H123" i="14"/>
  <c r="H127" i="14"/>
  <c r="H131" i="14"/>
  <c r="H76" i="14"/>
  <c r="H80" i="14"/>
  <c r="H84" i="14"/>
  <c r="H77" i="14"/>
  <c r="H81" i="14"/>
  <c r="H85" i="14"/>
  <c r="H74" i="14"/>
  <c r="H78" i="14"/>
  <c r="H82" i="14"/>
  <c r="H75" i="14"/>
  <c r="H79" i="14"/>
  <c r="H83" i="14"/>
  <c r="H148" i="14"/>
  <c r="H152" i="14"/>
  <c r="H156" i="14"/>
  <c r="H149" i="14"/>
  <c r="H153" i="14"/>
  <c r="H157" i="14"/>
  <c r="H146" i="14"/>
  <c r="H150" i="14"/>
  <c r="H154" i="14"/>
  <c r="J118" i="15" s="1"/>
  <c r="H147" i="14"/>
  <c r="H151" i="14"/>
  <c r="H155" i="14"/>
  <c r="H136" i="14"/>
  <c r="H140" i="14"/>
  <c r="H144" i="14"/>
  <c r="H137" i="14"/>
  <c r="H141" i="14"/>
  <c r="H145" i="14"/>
  <c r="H134" i="14"/>
  <c r="H138" i="14"/>
  <c r="H142" i="14"/>
  <c r="H135" i="14"/>
  <c r="H139" i="14"/>
  <c r="H143" i="14"/>
  <c r="K101" i="14"/>
  <c r="K105" i="14"/>
  <c r="K109" i="14"/>
  <c r="K98" i="14"/>
  <c r="K102" i="14"/>
  <c r="K106" i="14"/>
  <c r="K99" i="14"/>
  <c r="K103" i="14"/>
  <c r="K107" i="14"/>
  <c r="K89" i="14"/>
  <c r="K93" i="14"/>
  <c r="K97" i="14"/>
  <c r="K86" i="14"/>
  <c r="K90" i="14"/>
  <c r="K94" i="14"/>
  <c r="K87" i="14"/>
  <c r="K91" i="14"/>
  <c r="K95" i="14"/>
  <c r="N38" i="14"/>
  <c r="N42" i="14"/>
  <c r="N46" i="14"/>
  <c r="N39" i="14"/>
  <c r="N43" i="14"/>
  <c r="N47" i="14"/>
  <c r="N30" i="14"/>
  <c r="N34" i="14"/>
  <c r="N27" i="14"/>
  <c r="N31" i="14"/>
  <c r="N35" i="14"/>
  <c r="N28" i="14"/>
  <c r="E157" i="14"/>
  <c r="G121" i="15" s="1"/>
  <c r="E153" i="14"/>
  <c r="E121" i="14"/>
  <c r="E117" i="14"/>
  <c r="E109" i="14"/>
  <c r="E105" i="14"/>
  <c r="E97" i="14"/>
  <c r="E93" i="14"/>
  <c r="E61" i="14"/>
  <c r="E57" i="14"/>
  <c r="E49" i="14"/>
  <c r="E45" i="14"/>
  <c r="E37" i="14"/>
  <c r="E33" i="14"/>
  <c r="H26" i="14"/>
  <c r="N156" i="14"/>
  <c r="N152" i="14"/>
  <c r="N144" i="14"/>
  <c r="N140" i="14"/>
  <c r="N108" i="14"/>
  <c r="N104" i="14"/>
  <c r="N99" i="14"/>
  <c r="N93" i="14"/>
  <c r="N88" i="14"/>
  <c r="N57" i="14"/>
  <c r="N49" i="14"/>
  <c r="N41" i="14"/>
  <c r="N33" i="14"/>
  <c r="K152" i="14"/>
  <c r="K136" i="14"/>
  <c r="K104" i="14"/>
  <c r="K88" i="14"/>
  <c r="P15" i="37"/>
  <c r="P11" i="37"/>
  <c r="P7" i="37"/>
  <c r="AI16" i="31"/>
  <c r="P14" i="37"/>
  <c r="O7" i="37"/>
  <c r="P6" i="37"/>
  <c r="N15" i="37"/>
  <c r="Z16" i="31" s="1"/>
  <c r="O14" i="37"/>
  <c r="AI15" i="31" s="1"/>
  <c r="P13" i="37"/>
  <c r="N11" i="37"/>
  <c r="O10" i="37"/>
  <c r="P9" i="37"/>
  <c r="N7" i="37"/>
  <c r="O6" i="37"/>
  <c r="P5" i="37"/>
  <c r="O11" i="37"/>
  <c r="P10" i="37"/>
  <c r="L15" i="37"/>
  <c r="H16" i="31" s="1"/>
  <c r="L11" i="37"/>
  <c r="L7" i="37"/>
  <c r="Q15" i="37"/>
  <c r="Q11" i="37"/>
  <c r="Q7" i="37"/>
  <c r="Q3" i="37"/>
  <c r="E77" i="14" l="1"/>
  <c r="E81" i="14"/>
  <c r="E85" i="14"/>
  <c r="E74" i="14"/>
  <c r="E78" i="14"/>
  <c r="E82" i="14"/>
  <c r="E75" i="14"/>
  <c r="E79" i="14"/>
  <c r="E83" i="14"/>
  <c r="E76" i="14"/>
  <c r="E80" i="14"/>
  <c r="E84" i="14"/>
  <c r="M119" i="15"/>
  <c r="L155" i="14"/>
  <c r="N119" i="15" s="1"/>
  <c r="EI239" i="16" s="1"/>
  <c r="N74" i="14"/>
  <c r="N78" i="14"/>
  <c r="N82" i="14"/>
  <c r="N75" i="14"/>
  <c r="N79" i="14"/>
  <c r="N83" i="14"/>
  <c r="N81" i="14"/>
  <c r="N76" i="14"/>
  <c r="N84" i="14"/>
  <c r="N77" i="14"/>
  <c r="N85" i="14"/>
  <c r="N80" i="14"/>
  <c r="N124" i="14"/>
  <c r="N128" i="14"/>
  <c r="N132" i="14"/>
  <c r="N125" i="14"/>
  <c r="N129" i="14"/>
  <c r="N133" i="14"/>
  <c r="N122" i="14"/>
  <c r="N126" i="14"/>
  <c r="N130" i="14"/>
  <c r="N123" i="14"/>
  <c r="N127" i="14"/>
  <c r="N131" i="14"/>
  <c r="E125" i="14"/>
  <c r="E129" i="14"/>
  <c r="E133" i="14"/>
  <c r="E122" i="14"/>
  <c r="E126" i="14"/>
  <c r="E130" i="14"/>
  <c r="E123" i="14"/>
  <c r="E127" i="14"/>
  <c r="E131" i="14"/>
  <c r="E124" i="14"/>
  <c r="E128" i="14"/>
  <c r="E132" i="14"/>
  <c r="N112" i="14"/>
  <c r="N116" i="14"/>
  <c r="N120" i="14"/>
  <c r="N113" i="14"/>
  <c r="N117" i="14"/>
  <c r="N121" i="14"/>
  <c r="N110" i="14"/>
  <c r="N114" i="14"/>
  <c r="N118" i="14"/>
  <c r="N111" i="14"/>
  <c r="N115" i="14"/>
  <c r="N119" i="14"/>
  <c r="I155" i="14"/>
  <c r="K119" i="15" s="1"/>
  <c r="EH239" i="16" s="1"/>
  <c r="J119" i="15"/>
  <c r="M120" i="15"/>
  <c r="L156" i="14"/>
  <c r="N120" i="15" s="1"/>
  <c r="EI240" i="16" s="1"/>
  <c r="K77" i="14"/>
  <c r="K81" i="14"/>
  <c r="K85" i="14"/>
  <c r="K74" i="14"/>
  <c r="K78" i="14"/>
  <c r="K82" i="14"/>
  <c r="K75" i="14"/>
  <c r="K79" i="14"/>
  <c r="K83" i="14"/>
  <c r="K76" i="14"/>
  <c r="K80" i="14"/>
  <c r="K84" i="14"/>
  <c r="P120" i="15"/>
  <c r="O156" i="14"/>
  <c r="Q120" i="15" s="1"/>
  <c r="EJ240" i="16" s="1"/>
  <c r="J121" i="15"/>
  <c r="I157" i="14"/>
  <c r="K121" i="15" s="1"/>
  <c r="EH241" i="16" s="1"/>
  <c r="N62" i="14"/>
  <c r="N66" i="14"/>
  <c r="N70" i="14"/>
  <c r="N63" i="14"/>
  <c r="N67" i="14"/>
  <c r="N71" i="14"/>
  <c r="N65" i="14"/>
  <c r="N73" i="14"/>
  <c r="N68" i="14"/>
  <c r="N69" i="14"/>
  <c r="N64" i="14"/>
  <c r="N72" i="14"/>
  <c r="K125" i="14"/>
  <c r="K129" i="14"/>
  <c r="K133" i="14"/>
  <c r="K122" i="14"/>
  <c r="K126" i="14"/>
  <c r="K130" i="14"/>
  <c r="K123" i="14"/>
  <c r="K127" i="14"/>
  <c r="K131" i="14"/>
  <c r="K124" i="14"/>
  <c r="K128" i="14"/>
  <c r="K132" i="14"/>
  <c r="J120" i="15"/>
  <c r="I156" i="14"/>
  <c r="K120" i="15" s="1"/>
  <c r="EH240" i="16" s="1"/>
  <c r="O157" i="14"/>
  <c r="Q121" i="15" s="1"/>
  <c r="EJ241" i="16" s="1"/>
  <c r="P121" i="15"/>
  <c r="M121" i="15"/>
  <c r="L157" i="14"/>
  <c r="N121" i="15" s="1"/>
  <c r="EI241" i="16" s="1"/>
  <c r="CM119" i="15"/>
  <c r="D119" i="29"/>
  <c r="D119" i="24"/>
  <c r="D119" i="27" l="1"/>
  <c r="CK119" i="15"/>
  <c r="D119" i="22"/>
  <c r="D121" i="27"/>
  <c r="CK121" i="15"/>
  <c r="D121" i="22"/>
  <c r="CL120" i="15"/>
  <c r="D120" i="23"/>
  <c r="D120" i="28"/>
  <c r="CL119" i="15"/>
  <c r="D119" i="23"/>
  <c r="D119" i="28"/>
  <c r="D121" i="28"/>
  <c r="D121" i="23"/>
  <c r="CL121" i="15"/>
  <c r="D120" i="27"/>
  <c r="D120" i="22"/>
  <c r="CK120" i="15"/>
  <c r="D120" i="29"/>
  <c r="D120" i="24"/>
  <c r="CM120" i="15"/>
  <c r="CM121" i="15"/>
  <c r="D121" i="29"/>
  <c r="D121" i="24"/>
  <c r="L56" i="33" l="1"/>
  <c r="M56" i="33"/>
  <c r="N56" i="33"/>
  <c r="K56" i="33"/>
  <c r="O51" i="33"/>
  <c r="N47" i="33"/>
  <c r="N48" i="33" s="1"/>
  <c r="M47" i="33"/>
  <c r="M48" i="33" s="1"/>
  <c r="L47" i="33"/>
  <c r="M46" i="33"/>
  <c r="L46" i="33"/>
  <c r="O46" i="33" s="1"/>
  <c r="L48" i="33" l="1"/>
  <c r="O47" i="33"/>
  <c r="O48" i="33" l="1"/>
  <c r="M45" i="33" l="1"/>
  <c r="N45" i="33" l="1"/>
  <c r="L45" i="33"/>
  <c r="O45" i="33" l="1"/>
  <c r="M49" i="33" l="1"/>
  <c r="N49" i="33"/>
  <c r="L49" i="33"/>
  <c r="D52" i="33"/>
  <c r="H5" i="33"/>
  <c r="H6" i="33" s="1"/>
  <c r="H7" i="33" s="1"/>
  <c r="H8" i="33" s="1"/>
  <c r="H33" i="33"/>
  <c r="H32" i="33"/>
  <c r="D34" i="33"/>
  <c r="E34" i="33"/>
  <c r="F34" i="33"/>
  <c r="C34" i="33"/>
  <c r="D31" i="33"/>
  <c r="E31" i="33"/>
  <c r="F31" i="33"/>
  <c r="C31" i="33"/>
  <c r="L11" i="33"/>
  <c r="C52" i="33" s="1"/>
  <c r="M11" i="33"/>
  <c r="N11" i="33"/>
  <c r="E52" i="33" s="1"/>
  <c r="O11" i="33"/>
  <c r="F52" i="33" s="1"/>
  <c r="D26" i="33"/>
  <c r="E26" i="33"/>
  <c r="F26" i="33"/>
  <c r="G26" i="33"/>
  <c r="C26" i="33"/>
  <c r="H24" i="33"/>
  <c r="H25" i="33"/>
  <c r="G52" i="33" l="1"/>
  <c r="O49" i="33"/>
  <c r="H26" i="33"/>
  <c r="G5" i="33" s="1"/>
  <c r="G7" i="33"/>
  <c r="G6" i="33"/>
  <c r="G4" i="33"/>
  <c r="G8" i="33" l="1"/>
  <c r="M8" i="33" s="1"/>
  <c r="D49" i="33" s="1"/>
  <c r="L6" i="33"/>
  <c r="C47" i="33" s="1"/>
  <c r="O6" i="33"/>
  <c r="F47" i="33" s="1"/>
  <c r="M6" i="33"/>
  <c r="D47" i="33" s="1"/>
  <c r="N6" i="33"/>
  <c r="E47" i="33" s="1"/>
  <c r="M4" i="33"/>
  <c r="D45" i="33" s="1"/>
  <c r="N4" i="33"/>
  <c r="E45" i="33" s="1"/>
  <c r="O4" i="33"/>
  <c r="F45" i="33" s="1"/>
  <c r="C45" i="33"/>
  <c r="L7" i="33"/>
  <c r="C48" i="33" s="1"/>
  <c r="M7" i="33"/>
  <c r="D48" i="33" s="1"/>
  <c r="O7" i="33"/>
  <c r="F48" i="33" s="1"/>
  <c r="N7" i="33"/>
  <c r="E48" i="33" s="1"/>
  <c r="L8" i="33"/>
  <c r="C49" i="33" s="1"/>
  <c r="O8" i="33"/>
  <c r="F49" i="33" s="1"/>
  <c r="L9" i="33"/>
  <c r="C50" i="33" s="1"/>
  <c r="G50" i="33" s="1"/>
  <c r="O9" i="33"/>
  <c r="F50" i="33" s="1"/>
  <c r="M9" i="33"/>
  <c r="D50" i="33" s="1"/>
  <c r="N9" i="33"/>
  <c r="E50" i="33" s="1"/>
  <c r="L5" i="33"/>
  <c r="C46" i="33" s="1"/>
  <c r="G46" i="33" s="1"/>
  <c r="M5" i="33"/>
  <c r="D46" i="33" s="1"/>
  <c r="N5" i="33"/>
  <c r="E46" i="33" s="1"/>
  <c r="O5" i="33"/>
  <c r="F46" i="33" s="1"/>
  <c r="G48" i="33" l="1"/>
  <c r="G47" i="33"/>
  <c r="N58" i="33"/>
  <c r="K58" i="33"/>
  <c r="O58" i="33" s="1"/>
  <c r="L58" i="33"/>
  <c r="M58" i="33"/>
  <c r="L62" i="33"/>
  <c r="M62" i="33"/>
  <c r="N62" i="33"/>
  <c r="K62" i="33"/>
  <c r="K60" i="33"/>
  <c r="M60" i="33"/>
  <c r="N60" i="33"/>
  <c r="L60" i="33"/>
  <c r="K59" i="33"/>
  <c r="L59" i="33"/>
  <c r="N59" i="33"/>
  <c r="M59" i="33"/>
  <c r="G45" i="33"/>
  <c r="N8" i="33"/>
  <c r="E49" i="33" s="1"/>
  <c r="G49" i="33" s="1"/>
  <c r="O59" i="33" l="1"/>
  <c r="O60" i="33"/>
  <c r="K57" i="33"/>
  <c r="M57" i="33"/>
  <c r="N57" i="33"/>
  <c r="L57" i="33"/>
  <c r="K61" i="33"/>
  <c r="L61" i="33"/>
  <c r="M61" i="33"/>
  <c r="N61" i="33"/>
  <c r="O62" i="33"/>
  <c r="O61" i="33" l="1"/>
  <c r="O57" i="33"/>
  <c r="D20" i="33" l="1"/>
  <c r="E20" i="33" s="1"/>
  <c r="D19" i="33"/>
  <c r="E19" i="33" s="1"/>
  <c r="D18" i="33"/>
  <c r="E18" i="33" s="1"/>
  <c r="D17" i="33"/>
  <c r="E17" i="33" s="1"/>
  <c r="B40" i="32" l="1"/>
  <c r="B50" i="32" s="1"/>
  <c r="B31" i="32"/>
  <c r="B16" i="32"/>
  <c r="G16" i="32" s="1"/>
  <c r="N16" i="32" s="1"/>
  <c r="B42" i="32"/>
  <c r="B52" i="32" s="1"/>
  <c r="B41" i="32"/>
  <c r="B51" i="32" s="1"/>
  <c r="B39" i="32"/>
  <c r="B49" i="32" s="1"/>
  <c r="B38" i="32"/>
  <c r="B48" i="32" s="1"/>
  <c r="B37" i="32"/>
  <c r="B47" i="32" s="1"/>
  <c r="B32" i="32"/>
  <c r="B30" i="32"/>
  <c r="B18" i="32"/>
  <c r="G18" i="32" s="1"/>
  <c r="N18" i="32" s="1"/>
  <c r="B17" i="32"/>
  <c r="G17" i="32" s="1"/>
  <c r="N17" i="32" s="1"/>
  <c r="B15" i="32"/>
  <c r="G15" i="32" s="1"/>
  <c r="N15" i="32" s="1"/>
  <c r="B14" i="32"/>
  <c r="G14" i="32" s="1"/>
  <c r="N14" i="32" s="1"/>
  <c r="B13" i="32"/>
  <c r="G13" i="32" s="1"/>
  <c r="N13" i="32" s="1"/>
  <c r="D26" i="19"/>
  <c r="AT6" i="31"/>
  <c r="AT7" i="31" s="1"/>
  <c r="AL6" i="31"/>
  <c r="AL7" i="31" s="1"/>
  <c r="T6" i="31"/>
  <c r="T7" i="31" s="1"/>
  <c r="L135" i="26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Q119" i="29"/>
  <c r="Q118" i="29"/>
  <c r="H134" i="27"/>
  <c r="C145" i="29"/>
  <c r="B145" i="29"/>
  <c r="C144" i="29"/>
  <c r="B144" i="29"/>
  <c r="C143" i="29"/>
  <c r="B143" i="29"/>
  <c r="C142" i="29"/>
  <c r="B142" i="29"/>
  <c r="C141" i="29"/>
  <c r="B141" i="29"/>
  <c r="C140" i="29"/>
  <c r="B140" i="29"/>
  <c r="C139" i="29"/>
  <c r="B139" i="29"/>
  <c r="C138" i="29"/>
  <c r="B138" i="29"/>
  <c r="C137" i="29"/>
  <c r="B137" i="29"/>
  <c r="C136" i="29"/>
  <c r="B136" i="29"/>
  <c r="C135" i="29"/>
  <c r="B135" i="29"/>
  <c r="C134" i="29"/>
  <c r="B134" i="29"/>
  <c r="C133" i="29"/>
  <c r="B133" i="29"/>
  <c r="C132" i="29"/>
  <c r="B132" i="29"/>
  <c r="C131" i="29"/>
  <c r="B131" i="29"/>
  <c r="C130" i="29"/>
  <c r="B130" i="29"/>
  <c r="C129" i="29"/>
  <c r="B129" i="29"/>
  <c r="C128" i="29"/>
  <c r="B128" i="29"/>
  <c r="C127" i="29"/>
  <c r="B127" i="29"/>
  <c r="C126" i="29"/>
  <c r="B126" i="29"/>
  <c r="C125" i="29"/>
  <c r="B125" i="29"/>
  <c r="C124" i="29"/>
  <c r="B124" i="29"/>
  <c r="C123" i="29"/>
  <c r="B123" i="29"/>
  <c r="C122" i="29"/>
  <c r="B122" i="29"/>
  <c r="C121" i="29"/>
  <c r="B121" i="29"/>
  <c r="C120" i="29"/>
  <c r="B120" i="29"/>
  <c r="C119" i="29"/>
  <c r="B119" i="29"/>
  <c r="C118" i="29"/>
  <c r="B118" i="29"/>
  <c r="C145" i="28"/>
  <c r="B145" i="28"/>
  <c r="C144" i="28"/>
  <c r="B144" i="28"/>
  <c r="C143" i="28"/>
  <c r="B143" i="28"/>
  <c r="C142" i="28"/>
  <c r="B142" i="28"/>
  <c r="C141" i="28"/>
  <c r="B141" i="28"/>
  <c r="C140" i="28"/>
  <c r="B140" i="28"/>
  <c r="C139" i="28"/>
  <c r="B139" i="28"/>
  <c r="C138" i="28"/>
  <c r="B138" i="28"/>
  <c r="C137" i="28"/>
  <c r="B137" i="28"/>
  <c r="C136" i="28"/>
  <c r="B136" i="28"/>
  <c r="C135" i="28"/>
  <c r="B135" i="28"/>
  <c r="C134" i="28"/>
  <c r="B134" i="28"/>
  <c r="C133" i="28"/>
  <c r="B133" i="28"/>
  <c r="C132" i="28"/>
  <c r="B132" i="28"/>
  <c r="C131" i="28"/>
  <c r="B131" i="28"/>
  <c r="C130" i="28"/>
  <c r="B130" i="28"/>
  <c r="C129" i="28"/>
  <c r="B129" i="28"/>
  <c r="C128" i="28"/>
  <c r="B128" i="28"/>
  <c r="C127" i="28"/>
  <c r="B127" i="28"/>
  <c r="C126" i="28"/>
  <c r="B126" i="28"/>
  <c r="C125" i="28"/>
  <c r="B125" i="28"/>
  <c r="C124" i="28"/>
  <c r="B124" i="28"/>
  <c r="C123" i="28"/>
  <c r="B123" i="28"/>
  <c r="C122" i="28"/>
  <c r="B122" i="28"/>
  <c r="C121" i="28"/>
  <c r="B121" i="28"/>
  <c r="C120" i="28"/>
  <c r="B120" i="28"/>
  <c r="C119" i="28"/>
  <c r="B119" i="28"/>
  <c r="C118" i="28"/>
  <c r="B118" i="28"/>
  <c r="C145" i="27"/>
  <c r="B145" i="27"/>
  <c r="C144" i="27"/>
  <c r="B144" i="27"/>
  <c r="C143" i="27"/>
  <c r="B143" i="27"/>
  <c r="C142" i="27"/>
  <c r="B142" i="27"/>
  <c r="C141" i="27"/>
  <c r="B141" i="27"/>
  <c r="C140" i="27"/>
  <c r="B140" i="27"/>
  <c r="C139" i="27"/>
  <c r="B139" i="27"/>
  <c r="C138" i="27"/>
  <c r="B138" i="27"/>
  <c r="C137" i="27"/>
  <c r="B137" i="27"/>
  <c r="C136" i="27"/>
  <c r="B136" i="27"/>
  <c r="C135" i="27"/>
  <c r="B135" i="27"/>
  <c r="C134" i="27"/>
  <c r="B134" i="27"/>
  <c r="C133" i="27"/>
  <c r="B133" i="27"/>
  <c r="C132" i="27"/>
  <c r="B132" i="27"/>
  <c r="C131" i="27"/>
  <c r="B131" i="27"/>
  <c r="C130" i="27"/>
  <c r="B130" i="27"/>
  <c r="C129" i="27"/>
  <c r="B129" i="27"/>
  <c r="C128" i="27"/>
  <c r="B128" i="27"/>
  <c r="C127" i="27"/>
  <c r="B127" i="27"/>
  <c r="C126" i="27"/>
  <c r="B126" i="27"/>
  <c r="C125" i="27"/>
  <c r="B125" i="27"/>
  <c r="C124" i="27"/>
  <c r="B124" i="27"/>
  <c r="C123" i="27"/>
  <c r="B123" i="27"/>
  <c r="C122" i="27"/>
  <c r="B122" i="27"/>
  <c r="C121" i="27"/>
  <c r="B121" i="27"/>
  <c r="C120" i="27"/>
  <c r="B120" i="27"/>
  <c r="C119" i="27"/>
  <c r="B119" i="27"/>
  <c r="C118" i="27"/>
  <c r="B118" i="27"/>
  <c r="J134" i="26"/>
  <c r="S134" i="26" s="1"/>
  <c r="J122" i="26"/>
  <c r="S122" i="26" s="1"/>
  <c r="B119" i="26"/>
  <c r="C119" i="26"/>
  <c r="B120" i="26"/>
  <c r="C120" i="26"/>
  <c r="B121" i="26"/>
  <c r="C121" i="26"/>
  <c r="B122" i="26"/>
  <c r="C122" i="26"/>
  <c r="B123" i="26"/>
  <c r="C123" i="26"/>
  <c r="B124" i="26"/>
  <c r="C124" i="26"/>
  <c r="B125" i="26"/>
  <c r="C125" i="26"/>
  <c r="B126" i="26"/>
  <c r="C126" i="26"/>
  <c r="B127" i="26"/>
  <c r="C127" i="26"/>
  <c r="B128" i="26"/>
  <c r="C128" i="26"/>
  <c r="B129" i="26"/>
  <c r="C129" i="26"/>
  <c r="B130" i="26"/>
  <c r="C130" i="26"/>
  <c r="B131" i="26"/>
  <c r="C131" i="26"/>
  <c r="B132" i="26"/>
  <c r="C132" i="26"/>
  <c r="B133" i="26"/>
  <c r="C133" i="26"/>
  <c r="B134" i="26"/>
  <c r="C134" i="26"/>
  <c r="B135" i="26"/>
  <c r="C135" i="26"/>
  <c r="B136" i="26"/>
  <c r="C136" i="26"/>
  <c r="B137" i="26"/>
  <c r="C137" i="26"/>
  <c r="B138" i="26"/>
  <c r="C138" i="26"/>
  <c r="B139" i="26"/>
  <c r="C139" i="26"/>
  <c r="B140" i="26"/>
  <c r="C140" i="26"/>
  <c r="B141" i="26"/>
  <c r="C141" i="26"/>
  <c r="B142" i="26"/>
  <c r="C142" i="26"/>
  <c r="B143" i="26"/>
  <c r="C143" i="26"/>
  <c r="B144" i="26"/>
  <c r="C144" i="26"/>
  <c r="B145" i="26"/>
  <c r="C145" i="26"/>
  <c r="C118" i="26"/>
  <c r="B118" i="26"/>
  <c r="L117" i="29"/>
  <c r="P117" i="29"/>
  <c r="L116" i="29"/>
  <c r="H116" i="29"/>
  <c r="P116" i="29" s="1"/>
  <c r="L115" i="29"/>
  <c r="H115" i="29"/>
  <c r="P115" i="29" s="1"/>
  <c r="L114" i="29"/>
  <c r="H114" i="29"/>
  <c r="P114" i="29" s="1"/>
  <c r="L113" i="29"/>
  <c r="H113" i="29"/>
  <c r="P113" i="29" s="1"/>
  <c r="L112" i="29"/>
  <c r="H112" i="29"/>
  <c r="P112" i="29" s="1"/>
  <c r="L111" i="29"/>
  <c r="H111" i="29"/>
  <c r="P111" i="29" s="1"/>
  <c r="L110" i="29"/>
  <c r="H110" i="29"/>
  <c r="P110" i="29" s="1"/>
  <c r="L109" i="29"/>
  <c r="H109" i="29"/>
  <c r="P109" i="29" s="1"/>
  <c r="L108" i="29"/>
  <c r="H108" i="29"/>
  <c r="P108" i="29" s="1"/>
  <c r="L107" i="29"/>
  <c r="H107" i="29"/>
  <c r="P107" i="29" s="1"/>
  <c r="L106" i="29"/>
  <c r="H106" i="29"/>
  <c r="P106" i="29" s="1"/>
  <c r="L105" i="29"/>
  <c r="H105" i="29"/>
  <c r="P105" i="29" s="1"/>
  <c r="L104" i="29"/>
  <c r="H104" i="29"/>
  <c r="P104" i="29" s="1"/>
  <c r="L103" i="29"/>
  <c r="H103" i="29"/>
  <c r="P103" i="29" s="1"/>
  <c r="L102" i="29"/>
  <c r="H102" i="29"/>
  <c r="P102" i="29" s="1"/>
  <c r="L101" i="29"/>
  <c r="H101" i="29"/>
  <c r="P101" i="29" s="1"/>
  <c r="L100" i="29"/>
  <c r="H100" i="29"/>
  <c r="P100" i="29" s="1"/>
  <c r="L99" i="29"/>
  <c r="H99" i="29"/>
  <c r="P99" i="29" s="1"/>
  <c r="L98" i="29"/>
  <c r="H98" i="29"/>
  <c r="P98" i="29" s="1"/>
  <c r="L97" i="29"/>
  <c r="H97" i="29"/>
  <c r="P97" i="29" s="1"/>
  <c r="L96" i="29"/>
  <c r="H96" i="29"/>
  <c r="P96" i="29" s="1"/>
  <c r="L95" i="29"/>
  <c r="H95" i="29"/>
  <c r="P95" i="29" s="1"/>
  <c r="L94" i="29"/>
  <c r="H94" i="29"/>
  <c r="P94" i="29" s="1"/>
  <c r="L93" i="29"/>
  <c r="H93" i="29"/>
  <c r="P93" i="29" s="1"/>
  <c r="L92" i="29"/>
  <c r="H92" i="29"/>
  <c r="P92" i="29" s="1"/>
  <c r="L91" i="29"/>
  <c r="H91" i="29"/>
  <c r="P91" i="29" s="1"/>
  <c r="L90" i="29"/>
  <c r="H90" i="29"/>
  <c r="P90" i="29" s="1"/>
  <c r="L89" i="29"/>
  <c r="H89" i="29"/>
  <c r="P89" i="29" s="1"/>
  <c r="L88" i="29"/>
  <c r="H88" i="29"/>
  <c r="P88" i="29" s="1"/>
  <c r="L87" i="29"/>
  <c r="H87" i="29"/>
  <c r="P87" i="29" s="1"/>
  <c r="L86" i="29"/>
  <c r="H86" i="29"/>
  <c r="P86" i="29" s="1"/>
  <c r="L85" i="29"/>
  <c r="H85" i="29"/>
  <c r="P85" i="29" s="1"/>
  <c r="L84" i="29"/>
  <c r="H84" i="29"/>
  <c r="P84" i="29" s="1"/>
  <c r="L83" i="29"/>
  <c r="H83" i="29"/>
  <c r="P83" i="29" s="1"/>
  <c r="P82" i="29"/>
  <c r="L82" i="29"/>
  <c r="H82" i="29"/>
  <c r="L81" i="29"/>
  <c r="H81" i="29"/>
  <c r="P81" i="29" s="1"/>
  <c r="L80" i="29"/>
  <c r="H80" i="29"/>
  <c r="P80" i="29" s="1"/>
  <c r="L79" i="29"/>
  <c r="H79" i="29"/>
  <c r="P79" i="29" s="1"/>
  <c r="L78" i="29"/>
  <c r="H78" i="29"/>
  <c r="P78" i="29" s="1"/>
  <c r="L77" i="29"/>
  <c r="H77" i="29"/>
  <c r="P77" i="29" s="1"/>
  <c r="L76" i="29"/>
  <c r="H76" i="29"/>
  <c r="P76" i="29" s="1"/>
  <c r="L75" i="29"/>
  <c r="H75" i="29"/>
  <c r="P75" i="29" s="1"/>
  <c r="L74" i="29"/>
  <c r="H74" i="29"/>
  <c r="P74" i="29" s="1"/>
  <c r="L73" i="29"/>
  <c r="H73" i="29"/>
  <c r="P73" i="29" s="1"/>
  <c r="L72" i="29"/>
  <c r="H72" i="29"/>
  <c r="P72" i="29" s="1"/>
  <c r="L71" i="29"/>
  <c r="H71" i="29"/>
  <c r="P71" i="29" s="1"/>
  <c r="L70" i="29"/>
  <c r="H70" i="29"/>
  <c r="P70" i="29" s="1"/>
  <c r="L69" i="29"/>
  <c r="H69" i="29"/>
  <c r="P69" i="29" s="1"/>
  <c r="L68" i="29"/>
  <c r="H68" i="29"/>
  <c r="P68" i="29" s="1"/>
  <c r="L67" i="29"/>
  <c r="H67" i="29"/>
  <c r="P67" i="29" s="1"/>
  <c r="L66" i="29"/>
  <c r="H66" i="29"/>
  <c r="P66" i="29" s="1"/>
  <c r="L65" i="29"/>
  <c r="H65" i="29"/>
  <c r="P65" i="29" s="1"/>
  <c r="L64" i="29"/>
  <c r="H64" i="29"/>
  <c r="P64" i="29" s="1"/>
  <c r="L63" i="29"/>
  <c r="H63" i="29"/>
  <c r="P63" i="29" s="1"/>
  <c r="L62" i="29"/>
  <c r="H62" i="29"/>
  <c r="P62" i="29" s="1"/>
  <c r="L61" i="29"/>
  <c r="H61" i="29"/>
  <c r="P61" i="29" s="1"/>
  <c r="L60" i="29"/>
  <c r="H60" i="29"/>
  <c r="P60" i="29" s="1"/>
  <c r="L59" i="29"/>
  <c r="H59" i="29"/>
  <c r="P59" i="29" s="1"/>
  <c r="L58" i="29"/>
  <c r="H58" i="29"/>
  <c r="P58" i="29" s="1"/>
  <c r="L57" i="29"/>
  <c r="H57" i="29"/>
  <c r="P57" i="29" s="1"/>
  <c r="L56" i="29"/>
  <c r="H56" i="29"/>
  <c r="P56" i="29" s="1"/>
  <c r="L55" i="29"/>
  <c r="H55" i="29"/>
  <c r="P55" i="29" s="1"/>
  <c r="L54" i="29"/>
  <c r="H54" i="29"/>
  <c r="P54" i="29" s="1"/>
  <c r="L53" i="29"/>
  <c r="H53" i="29"/>
  <c r="P53" i="29" s="1"/>
  <c r="L52" i="29"/>
  <c r="H52" i="29"/>
  <c r="P52" i="29" s="1"/>
  <c r="L51" i="29"/>
  <c r="H51" i="29"/>
  <c r="P51" i="29" s="1"/>
  <c r="L50" i="29"/>
  <c r="H50" i="29"/>
  <c r="P50" i="29" s="1"/>
  <c r="L49" i="29"/>
  <c r="H49" i="29"/>
  <c r="P49" i="29" s="1"/>
  <c r="L48" i="29"/>
  <c r="H48" i="29"/>
  <c r="P48" i="29" s="1"/>
  <c r="L47" i="29"/>
  <c r="H47" i="29"/>
  <c r="P47" i="29" s="1"/>
  <c r="L46" i="29"/>
  <c r="H46" i="29"/>
  <c r="P46" i="29" s="1"/>
  <c r="L45" i="29"/>
  <c r="H45" i="29"/>
  <c r="P45" i="29" s="1"/>
  <c r="L44" i="29"/>
  <c r="H44" i="29"/>
  <c r="P44" i="29" s="1"/>
  <c r="L43" i="29"/>
  <c r="H43" i="29"/>
  <c r="P43" i="29" s="1"/>
  <c r="L42" i="29"/>
  <c r="H42" i="29"/>
  <c r="P42" i="29" s="1"/>
  <c r="L41" i="29"/>
  <c r="H41" i="29"/>
  <c r="P41" i="29" s="1"/>
  <c r="L40" i="29"/>
  <c r="H40" i="29"/>
  <c r="P40" i="29" s="1"/>
  <c r="L39" i="29"/>
  <c r="H39" i="29"/>
  <c r="P39" i="29" s="1"/>
  <c r="L38" i="29"/>
  <c r="H38" i="29"/>
  <c r="P38" i="29" s="1"/>
  <c r="L37" i="29"/>
  <c r="H37" i="29"/>
  <c r="P37" i="29" s="1"/>
  <c r="L36" i="29"/>
  <c r="H36" i="29"/>
  <c r="P36" i="29" s="1"/>
  <c r="L35" i="29"/>
  <c r="H35" i="29"/>
  <c r="P35" i="29" s="1"/>
  <c r="L34" i="29"/>
  <c r="H34" i="29"/>
  <c r="P34" i="29" s="1"/>
  <c r="L33" i="29"/>
  <c r="H33" i="29"/>
  <c r="P33" i="29" s="1"/>
  <c r="L32" i="29"/>
  <c r="H32" i="29"/>
  <c r="P32" i="29" s="1"/>
  <c r="L31" i="29"/>
  <c r="H31" i="29"/>
  <c r="P31" i="29" s="1"/>
  <c r="L30" i="29"/>
  <c r="H30" i="29"/>
  <c r="P30" i="29" s="1"/>
  <c r="L29" i="29"/>
  <c r="H29" i="29"/>
  <c r="P29" i="29" s="1"/>
  <c r="L28" i="29"/>
  <c r="H28" i="29"/>
  <c r="P28" i="29" s="1"/>
  <c r="L27" i="29"/>
  <c r="H27" i="29"/>
  <c r="P27" i="29" s="1"/>
  <c r="L26" i="29"/>
  <c r="H26" i="29"/>
  <c r="P26" i="29" s="1"/>
  <c r="L25" i="29"/>
  <c r="H25" i="29"/>
  <c r="P25" i="29" s="1"/>
  <c r="L24" i="29"/>
  <c r="H24" i="29"/>
  <c r="P24" i="29" s="1"/>
  <c r="L23" i="29"/>
  <c r="H23" i="29"/>
  <c r="P23" i="29" s="1"/>
  <c r="L22" i="29"/>
  <c r="H22" i="29"/>
  <c r="P22" i="29" s="1"/>
  <c r="L21" i="29"/>
  <c r="H21" i="29"/>
  <c r="P21" i="29" s="1"/>
  <c r="L20" i="29"/>
  <c r="H20" i="29"/>
  <c r="P20" i="29" s="1"/>
  <c r="L19" i="29"/>
  <c r="H19" i="29"/>
  <c r="P19" i="29" s="1"/>
  <c r="L18" i="29"/>
  <c r="H18" i="29"/>
  <c r="P18" i="29" s="1"/>
  <c r="L17" i="29"/>
  <c r="H17" i="29"/>
  <c r="P17" i="29" s="1"/>
  <c r="L16" i="29"/>
  <c r="H16" i="29"/>
  <c r="P16" i="29" s="1"/>
  <c r="L15" i="29"/>
  <c r="H15" i="29"/>
  <c r="P15" i="29" s="1"/>
  <c r="G15" i="29"/>
  <c r="O15" i="29" s="1"/>
  <c r="L14" i="29"/>
  <c r="H14" i="29"/>
  <c r="P14" i="29" s="1"/>
  <c r="L13" i="29"/>
  <c r="H13" i="29"/>
  <c r="P13" i="29" s="1"/>
  <c r="L12" i="29"/>
  <c r="H12" i="29"/>
  <c r="P12" i="29" s="1"/>
  <c r="L11" i="29"/>
  <c r="H11" i="29"/>
  <c r="P11" i="29" s="1"/>
  <c r="L10" i="29"/>
  <c r="H10" i="29"/>
  <c r="P10" i="29" s="1"/>
  <c r="L9" i="29"/>
  <c r="H9" i="29"/>
  <c r="P9" i="29" s="1"/>
  <c r="L8" i="29"/>
  <c r="H8" i="29"/>
  <c r="P8" i="29" s="1"/>
  <c r="L7" i="29"/>
  <c r="H7" i="29"/>
  <c r="P7" i="29" s="1"/>
  <c r="L6" i="29"/>
  <c r="H6" i="29"/>
  <c r="P6" i="29" s="1"/>
  <c r="L5" i="29"/>
  <c r="H5" i="29"/>
  <c r="P5" i="29" s="1"/>
  <c r="L4" i="29"/>
  <c r="H4" i="29"/>
  <c r="P4" i="29" s="1"/>
  <c r="L3" i="29"/>
  <c r="H3" i="29"/>
  <c r="P3" i="29" s="1"/>
  <c r="G3" i="29"/>
  <c r="O3" i="29" s="1"/>
  <c r="L2" i="29"/>
  <c r="H2" i="29"/>
  <c r="P2" i="29" s="1"/>
  <c r="L1" i="29"/>
  <c r="J1" i="29"/>
  <c r="R1" i="29" s="1"/>
  <c r="H1" i="29"/>
  <c r="P1" i="29" s="1"/>
  <c r="G1" i="29"/>
  <c r="O1" i="29" s="1"/>
  <c r="C1" i="29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G15" i="28"/>
  <c r="H14" i="28"/>
  <c r="H13" i="28"/>
  <c r="H12" i="28"/>
  <c r="H11" i="28"/>
  <c r="H10" i="28"/>
  <c r="H9" i="28"/>
  <c r="H8" i="28"/>
  <c r="H7" i="28"/>
  <c r="H6" i="28"/>
  <c r="H5" i="28"/>
  <c r="H4" i="28"/>
  <c r="H3" i="28"/>
  <c r="G3" i="28"/>
  <c r="K2" i="28"/>
  <c r="H2" i="28"/>
  <c r="K1" i="28"/>
  <c r="H1" i="28"/>
  <c r="O1" i="28" s="1"/>
  <c r="G1" i="28"/>
  <c r="N1" i="28" s="1"/>
  <c r="C1" i="28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G15" i="27"/>
  <c r="H14" i="27"/>
  <c r="H13" i="27"/>
  <c r="H12" i="27"/>
  <c r="H11" i="27"/>
  <c r="H10" i="27"/>
  <c r="H9" i="27"/>
  <c r="H8" i="27"/>
  <c r="H7" i="27"/>
  <c r="H6" i="27"/>
  <c r="H5" i="27"/>
  <c r="H4" i="27"/>
  <c r="H3" i="27"/>
  <c r="G3" i="27"/>
  <c r="H2" i="27"/>
  <c r="K1" i="27"/>
  <c r="H1" i="27"/>
  <c r="O1" i="27" s="1"/>
  <c r="P1" i="27"/>
  <c r="G1" i="27"/>
  <c r="N1" i="27" s="1"/>
  <c r="C1" i="27"/>
  <c r="W5" i="25"/>
  <c r="P5" i="25"/>
  <c r="I5" i="25"/>
  <c r="L136" i="26" l="1"/>
  <c r="J135" i="27"/>
  <c r="L124" i="26"/>
  <c r="AT8" i="31"/>
  <c r="AC6" i="31"/>
  <c r="K6" i="31"/>
  <c r="AL8" i="31"/>
  <c r="T8" i="31"/>
  <c r="J134" i="28"/>
  <c r="B6" i="31"/>
  <c r="W6" i="25"/>
  <c r="P6" i="25"/>
  <c r="I6" i="25"/>
  <c r="L125" i="26" l="1"/>
  <c r="J124" i="27"/>
  <c r="L137" i="26"/>
  <c r="J136" i="27"/>
  <c r="H136" i="27" s="1"/>
  <c r="AT9" i="31"/>
  <c r="AC7" i="31"/>
  <c r="K7" i="31"/>
  <c r="AL9" i="31"/>
  <c r="T9" i="31"/>
  <c r="B7" i="31"/>
  <c r="H135" i="27"/>
  <c r="J135" i="28"/>
  <c r="P118" i="29"/>
  <c r="H134" i="28"/>
  <c r="K134" i="29"/>
  <c r="H134" i="29" s="1"/>
  <c r="P134" i="29" s="1"/>
  <c r="P119" i="29"/>
  <c r="W7" i="25"/>
  <c r="P7" i="25"/>
  <c r="I7" i="25"/>
  <c r="J136" i="28" l="1"/>
  <c r="K136" i="29" s="1"/>
  <c r="H136" i="29" s="1"/>
  <c r="P136" i="29" s="1"/>
  <c r="L138" i="26"/>
  <c r="J137" i="27"/>
  <c r="H137" i="27" s="1"/>
  <c r="L126" i="26"/>
  <c r="J125" i="27"/>
  <c r="AT10" i="31"/>
  <c r="K8" i="31"/>
  <c r="AC8" i="31"/>
  <c r="AL10" i="31"/>
  <c r="T10" i="31"/>
  <c r="B8" i="31"/>
  <c r="H136" i="28"/>
  <c r="H135" i="28"/>
  <c r="K135" i="29"/>
  <c r="H135" i="29" s="1"/>
  <c r="P135" i="29" s="1"/>
  <c r="W8" i="25"/>
  <c r="P8" i="25"/>
  <c r="I8" i="25"/>
  <c r="J137" i="28" l="1"/>
  <c r="K137" i="29" s="1"/>
  <c r="H137" i="29" s="1"/>
  <c r="P137" i="29" s="1"/>
  <c r="L139" i="26"/>
  <c r="J138" i="27"/>
  <c r="J138" i="28" s="1"/>
  <c r="L127" i="26"/>
  <c r="J126" i="27"/>
  <c r="AT11" i="31"/>
  <c r="AC9" i="31"/>
  <c r="K9" i="31"/>
  <c r="AL11" i="31"/>
  <c r="T11" i="31"/>
  <c r="B9" i="31"/>
  <c r="P120" i="29"/>
  <c r="W9" i="25"/>
  <c r="P9" i="25"/>
  <c r="I9" i="25"/>
  <c r="H138" i="27" l="1"/>
  <c r="H137" i="28"/>
  <c r="L128" i="26"/>
  <c r="J127" i="27"/>
  <c r="L140" i="26"/>
  <c r="J139" i="27"/>
  <c r="H139" i="27" s="1"/>
  <c r="AT12" i="31"/>
  <c r="K10" i="31"/>
  <c r="AC10" i="31"/>
  <c r="AL12" i="31"/>
  <c r="T12" i="31"/>
  <c r="B10" i="31"/>
  <c r="H138" i="28"/>
  <c r="K138" i="29"/>
  <c r="H138" i="29" s="1"/>
  <c r="P138" i="29" s="1"/>
  <c r="P121" i="29"/>
  <c r="H122" i="27"/>
  <c r="J122" i="28"/>
  <c r="W10" i="25"/>
  <c r="P10" i="25"/>
  <c r="I10" i="25"/>
  <c r="L141" i="26" l="1"/>
  <c r="J140" i="27"/>
  <c r="J140" i="28" s="1"/>
  <c r="J139" i="28"/>
  <c r="K139" i="29" s="1"/>
  <c r="H139" i="29" s="1"/>
  <c r="P139" i="29" s="1"/>
  <c r="L129" i="26"/>
  <c r="J128" i="27"/>
  <c r="AT13" i="31"/>
  <c r="AT14" i="31" s="1"/>
  <c r="K11" i="31"/>
  <c r="AC11" i="31"/>
  <c r="AL13" i="31"/>
  <c r="AL14" i="31" s="1"/>
  <c r="T13" i="31"/>
  <c r="T14" i="31" s="1"/>
  <c r="B11" i="31"/>
  <c r="H122" i="28"/>
  <c r="K122" i="29"/>
  <c r="H122" i="29" s="1"/>
  <c r="P122" i="29" s="1"/>
  <c r="H123" i="27"/>
  <c r="J123" i="28"/>
  <c r="W11" i="25"/>
  <c r="P11" i="25"/>
  <c r="I11" i="25"/>
  <c r="H139" i="28" l="1"/>
  <c r="H140" i="27"/>
  <c r="L130" i="26"/>
  <c r="J129" i="27"/>
  <c r="L142" i="26"/>
  <c r="J141" i="27"/>
  <c r="H141" i="27" s="1"/>
  <c r="AT15" i="31"/>
  <c r="AT16" i="31" s="1"/>
  <c r="AC12" i="31"/>
  <c r="K12" i="31"/>
  <c r="B12" i="31"/>
  <c r="H124" i="27"/>
  <c r="J124" i="28"/>
  <c r="H123" i="28"/>
  <c r="K123" i="29"/>
  <c r="H123" i="29" s="1"/>
  <c r="P123" i="29" s="1"/>
  <c r="H140" i="28"/>
  <c r="K140" i="29"/>
  <c r="H140" i="29" s="1"/>
  <c r="P140" i="29" s="1"/>
  <c r="W12" i="25"/>
  <c r="P12" i="25"/>
  <c r="I12" i="25"/>
  <c r="J141" i="28" l="1"/>
  <c r="H141" i="28" s="1"/>
  <c r="L143" i="26"/>
  <c r="J142" i="27"/>
  <c r="H142" i="27" s="1"/>
  <c r="L131" i="26"/>
  <c r="J130" i="27"/>
  <c r="K13" i="31"/>
  <c r="K14" i="31" s="1"/>
  <c r="AC13" i="31"/>
  <c r="AC14" i="31" s="1"/>
  <c r="AL15" i="31"/>
  <c r="T15" i="31"/>
  <c r="B13" i="31"/>
  <c r="B14" i="31" s="1"/>
  <c r="H124" i="28"/>
  <c r="K124" i="29"/>
  <c r="H124" i="29" s="1"/>
  <c r="P124" i="29" s="1"/>
  <c r="K141" i="29"/>
  <c r="H141" i="29" s="1"/>
  <c r="P141" i="29" s="1"/>
  <c r="H125" i="27"/>
  <c r="J125" i="28"/>
  <c r="W13" i="25"/>
  <c r="P13" i="25"/>
  <c r="I13" i="25"/>
  <c r="J142" i="28" l="1"/>
  <c r="H142" i="28" s="1"/>
  <c r="L132" i="26"/>
  <c r="J131" i="27"/>
  <c r="L144" i="26"/>
  <c r="J143" i="27"/>
  <c r="H143" i="27" s="1"/>
  <c r="AC15" i="31"/>
  <c r="AC16" i="31" s="1"/>
  <c r="K15" i="31"/>
  <c r="K16" i="31" s="1"/>
  <c r="AL16" i="31"/>
  <c r="T16" i="31"/>
  <c r="B15" i="31"/>
  <c r="B16" i="31" s="1"/>
  <c r="H126" i="27"/>
  <c r="J126" i="28"/>
  <c r="K125" i="29"/>
  <c r="H125" i="29" s="1"/>
  <c r="P125" i="29" s="1"/>
  <c r="H125" i="28"/>
  <c r="K142" i="29" l="1"/>
  <c r="H142" i="29" s="1"/>
  <c r="P142" i="29" s="1"/>
  <c r="J143" i="28"/>
  <c r="H143" i="28" s="1"/>
  <c r="L145" i="26"/>
  <c r="J145" i="27" s="1"/>
  <c r="J145" i="28" s="1"/>
  <c r="J144" i="27"/>
  <c r="J144" i="28" s="1"/>
  <c r="L133" i="26"/>
  <c r="J133" i="27" s="1"/>
  <c r="J132" i="27"/>
  <c r="H126" i="28"/>
  <c r="K126" i="29"/>
  <c r="H126" i="29" s="1"/>
  <c r="P126" i="29" s="1"/>
  <c r="H127" i="27"/>
  <c r="J127" i="28"/>
  <c r="K143" i="29" l="1"/>
  <c r="H143" i="29" s="1"/>
  <c r="P143" i="29" s="1"/>
  <c r="H144" i="27"/>
  <c r="H145" i="27"/>
  <c r="K145" i="29"/>
  <c r="H145" i="29" s="1"/>
  <c r="P145" i="29" s="1"/>
  <c r="H145" i="28"/>
  <c r="H127" i="28"/>
  <c r="K127" i="29"/>
  <c r="H127" i="29" s="1"/>
  <c r="P127" i="29" s="1"/>
  <c r="H128" i="27"/>
  <c r="J128" i="28"/>
  <c r="H144" i="28"/>
  <c r="K144" i="29"/>
  <c r="H144" i="29" s="1"/>
  <c r="P144" i="29" s="1"/>
  <c r="H128" i="28" l="1"/>
  <c r="K128" i="29"/>
  <c r="H128" i="29" s="1"/>
  <c r="P128" i="29" s="1"/>
  <c r="H129" i="27"/>
  <c r="J129" i="28"/>
  <c r="K129" i="29" l="1"/>
  <c r="H129" i="29" s="1"/>
  <c r="P129" i="29" s="1"/>
  <c r="H129" i="28"/>
  <c r="H130" i="27"/>
  <c r="J130" i="28"/>
  <c r="H130" i="28" l="1"/>
  <c r="K130" i="29"/>
  <c r="H130" i="29" s="1"/>
  <c r="P130" i="29" s="1"/>
  <c r="H131" i="27"/>
  <c r="J131" i="28"/>
  <c r="H131" i="28" l="1"/>
  <c r="K131" i="29"/>
  <c r="H131" i="29" s="1"/>
  <c r="P131" i="29" s="1"/>
  <c r="H132" i="27"/>
  <c r="J132" i="28"/>
  <c r="H133" i="27"/>
  <c r="J133" i="28"/>
  <c r="H132" i="28" l="1"/>
  <c r="K132" i="29"/>
  <c r="H132" i="29" s="1"/>
  <c r="P132" i="29" s="1"/>
  <c r="K133" i="29"/>
  <c r="H133" i="29" s="1"/>
  <c r="P133" i="29" s="1"/>
  <c r="H133" i="28"/>
  <c r="J1" i="24" l="1"/>
  <c r="R1" i="24" s="1"/>
  <c r="L117" i="24"/>
  <c r="H117" i="24"/>
  <c r="P117" i="24" s="1"/>
  <c r="L116" i="24"/>
  <c r="H116" i="24"/>
  <c r="P116" i="24" s="1"/>
  <c r="L115" i="24"/>
  <c r="H115" i="24"/>
  <c r="P115" i="24" s="1"/>
  <c r="L114" i="24"/>
  <c r="H114" i="24"/>
  <c r="P114" i="24" s="1"/>
  <c r="L113" i="24"/>
  <c r="H113" i="24"/>
  <c r="P113" i="24" s="1"/>
  <c r="L112" i="24"/>
  <c r="H112" i="24"/>
  <c r="P112" i="24" s="1"/>
  <c r="L111" i="24"/>
  <c r="H111" i="24"/>
  <c r="P111" i="24" s="1"/>
  <c r="L110" i="24"/>
  <c r="H110" i="24"/>
  <c r="P110" i="24" s="1"/>
  <c r="L109" i="24"/>
  <c r="H109" i="24"/>
  <c r="P109" i="24" s="1"/>
  <c r="L108" i="24"/>
  <c r="H108" i="24"/>
  <c r="P108" i="24" s="1"/>
  <c r="L107" i="24"/>
  <c r="H107" i="24"/>
  <c r="P107" i="24" s="1"/>
  <c r="L106" i="24"/>
  <c r="H106" i="24"/>
  <c r="P106" i="24" s="1"/>
  <c r="L105" i="24"/>
  <c r="H105" i="24"/>
  <c r="P105" i="24" s="1"/>
  <c r="L104" i="24"/>
  <c r="H104" i="24"/>
  <c r="P104" i="24" s="1"/>
  <c r="L103" i="24"/>
  <c r="H103" i="24"/>
  <c r="P103" i="24" s="1"/>
  <c r="L102" i="24"/>
  <c r="H102" i="24"/>
  <c r="P102" i="24" s="1"/>
  <c r="L101" i="24"/>
  <c r="H101" i="24"/>
  <c r="P101" i="24" s="1"/>
  <c r="L100" i="24"/>
  <c r="H100" i="24"/>
  <c r="P100" i="24" s="1"/>
  <c r="L99" i="24"/>
  <c r="H99" i="24"/>
  <c r="P99" i="24" s="1"/>
  <c r="L98" i="24"/>
  <c r="H98" i="24"/>
  <c r="P98" i="24" s="1"/>
  <c r="L97" i="24"/>
  <c r="H97" i="24"/>
  <c r="P97" i="24" s="1"/>
  <c r="L96" i="24"/>
  <c r="H96" i="24"/>
  <c r="P96" i="24" s="1"/>
  <c r="L95" i="24"/>
  <c r="H95" i="24"/>
  <c r="P95" i="24" s="1"/>
  <c r="L94" i="24"/>
  <c r="H94" i="24"/>
  <c r="P94" i="24" s="1"/>
  <c r="L93" i="24"/>
  <c r="H93" i="24"/>
  <c r="P93" i="24" s="1"/>
  <c r="L92" i="24"/>
  <c r="H92" i="24"/>
  <c r="P92" i="24" s="1"/>
  <c r="L91" i="24"/>
  <c r="H91" i="24"/>
  <c r="P91" i="24" s="1"/>
  <c r="L90" i="24"/>
  <c r="H90" i="24"/>
  <c r="P90" i="24" s="1"/>
  <c r="L89" i="24"/>
  <c r="H89" i="24"/>
  <c r="P89" i="24" s="1"/>
  <c r="L88" i="24"/>
  <c r="H88" i="24"/>
  <c r="P88" i="24" s="1"/>
  <c r="L87" i="24"/>
  <c r="H87" i="24"/>
  <c r="P87" i="24" s="1"/>
  <c r="L86" i="24"/>
  <c r="H86" i="24"/>
  <c r="P86" i="24" s="1"/>
  <c r="L85" i="24"/>
  <c r="H85" i="24"/>
  <c r="P85" i="24" s="1"/>
  <c r="L84" i="24"/>
  <c r="H84" i="24"/>
  <c r="P84" i="24" s="1"/>
  <c r="L83" i="24"/>
  <c r="H83" i="24"/>
  <c r="P83" i="24" s="1"/>
  <c r="L82" i="24"/>
  <c r="H82" i="24"/>
  <c r="P82" i="24" s="1"/>
  <c r="L81" i="24"/>
  <c r="H81" i="24"/>
  <c r="P81" i="24" s="1"/>
  <c r="L80" i="24"/>
  <c r="H80" i="24"/>
  <c r="P80" i="24" s="1"/>
  <c r="L79" i="24"/>
  <c r="H79" i="24"/>
  <c r="P79" i="24" s="1"/>
  <c r="L78" i="24"/>
  <c r="H78" i="24"/>
  <c r="P78" i="24" s="1"/>
  <c r="L77" i="24"/>
  <c r="H77" i="24"/>
  <c r="P77" i="24" s="1"/>
  <c r="L76" i="24"/>
  <c r="H76" i="24"/>
  <c r="P76" i="24" s="1"/>
  <c r="L75" i="24"/>
  <c r="H75" i="24"/>
  <c r="P75" i="24" s="1"/>
  <c r="L74" i="24"/>
  <c r="H74" i="24"/>
  <c r="P74" i="24" s="1"/>
  <c r="L73" i="24"/>
  <c r="H73" i="24"/>
  <c r="P73" i="24" s="1"/>
  <c r="L72" i="24"/>
  <c r="H72" i="24"/>
  <c r="P72" i="24" s="1"/>
  <c r="L71" i="24"/>
  <c r="H71" i="24"/>
  <c r="P71" i="24" s="1"/>
  <c r="L70" i="24"/>
  <c r="H70" i="24"/>
  <c r="P70" i="24" s="1"/>
  <c r="L69" i="24"/>
  <c r="H69" i="24"/>
  <c r="P69" i="24" s="1"/>
  <c r="L68" i="24"/>
  <c r="H68" i="24"/>
  <c r="P68" i="24" s="1"/>
  <c r="L67" i="24"/>
  <c r="H67" i="24"/>
  <c r="P67" i="24" s="1"/>
  <c r="L66" i="24"/>
  <c r="H66" i="24"/>
  <c r="P66" i="24" s="1"/>
  <c r="L65" i="24"/>
  <c r="H65" i="24"/>
  <c r="P65" i="24" s="1"/>
  <c r="L64" i="24"/>
  <c r="H64" i="24"/>
  <c r="P64" i="24" s="1"/>
  <c r="L63" i="24"/>
  <c r="H63" i="24"/>
  <c r="P63" i="24" s="1"/>
  <c r="L62" i="24"/>
  <c r="H62" i="24"/>
  <c r="P62" i="24" s="1"/>
  <c r="L61" i="24"/>
  <c r="H61" i="24"/>
  <c r="P61" i="24" s="1"/>
  <c r="L60" i="24"/>
  <c r="H60" i="24"/>
  <c r="P60" i="24" s="1"/>
  <c r="L59" i="24"/>
  <c r="H59" i="24"/>
  <c r="P59" i="24" s="1"/>
  <c r="L58" i="24"/>
  <c r="H58" i="24"/>
  <c r="P58" i="24" s="1"/>
  <c r="L57" i="24"/>
  <c r="H57" i="24"/>
  <c r="P57" i="24" s="1"/>
  <c r="L56" i="24"/>
  <c r="H56" i="24"/>
  <c r="P56" i="24" s="1"/>
  <c r="L55" i="24"/>
  <c r="H55" i="24"/>
  <c r="P55" i="24" s="1"/>
  <c r="L54" i="24"/>
  <c r="H54" i="24"/>
  <c r="P54" i="24" s="1"/>
  <c r="L53" i="24"/>
  <c r="H53" i="24"/>
  <c r="P53" i="24" s="1"/>
  <c r="L52" i="24"/>
  <c r="H52" i="24"/>
  <c r="P52" i="24" s="1"/>
  <c r="L51" i="24"/>
  <c r="H51" i="24"/>
  <c r="P51" i="24" s="1"/>
  <c r="L50" i="24"/>
  <c r="H50" i="24"/>
  <c r="P50" i="24" s="1"/>
  <c r="L49" i="24"/>
  <c r="H49" i="24"/>
  <c r="P49" i="24" s="1"/>
  <c r="L48" i="24"/>
  <c r="H48" i="24"/>
  <c r="P48" i="24" s="1"/>
  <c r="L47" i="24"/>
  <c r="H47" i="24"/>
  <c r="P47" i="24" s="1"/>
  <c r="L46" i="24"/>
  <c r="H46" i="24"/>
  <c r="P46" i="24" s="1"/>
  <c r="L45" i="24"/>
  <c r="H45" i="24"/>
  <c r="P45" i="24" s="1"/>
  <c r="L44" i="24"/>
  <c r="H44" i="24"/>
  <c r="P44" i="24" s="1"/>
  <c r="L43" i="24"/>
  <c r="H43" i="24"/>
  <c r="P43" i="24" s="1"/>
  <c r="L42" i="24"/>
  <c r="H42" i="24"/>
  <c r="P42" i="24" s="1"/>
  <c r="L41" i="24"/>
  <c r="H41" i="24"/>
  <c r="P41" i="24" s="1"/>
  <c r="Y55" i="24"/>
  <c r="Y56" i="24" s="1"/>
  <c r="L40" i="24"/>
  <c r="H40" i="24"/>
  <c r="P40" i="24" s="1"/>
  <c r="L39" i="24"/>
  <c r="H39" i="24"/>
  <c r="P39" i="24" s="1"/>
  <c r="L38" i="24"/>
  <c r="H38" i="24"/>
  <c r="P38" i="24" s="1"/>
  <c r="AA52" i="24"/>
  <c r="L37" i="24"/>
  <c r="H37" i="24"/>
  <c r="P37" i="24" s="1"/>
  <c r="L36" i="24"/>
  <c r="H36" i="24"/>
  <c r="P36" i="24" s="1"/>
  <c r="L35" i="24"/>
  <c r="H35" i="24"/>
  <c r="P35" i="24" s="1"/>
  <c r="L34" i="24"/>
  <c r="H34" i="24"/>
  <c r="P34" i="24" s="1"/>
  <c r="L33" i="24"/>
  <c r="H33" i="24"/>
  <c r="P33" i="24" s="1"/>
  <c r="L32" i="24"/>
  <c r="H32" i="24"/>
  <c r="P32" i="24" s="1"/>
  <c r="L31" i="24"/>
  <c r="H31" i="24"/>
  <c r="P31" i="24" s="1"/>
  <c r="L30" i="24"/>
  <c r="H30" i="24"/>
  <c r="P30" i="24" s="1"/>
  <c r="L29" i="24"/>
  <c r="H29" i="24"/>
  <c r="P29" i="24" s="1"/>
  <c r="L28" i="24"/>
  <c r="H28" i="24"/>
  <c r="P28" i="24" s="1"/>
  <c r="L27" i="24"/>
  <c r="H27" i="24"/>
  <c r="P27" i="24" s="1"/>
  <c r="L26" i="24"/>
  <c r="H26" i="24"/>
  <c r="P26" i="24" s="1"/>
  <c r="L25" i="24"/>
  <c r="H25" i="24"/>
  <c r="P25" i="24" s="1"/>
  <c r="L24" i="24"/>
  <c r="H24" i="24"/>
  <c r="P24" i="24" s="1"/>
  <c r="L23" i="24"/>
  <c r="H23" i="24"/>
  <c r="P23" i="24" s="1"/>
  <c r="L22" i="24"/>
  <c r="H22" i="24"/>
  <c r="P22" i="24" s="1"/>
  <c r="L21" i="24"/>
  <c r="H21" i="24"/>
  <c r="P21" i="24" s="1"/>
  <c r="L20" i="24"/>
  <c r="H20" i="24"/>
  <c r="P20" i="24" s="1"/>
  <c r="L19" i="24"/>
  <c r="H19" i="24"/>
  <c r="P19" i="24" s="1"/>
  <c r="L18" i="24"/>
  <c r="H18" i="24"/>
  <c r="P18" i="24" s="1"/>
  <c r="L17" i="24"/>
  <c r="H17" i="24"/>
  <c r="P17" i="24" s="1"/>
  <c r="L16" i="24"/>
  <c r="H16" i="24"/>
  <c r="P16" i="24" s="1"/>
  <c r="L15" i="24"/>
  <c r="H15" i="24"/>
  <c r="P15" i="24" s="1"/>
  <c r="G15" i="24"/>
  <c r="O15" i="24" s="1"/>
  <c r="L14" i="24"/>
  <c r="H14" i="24"/>
  <c r="P14" i="24" s="1"/>
  <c r="L13" i="24"/>
  <c r="H13" i="24"/>
  <c r="P13" i="24" s="1"/>
  <c r="L12" i="24"/>
  <c r="H12" i="24"/>
  <c r="P12" i="24" s="1"/>
  <c r="L11" i="24"/>
  <c r="H11" i="24"/>
  <c r="P11" i="24" s="1"/>
  <c r="L10" i="24"/>
  <c r="H10" i="24"/>
  <c r="P10" i="24" s="1"/>
  <c r="L9" i="24"/>
  <c r="H9" i="24"/>
  <c r="P9" i="24" s="1"/>
  <c r="L8" i="24"/>
  <c r="H8" i="24"/>
  <c r="P8" i="24" s="1"/>
  <c r="L7" i="24"/>
  <c r="H7" i="24"/>
  <c r="P7" i="24" s="1"/>
  <c r="L6" i="24"/>
  <c r="H6" i="24"/>
  <c r="P6" i="24" s="1"/>
  <c r="L5" i="24"/>
  <c r="H5" i="24"/>
  <c r="P5" i="24" s="1"/>
  <c r="L4" i="24"/>
  <c r="H4" i="24"/>
  <c r="P4" i="24" s="1"/>
  <c r="L3" i="24"/>
  <c r="H3" i="24"/>
  <c r="P3" i="24" s="1"/>
  <c r="G3" i="24"/>
  <c r="O3" i="24" s="1"/>
  <c r="L2" i="24"/>
  <c r="H2" i="24"/>
  <c r="P2" i="24" s="1"/>
  <c r="L1" i="24"/>
  <c r="H1" i="24"/>
  <c r="P1" i="24" s="1"/>
  <c r="G1" i="24"/>
  <c r="O1" i="24" s="1"/>
  <c r="C1" i="24"/>
  <c r="H2" i="23"/>
  <c r="H3" i="23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114" i="23"/>
  <c r="H115" i="23"/>
  <c r="H116" i="23"/>
  <c r="H117" i="23"/>
  <c r="H1" i="23"/>
  <c r="O1" i="23" s="1"/>
  <c r="W55" i="23"/>
  <c r="Y52" i="23"/>
  <c r="G15" i="23"/>
  <c r="G3" i="23"/>
  <c r="K2" i="23"/>
  <c r="K1" i="23"/>
  <c r="G1" i="23"/>
  <c r="N1" i="23" s="1"/>
  <c r="C1" i="23"/>
  <c r="H2" i="22"/>
  <c r="O2" i="22" s="1"/>
  <c r="H3" i="22"/>
  <c r="O3" i="22" s="1"/>
  <c r="H4" i="22"/>
  <c r="O4" i="22" s="1"/>
  <c r="H5" i="22"/>
  <c r="O5" i="22" s="1"/>
  <c r="H6" i="22"/>
  <c r="O6" i="22" s="1"/>
  <c r="H7" i="22"/>
  <c r="O7" i="22" s="1"/>
  <c r="H8" i="22"/>
  <c r="O8" i="22" s="1"/>
  <c r="H9" i="22"/>
  <c r="O9" i="22" s="1"/>
  <c r="H10" i="22"/>
  <c r="O10" i="22" s="1"/>
  <c r="H11" i="22"/>
  <c r="O11" i="22" s="1"/>
  <c r="H12" i="22"/>
  <c r="O12" i="22" s="1"/>
  <c r="H13" i="22"/>
  <c r="O13" i="22" s="1"/>
  <c r="H14" i="22"/>
  <c r="O14" i="22" s="1"/>
  <c r="H15" i="22"/>
  <c r="O15" i="22" s="1"/>
  <c r="H16" i="22"/>
  <c r="O16" i="22" s="1"/>
  <c r="H17" i="22"/>
  <c r="O17" i="22" s="1"/>
  <c r="H18" i="22"/>
  <c r="O18" i="22" s="1"/>
  <c r="H19" i="22"/>
  <c r="O19" i="22" s="1"/>
  <c r="H20" i="22"/>
  <c r="O20" i="22" s="1"/>
  <c r="H21" i="22"/>
  <c r="O21" i="22" s="1"/>
  <c r="H22" i="22"/>
  <c r="O22" i="22" s="1"/>
  <c r="H23" i="22"/>
  <c r="O23" i="22" s="1"/>
  <c r="H24" i="22"/>
  <c r="O24" i="22" s="1"/>
  <c r="H25" i="22"/>
  <c r="O25" i="22" s="1"/>
  <c r="H26" i="22"/>
  <c r="O26" i="22" s="1"/>
  <c r="H27" i="22"/>
  <c r="O27" i="22" s="1"/>
  <c r="H28" i="22"/>
  <c r="O28" i="22" s="1"/>
  <c r="H29" i="22"/>
  <c r="O29" i="22" s="1"/>
  <c r="H30" i="22"/>
  <c r="O30" i="22" s="1"/>
  <c r="H31" i="22"/>
  <c r="O31" i="22" s="1"/>
  <c r="H32" i="22"/>
  <c r="O32" i="22" s="1"/>
  <c r="H33" i="22"/>
  <c r="O33" i="22" s="1"/>
  <c r="H34" i="22"/>
  <c r="O34" i="22" s="1"/>
  <c r="H35" i="22"/>
  <c r="O35" i="22" s="1"/>
  <c r="H36" i="22"/>
  <c r="O36" i="22" s="1"/>
  <c r="H37" i="22"/>
  <c r="O37" i="22" s="1"/>
  <c r="H38" i="22"/>
  <c r="O38" i="22" s="1"/>
  <c r="H39" i="22"/>
  <c r="O39" i="22" s="1"/>
  <c r="H40" i="22"/>
  <c r="O40" i="22" s="1"/>
  <c r="H41" i="22"/>
  <c r="O41" i="22" s="1"/>
  <c r="H42" i="22"/>
  <c r="O42" i="22" s="1"/>
  <c r="H43" i="22"/>
  <c r="O43" i="22" s="1"/>
  <c r="H44" i="22"/>
  <c r="O44" i="22" s="1"/>
  <c r="H45" i="22"/>
  <c r="O45" i="22" s="1"/>
  <c r="H46" i="22"/>
  <c r="O46" i="22" s="1"/>
  <c r="H47" i="22"/>
  <c r="O47" i="22" s="1"/>
  <c r="H48" i="22"/>
  <c r="O48" i="22" s="1"/>
  <c r="H49" i="22"/>
  <c r="O49" i="22" s="1"/>
  <c r="H50" i="22"/>
  <c r="O50" i="22" s="1"/>
  <c r="H51" i="22"/>
  <c r="O51" i="22" s="1"/>
  <c r="H52" i="22"/>
  <c r="O52" i="22" s="1"/>
  <c r="H53" i="22"/>
  <c r="O53" i="22" s="1"/>
  <c r="H54" i="22"/>
  <c r="O54" i="22" s="1"/>
  <c r="H55" i="22"/>
  <c r="O55" i="22" s="1"/>
  <c r="H56" i="22"/>
  <c r="O56" i="22" s="1"/>
  <c r="H57" i="22"/>
  <c r="O57" i="22" s="1"/>
  <c r="H58" i="22"/>
  <c r="O58" i="22" s="1"/>
  <c r="H59" i="22"/>
  <c r="O59" i="22" s="1"/>
  <c r="H60" i="22"/>
  <c r="O60" i="22" s="1"/>
  <c r="H61" i="22"/>
  <c r="O61" i="22" s="1"/>
  <c r="H62" i="22"/>
  <c r="O62" i="22" s="1"/>
  <c r="H63" i="22"/>
  <c r="O63" i="22" s="1"/>
  <c r="H64" i="22"/>
  <c r="O64" i="22" s="1"/>
  <c r="H65" i="22"/>
  <c r="O65" i="22" s="1"/>
  <c r="H66" i="22"/>
  <c r="O66" i="22" s="1"/>
  <c r="H67" i="22"/>
  <c r="O67" i="22" s="1"/>
  <c r="H68" i="22"/>
  <c r="O68" i="22" s="1"/>
  <c r="H69" i="22"/>
  <c r="O69" i="22" s="1"/>
  <c r="H70" i="22"/>
  <c r="O70" i="22" s="1"/>
  <c r="H71" i="22"/>
  <c r="O71" i="22" s="1"/>
  <c r="H72" i="22"/>
  <c r="O72" i="22" s="1"/>
  <c r="H73" i="22"/>
  <c r="O73" i="22" s="1"/>
  <c r="H74" i="22"/>
  <c r="O74" i="22" s="1"/>
  <c r="H75" i="22"/>
  <c r="O75" i="22" s="1"/>
  <c r="H76" i="22"/>
  <c r="O76" i="22" s="1"/>
  <c r="H77" i="22"/>
  <c r="O77" i="22" s="1"/>
  <c r="H78" i="22"/>
  <c r="O78" i="22" s="1"/>
  <c r="H79" i="22"/>
  <c r="O79" i="22" s="1"/>
  <c r="H80" i="22"/>
  <c r="O80" i="22" s="1"/>
  <c r="H81" i="22"/>
  <c r="O81" i="22" s="1"/>
  <c r="H82" i="22"/>
  <c r="O82" i="22" s="1"/>
  <c r="H83" i="22"/>
  <c r="O83" i="22" s="1"/>
  <c r="H84" i="22"/>
  <c r="O84" i="22" s="1"/>
  <c r="H85" i="22"/>
  <c r="O85" i="22" s="1"/>
  <c r="H86" i="22"/>
  <c r="O86" i="22" s="1"/>
  <c r="H87" i="22"/>
  <c r="O87" i="22" s="1"/>
  <c r="H88" i="22"/>
  <c r="O88" i="22" s="1"/>
  <c r="H89" i="22"/>
  <c r="O89" i="22" s="1"/>
  <c r="H90" i="22"/>
  <c r="O90" i="22" s="1"/>
  <c r="H91" i="22"/>
  <c r="O91" i="22" s="1"/>
  <c r="H92" i="22"/>
  <c r="O92" i="22" s="1"/>
  <c r="H93" i="22"/>
  <c r="O93" i="22" s="1"/>
  <c r="H94" i="22"/>
  <c r="O94" i="22" s="1"/>
  <c r="H95" i="22"/>
  <c r="O95" i="22" s="1"/>
  <c r="H96" i="22"/>
  <c r="O96" i="22" s="1"/>
  <c r="H97" i="22"/>
  <c r="O97" i="22" s="1"/>
  <c r="H98" i="22"/>
  <c r="O98" i="22" s="1"/>
  <c r="H99" i="22"/>
  <c r="O99" i="22" s="1"/>
  <c r="H100" i="22"/>
  <c r="O100" i="22" s="1"/>
  <c r="H101" i="22"/>
  <c r="O101" i="22" s="1"/>
  <c r="H102" i="22"/>
  <c r="O102" i="22" s="1"/>
  <c r="H103" i="22"/>
  <c r="O103" i="22" s="1"/>
  <c r="H104" i="22"/>
  <c r="O104" i="22" s="1"/>
  <c r="H105" i="22"/>
  <c r="O105" i="22" s="1"/>
  <c r="H106" i="22"/>
  <c r="O106" i="22" s="1"/>
  <c r="H107" i="22"/>
  <c r="O107" i="22" s="1"/>
  <c r="H108" i="22"/>
  <c r="O108" i="22" s="1"/>
  <c r="H109" i="22"/>
  <c r="O109" i="22" s="1"/>
  <c r="H110" i="22"/>
  <c r="O110" i="22" s="1"/>
  <c r="H111" i="22"/>
  <c r="O111" i="22" s="1"/>
  <c r="H112" i="22"/>
  <c r="O112" i="22" s="1"/>
  <c r="H113" i="22"/>
  <c r="O113" i="22" s="1"/>
  <c r="H114" i="22"/>
  <c r="O114" i="22" s="1"/>
  <c r="H115" i="22"/>
  <c r="O115" i="22" s="1"/>
  <c r="H116" i="22"/>
  <c r="O116" i="22" s="1"/>
  <c r="H117" i="22"/>
  <c r="O117" i="22" s="1"/>
  <c r="H1" i="22"/>
  <c r="O1" i="22" s="1"/>
  <c r="K117" i="22"/>
  <c r="K116" i="22"/>
  <c r="K115" i="22"/>
  <c r="K114" i="22"/>
  <c r="K113" i="22"/>
  <c r="K112" i="22"/>
  <c r="K111" i="22"/>
  <c r="K110" i="22"/>
  <c r="K109" i="22"/>
  <c r="K108" i="22"/>
  <c r="K107" i="22"/>
  <c r="K106" i="22"/>
  <c r="K105" i="22"/>
  <c r="K104" i="22"/>
  <c r="K103" i="22"/>
  <c r="K102" i="22"/>
  <c r="K101" i="22"/>
  <c r="K100" i="22"/>
  <c r="K99" i="22"/>
  <c r="K98" i="22"/>
  <c r="K97" i="22"/>
  <c r="K96" i="22"/>
  <c r="K95" i="22"/>
  <c r="K94" i="22"/>
  <c r="K93" i="22"/>
  <c r="K92" i="22"/>
  <c r="K91" i="22"/>
  <c r="K90" i="22"/>
  <c r="K89" i="22"/>
  <c r="K88" i="22"/>
  <c r="K87" i="22"/>
  <c r="K86" i="22"/>
  <c r="K85" i="22"/>
  <c r="K84" i="22"/>
  <c r="K83" i="22"/>
  <c r="K82" i="22"/>
  <c r="K81" i="22"/>
  <c r="K80" i="22"/>
  <c r="K79" i="22"/>
  <c r="K78" i="22"/>
  <c r="K77" i="22"/>
  <c r="K76" i="22"/>
  <c r="K75" i="22"/>
  <c r="K74" i="22"/>
  <c r="K73" i="22"/>
  <c r="K72" i="22"/>
  <c r="K71" i="22"/>
  <c r="K70" i="22"/>
  <c r="K69" i="22"/>
  <c r="K68" i="22"/>
  <c r="K67" i="22"/>
  <c r="K66" i="22"/>
  <c r="K65" i="22"/>
  <c r="K64" i="22"/>
  <c r="K63" i="22"/>
  <c r="K62" i="22"/>
  <c r="K61" i="22"/>
  <c r="K60" i="22"/>
  <c r="K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W54" i="22"/>
  <c r="W55" i="22" s="1"/>
  <c r="K40" i="22"/>
  <c r="K39" i="22"/>
  <c r="K38" i="22"/>
  <c r="Y51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G15" i="22"/>
  <c r="N15" i="22" s="1"/>
  <c r="K14" i="22"/>
  <c r="K13" i="22"/>
  <c r="K12" i="22"/>
  <c r="K11" i="22"/>
  <c r="K10" i="22"/>
  <c r="K9" i="22"/>
  <c r="K8" i="22"/>
  <c r="K7" i="22"/>
  <c r="K6" i="22"/>
  <c r="K5" i="22"/>
  <c r="K4" i="22"/>
  <c r="K3" i="22"/>
  <c r="G3" i="22"/>
  <c r="N3" i="22" s="1"/>
  <c r="K2" i="22"/>
  <c r="K1" i="22"/>
  <c r="P1" i="22"/>
  <c r="G1" i="22"/>
  <c r="N1" i="22" s="1"/>
  <c r="C1" i="22"/>
  <c r="BQ16" i="15"/>
  <c r="BQ18" i="15"/>
  <c r="BQ20" i="15"/>
  <c r="BQ22" i="15"/>
  <c r="BQ24" i="15"/>
  <c r="BQ15" i="15"/>
  <c r="BQ27" i="15" s="1"/>
  <c r="BQ17" i="15"/>
  <c r="BQ19" i="15"/>
  <c r="BQ31" i="15" s="1"/>
  <c r="BQ21" i="15"/>
  <c r="BQ33" i="15" s="1"/>
  <c r="BQ23" i="15"/>
  <c r="BQ35" i="15" s="1"/>
  <c r="BQ25" i="15"/>
  <c r="BQ37" i="15" s="1"/>
  <c r="BQ29" i="15"/>
  <c r="BQ14" i="15"/>
  <c r="BQ26" i="15" l="1"/>
  <c r="J14" i="29"/>
  <c r="R14" i="29" s="1"/>
  <c r="J14" i="24"/>
  <c r="R14" i="24" s="1"/>
  <c r="J35" i="29"/>
  <c r="R35" i="29" s="1"/>
  <c r="J35" i="24"/>
  <c r="R35" i="24" s="1"/>
  <c r="BQ47" i="15"/>
  <c r="J27" i="29"/>
  <c r="R27" i="29" s="1"/>
  <c r="J27" i="24"/>
  <c r="R27" i="24" s="1"/>
  <c r="BQ39" i="15"/>
  <c r="J22" i="29"/>
  <c r="R22" i="29" s="1"/>
  <c r="J22" i="24"/>
  <c r="R22" i="24" s="1"/>
  <c r="BQ34" i="15"/>
  <c r="J18" i="29"/>
  <c r="R18" i="29" s="1"/>
  <c r="J18" i="24"/>
  <c r="R18" i="24" s="1"/>
  <c r="BQ30" i="15"/>
  <c r="J10" i="29"/>
  <c r="R10" i="29" s="1"/>
  <c r="J10" i="24"/>
  <c r="R10" i="24" s="1"/>
  <c r="J6" i="29"/>
  <c r="R6" i="29" s="1"/>
  <c r="J6" i="24"/>
  <c r="R6" i="24" s="1"/>
  <c r="J2" i="29"/>
  <c r="R2" i="29" s="1"/>
  <c r="J2" i="24"/>
  <c r="R2" i="24" s="1"/>
  <c r="J31" i="29"/>
  <c r="R31" i="29" s="1"/>
  <c r="J31" i="24"/>
  <c r="R31" i="24" s="1"/>
  <c r="BQ43" i="15"/>
  <c r="J33" i="29"/>
  <c r="R33" i="29" s="1"/>
  <c r="J33" i="24"/>
  <c r="R33" i="24" s="1"/>
  <c r="J29" i="29"/>
  <c r="R29" i="29" s="1"/>
  <c r="J29" i="24"/>
  <c r="R29" i="24" s="1"/>
  <c r="J24" i="29"/>
  <c r="R24" i="29" s="1"/>
  <c r="J24" i="24"/>
  <c r="R24" i="24" s="1"/>
  <c r="J20" i="29"/>
  <c r="R20" i="29" s="1"/>
  <c r="J20" i="24"/>
  <c r="R20" i="24" s="1"/>
  <c r="J16" i="29"/>
  <c r="R16" i="29" s="1"/>
  <c r="J16" i="24"/>
  <c r="R16" i="24" s="1"/>
  <c r="J12" i="29"/>
  <c r="R12" i="29" s="1"/>
  <c r="J12" i="24"/>
  <c r="R12" i="24" s="1"/>
  <c r="J8" i="29"/>
  <c r="R8" i="29" s="1"/>
  <c r="J8" i="24"/>
  <c r="R8" i="24" s="1"/>
  <c r="J4" i="29"/>
  <c r="R4" i="29" s="1"/>
  <c r="J4" i="24"/>
  <c r="R4" i="24" s="1"/>
  <c r="J37" i="29"/>
  <c r="R37" i="29" s="1"/>
  <c r="J37" i="24"/>
  <c r="R37" i="24" s="1"/>
  <c r="BQ49" i="15"/>
  <c r="BQ45" i="15"/>
  <c r="BQ41" i="15"/>
  <c r="BQ36" i="15"/>
  <c r="BQ32" i="15"/>
  <c r="BQ28" i="15"/>
  <c r="J23" i="29"/>
  <c r="R23" i="29" s="1"/>
  <c r="J23" i="24"/>
  <c r="R23" i="24" s="1"/>
  <c r="J19" i="29"/>
  <c r="R19" i="29" s="1"/>
  <c r="J19" i="24"/>
  <c r="R19" i="24" s="1"/>
  <c r="J15" i="29"/>
  <c r="R15" i="29" s="1"/>
  <c r="J15" i="24"/>
  <c r="R15" i="24" s="1"/>
  <c r="J11" i="29"/>
  <c r="R11" i="29" s="1"/>
  <c r="J11" i="24"/>
  <c r="R11" i="24" s="1"/>
  <c r="J7" i="29"/>
  <c r="R7" i="29" s="1"/>
  <c r="J7" i="24"/>
  <c r="R7" i="24" s="1"/>
  <c r="J3" i="29"/>
  <c r="R3" i="29" s="1"/>
  <c r="J3" i="24"/>
  <c r="R3" i="24" s="1"/>
  <c r="J25" i="29"/>
  <c r="R25" i="29" s="1"/>
  <c r="J25" i="24"/>
  <c r="R25" i="24" s="1"/>
  <c r="J21" i="29"/>
  <c r="R21" i="29" s="1"/>
  <c r="J21" i="24"/>
  <c r="R21" i="24" s="1"/>
  <c r="J17" i="29"/>
  <c r="R17" i="29" s="1"/>
  <c r="J17" i="24"/>
  <c r="R17" i="24" s="1"/>
  <c r="J13" i="29"/>
  <c r="R13" i="29" s="1"/>
  <c r="J13" i="24"/>
  <c r="R13" i="24" s="1"/>
  <c r="J9" i="29"/>
  <c r="R9" i="29" s="1"/>
  <c r="J9" i="24"/>
  <c r="R9" i="24" s="1"/>
  <c r="J5" i="29"/>
  <c r="R5" i="29" s="1"/>
  <c r="J5" i="24"/>
  <c r="R5" i="24" s="1"/>
  <c r="B5" i="25"/>
  <c r="Y57" i="24"/>
  <c r="AB52" i="24"/>
  <c r="W56" i="23"/>
  <c r="Z52" i="23"/>
  <c r="Z51" i="22"/>
  <c r="W56" i="22"/>
  <c r="J28" i="29" l="1"/>
  <c r="R28" i="29" s="1"/>
  <c r="J28" i="24"/>
  <c r="R28" i="24" s="1"/>
  <c r="BQ40" i="15"/>
  <c r="J45" i="29"/>
  <c r="R45" i="29" s="1"/>
  <c r="J45" i="24"/>
  <c r="R45" i="24" s="1"/>
  <c r="BQ57" i="15"/>
  <c r="J43" i="29"/>
  <c r="R43" i="29" s="1"/>
  <c r="J43" i="24"/>
  <c r="R43" i="24" s="1"/>
  <c r="BQ55" i="15"/>
  <c r="J34" i="29"/>
  <c r="R34" i="29" s="1"/>
  <c r="J34" i="24"/>
  <c r="R34" i="24" s="1"/>
  <c r="BQ46" i="15"/>
  <c r="J32" i="29"/>
  <c r="R32" i="29" s="1"/>
  <c r="J32" i="24"/>
  <c r="R32" i="24" s="1"/>
  <c r="BQ44" i="15"/>
  <c r="J49" i="29"/>
  <c r="R49" i="29" s="1"/>
  <c r="J49" i="24"/>
  <c r="R49" i="24" s="1"/>
  <c r="BQ61" i="15"/>
  <c r="J30" i="29"/>
  <c r="R30" i="29" s="1"/>
  <c r="J30" i="24"/>
  <c r="R30" i="24" s="1"/>
  <c r="BQ42" i="15"/>
  <c r="J36" i="29"/>
  <c r="R36" i="29" s="1"/>
  <c r="J36" i="24"/>
  <c r="R36" i="24" s="1"/>
  <c r="BQ48" i="15"/>
  <c r="J47" i="29"/>
  <c r="R47" i="29" s="1"/>
  <c r="J47" i="24"/>
  <c r="R47" i="24" s="1"/>
  <c r="BQ59" i="15"/>
  <c r="J41" i="29"/>
  <c r="R41" i="29" s="1"/>
  <c r="J41" i="24"/>
  <c r="R41" i="24" s="1"/>
  <c r="BQ53" i="15"/>
  <c r="J39" i="29"/>
  <c r="R39" i="29" s="1"/>
  <c r="J39" i="24"/>
  <c r="R39" i="24" s="1"/>
  <c r="BQ51" i="15"/>
  <c r="BQ38" i="15"/>
  <c r="J26" i="29"/>
  <c r="R26" i="29" s="1"/>
  <c r="J26" i="24"/>
  <c r="R26" i="24" s="1"/>
  <c r="B6" i="25"/>
  <c r="Y58" i="24"/>
  <c r="AC52" i="24"/>
  <c r="W57" i="23"/>
  <c r="AA52" i="23"/>
  <c r="W57" i="22"/>
  <c r="AA51" i="22"/>
  <c r="J48" i="29" l="1"/>
  <c r="R48" i="29" s="1"/>
  <c r="J48" i="24"/>
  <c r="R48" i="24" s="1"/>
  <c r="BQ60" i="15"/>
  <c r="J46" i="29"/>
  <c r="R46" i="29" s="1"/>
  <c r="J46" i="24"/>
  <c r="R46" i="24" s="1"/>
  <c r="BQ58" i="15"/>
  <c r="BQ50" i="15"/>
  <c r="J38" i="29"/>
  <c r="R38" i="29" s="1"/>
  <c r="J38" i="24"/>
  <c r="R38" i="24" s="1"/>
  <c r="J53" i="29"/>
  <c r="R53" i="29" s="1"/>
  <c r="J53" i="24"/>
  <c r="R53" i="24" s="1"/>
  <c r="BQ65" i="15"/>
  <c r="J59" i="29"/>
  <c r="R59" i="29" s="1"/>
  <c r="J59" i="24"/>
  <c r="R59" i="24" s="1"/>
  <c r="BQ71" i="15"/>
  <c r="J44" i="29"/>
  <c r="R44" i="29" s="1"/>
  <c r="J44" i="24"/>
  <c r="R44" i="24" s="1"/>
  <c r="BQ56" i="15"/>
  <c r="J40" i="29"/>
  <c r="R40" i="29" s="1"/>
  <c r="J40" i="24"/>
  <c r="R40" i="24" s="1"/>
  <c r="BQ52" i="15"/>
  <c r="J51" i="29"/>
  <c r="R51" i="29" s="1"/>
  <c r="J51" i="24"/>
  <c r="R51" i="24" s="1"/>
  <c r="BQ63" i="15"/>
  <c r="J61" i="29"/>
  <c r="R61" i="29" s="1"/>
  <c r="J61" i="24"/>
  <c r="R61" i="24" s="1"/>
  <c r="BQ73" i="15"/>
  <c r="J57" i="29"/>
  <c r="R57" i="29" s="1"/>
  <c r="J57" i="24"/>
  <c r="R57" i="24" s="1"/>
  <c r="BQ69" i="15"/>
  <c r="J42" i="29"/>
  <c r="R42" i="29" s="1"/>
  <c r="J42" i="24"/>
  <c r="R42" i="24" s="1"/>
  <c r="BQ54" i="15"/>
  <c r="J55" i="29"/>
  <c r="R55" i="29" s="1"/>
  <c r="J55" i="24"/>
  <c r="R55" i="24" s="1"/>
  <c r="BQ67" i="15"/>
  <c r="B7" i="25"/>
  <c r="AD52" i="24"/>
  <c r="Y59" i="24"/>
  <c r="AB52" i="23"/>
  <c r="W58" i="23"/>
  <c r="AB51" i="22"/>
  <c r="W58" i="22"/>
  <c r="J63" i="29" l="1"/>
  <c r="R63" i="29" s="1"/>
  <c r="J63" i="24"/>
  <c r="R63" i="24" s="1"/>
  <c r="BQ75" i="15"/>
  <c r="J65" i="29"/>
  <c r="R65" i="29" s="1"/>
  <c r="J65" i="24"/>
  <c r="R65" i="24" s="1"/>
  <c r="BQ77" i="15"/>
  <c r="J67" i="29"/>
  <c r="R67" i="29" s="1"/>
  <c r="J67" i="24"/>
  <c r="R67" i="24" s="1"/>
  <c r="BQ79" i="15"/>
  <c r="J73" i="29"/>
  <c r="R73" i="29" s="1"/>
  <c r="J73" i="24"/>
  <c r="R73" i="24" s="1"/>
  <c r="BQ85" i="15"/>
  <c r="J71" i="29"/>
  <c r="R71" i="29" s="1"/>
  <c r="J71" i="24"/>
  <c r="R71" i="24" s="1"/>
  <c r="BQ83" i="15"/>
  <c r="BQ62" i="15"/>
  <c r="J50" i="29"/>
  <c r="R50" i="29" s="1"/>
  <c r="J50" i="24"/>
  <c r="R50" i="24" s="1"/>
  <c r="J60" i="29"/>
  <c r="R60" i="29" s="1"/>
  <c r="J60" i="24"/>
  <c r="R60" i="24" s="1"/>
  <c r="BQ72" i="15"/>
  <c r="J69" i="29"/>
  <c r="R69" i="29" s="1"/>
  <c r="J69" i="24"/>
  <c r="R69" i="24" s="1"/>
  <c r="BQ81" i="15"/>
  <c r="J56" i="29"/>
  <c r="R56" i="29" s="1"/>
  <c r="J56" i="24"/>
  <c r="R56" i="24" s="1"/>
  <c r="BQ68" i="15"/>
  <c r="J58" i="29"/>
  <c r="R58" i="29" s="1"/>
  <c r="J58" i="24"/>
  <c r="R58" i="24" s="1"/>
  <c r="BQ70" i="15"/>
  <c r="J54" i="29"/>
  <c r="R54" i="29" s="1"/>
  <c r="J54" i="24"/>
  <c r="R54" i="24" s="1"/>
  <c r="BQ66" i="15"/>
  <c r="J52" i="29"/>
  <c r="R52" i="29" s="1"/>
  <c r="J52" i="24"/>
  <c r="R52" i="24" s="1"/>
  <c r="BQ64" i="15"/>
  <c r="B8" i="25"/>
  <c r="Y60" i="24"/>
  <c r="AE52" i="24"/>
  <c r="W59" i="23"/>
  <c r="AC52" i="23"/>
  <c r="W59" i="22"/>
  <c r="AC51" i="22"/>
  <c r="J66" i="29" l="1"/>
  <c r="R66" i="29" s="1"/>
  <c r="J66" i="24"/>
  <c r="R66" i="24" s="1"/>
  <c r="BQ78" i="15"/>
  <c r="J64" i="29"/>
  <c r="R64" i="29" s="1"/>
  <c r="J64" i="24"/>
  <c r="R64" i="24" s="1"/>
  <c r="BQ76" i="15"/>
  <c r="J81" i="29"/>
  <c r="R81" i="29" s="1"/>
  <c r="J81" i="24"/>
  <c r="R81" i="24" s="1"/>
  <c r="BQ93" i="15"/>
  <c r="BQ74" i="15"/>
  <c r="J62" i="29"/>
  <c r="R62" i="29" s="1"/>
  <c r="J62" i="24"/>
  <c r="R62" i="24" s="1"/>
  <c r="J85" i="29"/>
  <c r="R85" i="29" s="1"/>
  <c r="J85" i="24"/>
  <c r="R85" i="24" s="1"/>
  <c r="BQ97" i="15"/>
  <c r="J70" i="29"/>
  <c r="R70" i="29" s="1"/>
  <c r="J70" i="24"/>
  <c r="R70" i="24" s="1"/>
  <c r="BQ82" i="15"/>
  <c r="J72" i="29"/>
  <c r="R72" i="29" s="1"/>
  <c r="J72" i="24"/>
  <c r="R72" i="24" s="1"/>
  <c r="BQ84" i="15"/>
  <c r="J68" i="29"/>
  <c r="R68" i="29" s="1"/>
  <c r="J68" i="24"/>
  <c r="R68" i="24" s="1"/>
  <c r="BQ80" i="15"/>
  <c r="J83" i="29"/>
  <c r="R83" i="29" s="1"/>
  <c r="J83" i="24"/>
  <c r="R83" i="24" s="1"/>
  <c r="BQ95" i="15"/>
  <c r="J75" i="29"/>
  <c r="R75" i="29" s="1"/>
  <c r="J75" i="24"/>
  <c r="R75" i="24" s="1"/>
  <c r="BQ87" i="15"/>
  <c r="J77" i="29"/>
  <c r="R77" i="29" s="1"/>
  <c r="J77" i="24"/>
  <c r="R77" i="24" s="1"/>
  <c r="BQ89" i="15"/>
  <c r="J79" i="29"/>
  <c r="R79" i="29" s="1"/>
  <c r="J79" i="24"/>
  <c r="R79" i="24" s="1"/>
  <c r="BQ91" i="15"/>
  <c r="B9" i="25"/>
  <c r="Y61" i="24"/>
  <c r="AF52" i="24"/>
  <c r="AD52" i="23"/>
  <c r="W60" i="23"/>
  <c r="W60" i="22"/>
  <c r="AD51" i="22"/>
  <c r="J87" i="29" l="1"/>
  <c r="R87" i="29" s="1"/>
  <c r="J87" i="24"/>
  <c r="R87" i="24" s="1"/>
  <c r="BQ99" i="15"/>
  <c r="J89" i="29"/>
  <c r="R89" i="29" s="1"/>
  <c r="J89" i="24"/>
  <c r="R89" i="24" s="1"/>
  <c r="BQ101" i="15"/>
  <c r="J91" i="29"/>
  <c r="R91" i="29" s="1"/>
  <c r="J91" i="24"/>
  <c r="R91" i="24" s="1"/>
  <c r="BQ103" i="15"/>
  <c r="J80" i="29"/>
  <c r="R80" i="29" s="1"/>
  <c r="J80" i="24"/>
  <c r="R80" i="24" s="1"/>
  <c r="BQ92" i="15"/>
  <c r="J95" i="29"/>
  <c r="R95" i="29" s="1"/>
  <c r="J95" i="24"/>
  <c r="R95" i="24" s="1"/>
  <c r="BQ107" i="15"/>
  <c r="J97" i="29"/>
  <c r="R97" i="29" s="1"/>
  <c r="J97" i="24"/>
  <c r="R97" i="24" s="1"/>
  <c r="BQ109" i="15"/>
  <c r="J78" i="29"/>
  <c r="R78" i="29" s="1"/>
  <c r="J78" i="24"/>
  <c r="R78" i="24" s="1"/>
  <c r="BQ90" i="15"/>
  <c r="J82" i="29"/>
  <c r="R82" i="29" s="1"/>
  <c r="J82" i="24"/>
  <c r="R82" i="24" s="1"/>
  <c r="BQ94" i="15"/>
  <c r="BQ86" i="15"/>
  <c r="J74" i="29"/>
  <c r="R74" i="29" s="1"/>
  <c r="J74" i="24"/>
  <c r="R74" i="24" s="1"/>
  <c r="J76" i="29"/>
  <c r="R76" i="29" s="1"/>
  <c r="J76" i="24"/>
  <c r="R76" i="24" s="1"/>
  <c r="BQ88" i="15"/>
  <c r="J84" i="29"/>
  <c r="R84" i="29" s="1"/>
  <c r="J84" i="24"/>
  <c r="R84" i="24" s="1"/>
  <c r="BQ96" i="15"/>
  <c r="J93" i="29"/>
  <c r="R93" i="29" s="1"/>
  <c r="J93" i="24"/>
  <c r="R93" i="24" s="1"/>
  <c r="BQ105" i="15"/>
  <c r="B10" i="25"/>
  <c r="AG52" i="24"/>
  <c r="Y62" i="24"/>
  <c r="W61" i="23"/>
  <c r="AE52" i="23"/>
  <c r="W61" i="22"/>
  <c r="AE51" i="22"/>
  <c r="J94" i="29" l="1"/>
  <c r="R94" i="29" s="1"/>
  <c r="J94" i="24"/>
  <c r="R94" i="24" s="1"/>
  <c r="BQ106" i="15"/>
  <c r="J92" i="29"/>
  <c r="R92" i="29" s="1"/>
  <c r="J92" i="24"/>
  <c r="R92" i="24" s="1"/>
  <c r="BQ104" i="15"/>
  <c r="BQ119" i="15"/>
  <c r="J107" i="29"/>
  <c r="R107" i="29" s="1"/>
  <c r="J107" i="24"/>
  <c r="R107" i="24" s="1"/>
  <c r="J99" i="29"/>
  <c r="R99" i="29" s="1"/>
  <c r="J99" i="24"/>
  <c r="R99" i="24" s="1"/>
  <c r="BQ111" i="15"/>
  <c r="J105" i="29"/>
  <c r="R105" i="29" s="1"/>
  <c r="J105" i="24"/>
  <c r="R105" i="24" s="1"/>
  <c r="BQ117" i="15"/>
  <c r="J88" i="29"/>
  <c r="R88" i="29" s="1"/>
  <c r="J88" i="24"/>
  <c r="R88" i="24" s="1"/>
  <c r="BQ100" i="15"/>
  <c r="BQ121" i="15"/>
  <c r="J109" i="29"/>
  <c r="R109" i="29" s="1"/>
  <c r="J109" i="24"/>
  <c r="R109" i="24" s="1"/>
  <c r="J101" i="29"/>
  <c r="R101" i="29" s="1"/>
  <c r="J101" i="24"/>
  <c r="R101" i="24" s="1"/>
  <c r="BQ113" i="15"/>
  <c r="J96" i="29"/>
  <c r="R96" i="29" s="1"/>
  <c r="J96" i="24"/>
  <c r="R96" i="24" s="1"/>
  <c r="BQ108" i="15"/>
  <c r="BQ98" i="15"/>
  <c r="J86" i="29"/>
  <c r="R86" i="29" s="1"/>
  <c r="J86" i="24"/>
  <c r="R86" i="24" s="1"/>
  <c r="J90" i="29"/>
  <c r="R90" i="29" s="1"/>
  <c r="J90" i="24"/>
  <c r="R90" i="24" s="1"/>
  <c r="BQ102" i="15"/>
  <c r="J103" i="29"/>
  <c r="R103" i="29" s="1"/>
  <c r="J103" i="24"/>
  <c r="R103" i="24" s="1"/>
  <c r="BQ115" i="15"/>
  <c r="B11" i="25"/>
  <c r="AH52" i="24"/>
  <c r="Y63" i="24"/>
  <c r="AF52" i="23"/>
  <c r="W62" i="23"/>
  <c r="AF51" i="22"/>
  <c r="W62" i="22"/>
  <c r="J115" i="29" l="1"/>
  <c r="J115" i="24"/>
  <c r="R115" i="24" s="1"/>
  <c r="BQ110" i="15"/>
  <c r="J98" i="29"/>
  <c r="R98" i="29" s="1"/>
  <c r="J98" i="24"/>
  <c r="R98" i="24" s="1"/>
  <c r="J113" i="29"/>
  <c r="J113" i="24"/>
  <c r="R113" i="24" s="1"/>
  <c r="J111" i="29"/>
  <c r="J111" i="24"/>
  <c r="R111" i="24" s="1"/>
  <c r="BQ120" i="15"/>
  <c r="J108" i="29"/>
  <c r="R108" i="29" s="1"/>
  <c r="J108" i="24"/>
  <c r="R108" i="24" s="1"/>
  <c r="J121" i="29"/>
  <c r="J121" i="24"/>
  <c r="R121" i="24" s="1"/>
  <c r="J117" i="29"/>
  <c r="J117" i="24"/>
  <c r="R117" i="24" s="1"/>
  <c r="J119" i="29"/>
  <c r="J119" i="24"/>
  <c r="R119" i="24" s="1"/>
  <c r="BQ118" i="15"/>
  <c r="J106" i="29"/>
  <c r="R106" i="29" s="1"/>
  <c r="J106" i="24"/>
  <c r="R106" i="24" s="1"/>
  <c r="J100" i="29"/>
  <c r="R100" i="29" s="1"/>
  <c r="J100" i="24"/>
  <c r="R100" i="24" s="1"/>
  <c r="BQ112" i="15"/>
  <c r="J104" i="29"/>
  <c r="R104" i="29" s="1"/>
  <c r="J104" i="24"/>
  <c r="R104" i="24" s="1"/>
  <c r="BQ116" i="15"/>
  <c r="J102" i="29"/>
  <c r="R102" i="29" s="1"/>
  <c r="J102" i="24"/>
  <c r="R102" i="24" s="1"/>
  <c r="BQ114" i="15"/>
  <c r="B12" i="25"/>
  <c r="AI52" i="24"/>
  <c r="AG52" i="23"/>
  <c r="W63" i="23"/>
  <c r="AG51" i="22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AC51" i="20"/>
  <c r="AD51" i="20" s="1"/>
  <c r="AE51" i="20" s="1"/>
  <c r="AF51" i="20" s="1"/>
  <c r="AG51" i="20" s="1"/>
  <c r="AH51" i="20" s="1"/>
  <c r="AI51" i="20" s="1"/>
  <c r="AJ51" i="20" s="1"/>
  <c r="AK51" i="20" s="1"/>
  <c r="AL51" i="20" s="1"/>
  <c r="AM51" i="20" s="1"/>
  <c r="AA54" i="20"/>
  <c r="AA55" i="20" s="1"/>
  <c r="AA56" i="20" s="1"/>
  <c r="AA57" i="20" s="1"/>
  <c r="AA58" i="20" s="1"/>
  <c r="AA59" i="20" s="1"/>
  <c r="AA60" i="20" s="1"/>
  <c r="AA61" i="20" s="1"/>
  <c r="AA62" i="20" s="1"/>
  <c r="M2" i="20"/>
  <c r="U2" i="20" s="1"/>
  <c r="M1" i="20"/>
  <c r="K3" i="20"/>
  <c r="K15" i="20"/>
  <c r="K1" i="20"/>
  <c r="C1" i="20"/>
  <c r="O6" i="19"/>
  <c r="V5" i="18"/>
  <c r="V6" i="18" s="1"/>
  <c r="V7" i="18" s="1"/>
  <c r="V8" i="18" s="1"/>
  <c r="V9" i="18" s="1"/>
  <c r="V10" i="18" s="1"/>
  <c r="V11" i="18" s="1"/>
  <c r="V12" i="18" s="1"/>
  <c r="V13" i="18" s="1"/>
  <c r="R5" i="18"/>
  <c r="R6" i="18" s="1"/>
  <c r="R7" i="18" s="1"/>
  <c r="R8" i="18" s="1"/>
  <c r="R9" i="18" s="1"/>
  <c r="R10" i="18" s="1"/>
  <c r="R11" i="18" s="1"/>
  <c r="R12" i="18" s="1"/>
  <c r="R13" i="18" s="1"/>
  <c r="R14" i="18" s="1"/>
  <c r="R15" i="18" s="1"/>
  <c r="N5" i="18"/>
  <c r="N6" i="18" s="1"/>
  <c r="N7" i="18" s="1"/>
  <c r="N8" i="18" s="1"/>
  <c r="N9" i="18" s="1"/>
  <c r="N10" i="18" s="1"/>
  <c r="N11" i="18" s="1"/>
  <c r="N12" i="18" s="1"/>
  <c r="N13" i="18" s="1"/>
  <c r="N14" i="18" s="1"/>
  <c r="N15" i="18" s="1"/>
  <c r="J5" i="18"/>
  <c r="J6" i="18" s="1"/>
  <c r="J7" i="18" s="1"/>
  <c r="J8" i="18" s="1"/>
  <c r="J9" i="18" s="1"/>
  <c r="J10" i="18" s="1"/>
  <c r="J11" i="18" s="1"/>
  <c r="J12" i="18" s="1"/>
  <c r="J13" i="18" s="1"/>
  <c r="J14" i="18" s="1"/>
  <c r="J15" i="18" s="1"/>
  <c r="B6" i="19"/>
  <c r="J112" i="29" l="1"/>
  <c r="J112" i="24"/>
  <c r="R112" i="24" s="1"/>
  <c r="R111" i="29"/>
  <c r="J123" i="29"/>
  <c r="J116" i="29"/>
  <c r="J116" i="24"/>
  <c r="R116" i="24" s="1"/>
  <c r="J118" i="29"/>
  <c r="J118" i="24"/>
  <c r="R118" i="24" s="1"/>
  <c r="R117" i="29"/>
  <c r="J129" i="29"/>
  <c r="J110" i="29"/>
  <c r="J110" i="24"/>
  <c r="R110" i="24" s="1"/>
  <c r="J114" i="29"/>
  <c r="J114" i="24"/>
  <c r="R114" i="24" s="1"/>
  <c r="J120" i="29"/>
  <c r="J120" i="24"/>
  <c r="R120" i="24" s="1"/>
  <c r="R113" i="29"/>
  <c r="J125" i="29"/>
  <c r="R119" i="29"/>
  <c r="J131" i="29"/>
  <c r="R121" i="29"/>
  <c r="J133" i="29"/>
  <c r="R115" i="29"/>
  <c r="J127" i="29"/>
  <c r="B13" i="25"/>
  <c r="AJ52" i="24"/>
  <c r="AH52" i="23"/>
  <c r="AH51" i="22"/>
  <c r="O7" i="19"/>
  <c r="H6" i="19"/>
  <c r="V14" i="18"/>
  <c r="F5" i="18"/>
  <c r="B5" i="18"/>
  <c r="B7" i="19"/>
  <c r="R127" i="29" l="1"/>
  <c r="J139" i="29"/>
  <c r="R139" i="29" s="1"/>
  <c r="R131" i="29"/>
  <c r="J143" i="29"/>
  <c r="R143" i="29" s="1"/>
  <c r="J132" i="29"/>
  <c r="R120" i="29"/>
  <c r="R123" i="29"/>
  <c r="J135" i="29"/>
  <c r="R135" i="29" s="1"/>
  <c r="J145" i="29"/>
  <c r="R145" i="29" s="1"/>
  <c r="R133" i="29"/>
  <c r="R125" i="29"/>
  <c r="J137" i="29"/>
  <c r="R137" i="29" s="1"/>
  <c r="R110" i="29"/>
  <c r="J122" i="29"/>
  <c r="R118" i="29"/>
  <c r="J130" i="29"/>
  <c r="R114" i="29"/>
  <c r="J126" i="29"/>
  <c r="R129" i="29"/>
  <c r="J141" i="29"/>
  <c r="R141" i="29" s="1"/>
  <c r="R116" i="29"/>
  <c r="J128" i="29"/>
  <c r="R112" i="29"/>
  <c r="J124" i="29"/>
  <c r="AK52" i="24"/>
  <c r="AI52" i="23"/>
  <c r="AI51" i="22"/>
  <c r="H7" i="19"/>
  <c r="H8" i="19" s="1"/>
  <c r="O8" i="19"/>
  <c r="V15" i="18"/>
  <c r="F6" i="18"/>
  <c r="B8" i="19"/>
  <c r="B6" i="18"/>
  <c r="J140" i="29" l="1"/>
  <c r="R140" i="29" s="1"/>
  <c r="R128" i="29"/>
  <c r="R126" i="29"/>
  <c r="J138" i="29"/>
  <c r="R138" i="29" s="1"/>
  <c r="R122" i="29"/>
  <c r="J134" i="29"/>
  <c r="R134" i="29" s="1"/>
  <c r="R132" i="29"/>
  <c r="J144" i="29"/>
  <c r="R144" i="29" s="1"/>
  <c r="J136" i="29"/>
  <c r="R136" i="29" s="1"/>
  <c r="R124" i="29"/>
  <c r="J142" i="29"/>
  <c r="R142" i="29" s="1"/>
  <c r="R130" i="29"/>
  <c r="O9" i="19"/>
  <c r="F7" i="18"/>
  <c r="B9" i="19"/>
  <c r="H9" i="19"/>
  <c r="B7" i="18"/>
  <c r="O10" i="19" l="1"/>
  <c r="F8" i="18"/>
  <c r="B8" i="18"/>
  <c r="B10" i="19"/>
  <c r="H10" i="19"/>
  <c r="O11" i="19" l="1"/>
  <c r="F9" i="18"/>
  <c r="B11" i="19"/>
  <c r="H11" i="19"/>
  <c r="B9" i="18"/>
  <c r="O12" i="19" l="1"/>
  <c r="F10" i="18"/>
  <c r="B12" i="19"/>
  <c r="B10" i="18"/>
  <c r="H12" i="19"/>
  <c r="O13" i="19" l="1"/>
  <c r="F11" i="18"/>
  <c r="H13" i="19"/>
  <c r="B13" i="19"/>
  <c r="B14" i="19" s="1"/>
  <c r="B11" i="18"/>
  <c r="F12" i="18" l="1"/>
  <c r="B12" i="18"/>
  <c r="F13" i="18" l="1"/>
  <c r="B13" i="18"/>
  <c r="F14" i="18" l="1"/>
  <c r="B14" i="18"/>
  <c r="F15" i="18" l="1"/>
  <c r="B15" i="18"/>
  <c r="BO25" i="15" l="1"/>
  <c r="BO37" i="15" s="1"/>
  <c r="BO49" i="15" s="1"/>
  <c r="BO61" i="15" s="1"/>
  <c r="BO73" i="15" s="1"/>
  <c r="BO85" i="15" s="1"/>
  <c r="BO97" i="15" s="1"/>
  <c r="BO109" i="15" s="1"/>
  <c r="BO121" i="15" s="1"/>
  <c r="BM25" i="15"/>
  <c r="BM37" i="15" s="1"/>
  <c r="BM49" i="15" s="1"/>
  <c r="BM61" i="15" s="1"/>
  <c r="BM73" i="15" s="1"/>
  <c r="BM85" i="15" s="1"/>
  <c r="BM97" i="15" s="1"/>
  <c r="BM109" i="15" s="1"/>
  <c r="BM121" i="15" s="1"/>
  <c r="BL25" i="15"/>
  <c r="BL37" i="15" s="1"/>
  <c r="BL49" i="15" s="1"/>
  <c r="BL61" i="15" s="1"/>
  <c r="BL73" i="15" s="1"/>
  <c r="BL85" i="15" s="1"/>
  <c r="BL97" i="15" s="1"/>
  <c r="BL109" i="15" s="1"/>
  <c r="BL121" i="15" s="1"/>
  <c r="BK25" i="15"/>
  <c r="BK37" i="15" s="1"/>
  <c r="BK49" i="15" s="1"/>
  <c r="BK61" i="15" s="1"/>
  <c r="BK73" i="15" s="1"/>
  <c r="BK85" i="15" s="1"/>
  <c r="BK97" i="15" s="1"/>
  <c r="BK109" i="15" s="1"/>
  <c r="BK121" i="15" s="1"/>
  <c r="BJ25" i="15"/>
  <c r="BJ37" i="15" s="1"/>
  <c r="BJ49" i="15" s="1"/>
  <c r="BJ61" i="15" s="1"/>
  <c r="BJ73" i="15" s="1"/>
  <c r="BJ85" i="15" s="1"/>
  <c r="BJ97" i="15" s="1"/>
  <c r="BJ109" i="15" s="1"/>
  <c r="BJ121" i="15" s="1"/>
  <c r="BI25" i="15"/>
  <c r="BI37" i="15" s="1"/>
  <c r="BI49" i="15" s="1"/>
  <c r="BI61" i="15" s="1"/>
  <c r="BI73" i="15" s="1"/>
  <c r="BI85" i="15" s="1"/>
  <c r="BI97" i="15" s="1"/>
  <c r="BI109" i="15" s="1"/>
  <c r="BI121" i="15" s="1"/>
  <c r="BH25" i="15"/>
  <c r="BH37" i="15" s="1"/>
  <c r="BH49" i="15" s="1"/>
  <c r="BH61" i="15" s="1"/>
  <c r="BH73" i="15" s="1"/>
  <c r="BH85" i="15" s="1"/>
  <c r="BH97" i="15" s="1"/>
  <c r="BH109" i="15" s="1"/>
  <c r="BH121" i="15" s="1"/>
  <c r="BG25" i="15"/>
  <c r="BG37" i="15" s="1"/>
  <c r="BG49" i="15" s="1"/>
  <c r="BG61" i="15" s="1"/>
  <c r="BG73" i="15" s="1"/>
  <c r="BG85" i="15" s="1"/>
  <c r="BG97" i="15" s="1"/>
  <c r="BG109" i="15" s="1"/>
  <c r="BG121" i="15" s="1"/>
  <c r="BF25" i="15"/>
  <c r="BF37" i="15" s="1"/>
  <c r="BF49" i="15" s="1"/>
  <c r="BF61" i="15" s="1"/>
  <c r="BF73" i="15" s="1"/>
  <c r="BF85" i="15" s="1"/>
  <c r="BF97" i="15" s="1"/>
  <c r="BF109" i="15" s="1"/>
  <c r="BF121" i="15" s="1"/>
  <c r="BE25" i="15"/>
  <c r="BE37" i="15" s="1"/>
  <c r="BE49" i="15" s="1"/>
  <c r="BE61" i="15" s="1"/>
  <c r="BE73" i="15" s="1"/>
  <c r="BE85" i="15" s="1"/>
  <c r="BE97" i="15" s="1"/>
  <c r="BE109" i="15" s="1"/>
  <c r="BE121" i="15" s="1"/>
  <c r="BD25" i="15"/>
  <c r="BD37" i="15" s="1"/>
  <c r="BD49" i="15" s="1"/>
  <c r="BD61" i="15" s="1"/>
  <c r="BD73" i="15" s="1"/>
  <c r="BD85" i="15" s="1"/>
  <c r="BD97" i="15" s="1"/>
  <c r="BD109" i="15" s="1"/>
  <c r="BD121" i="15" s="1"/>
  <c r="BC25" i="15"/>
  <c r="BC37" i="15" s="1"/>
  <c r="BC49" i="15" s="1"/>
  <c r="BC61" i="15" s="1"/>
  <c r="BC73" i="15" s="1"/>
  <c r="BC85" i="15" s="1"/>
  <c r="BC97" i="15" s="1"/>
  <c r="BC109" i="15" s="1"/>
  <c r="BC121" i="15" s="1"/>
  <c r="BB25" i="15"/>
  <c r="BB37" i="15" s="1"/>
  <c r="BB49" i="15" s="1"/>
  <c r="BB61" i="15" s="1"/>
  <c r="BB73" i="15" s="1"/>
  <c r="BB85" i="15" s="1"/>
  <c r="BB97" i="15" s="1"/>
  <c r="BB109" i="15" s="1"/>
  <c r="BB121" i="15" s="1"/>
  <c r="BO24" i="15"/>
  <c r="BO36" i="15" s="1"/>
  <c r="BO48" i="15" s="1"/>
  <c r="BO60" i="15" s="1"/>
  <c r="BO72" i="15" s="1"/>
  <c r="BO84" i="15" s="1"/>
  <c r="BO96" i="15" s="1"/>
  <c r="BO108" i="15" s="1"/>
  <c r="BO120" i="15" s="1"/>
  <c r="BN24" i="15"/>
  <c r="BN36" i="15" s="1"/>
  <c r="BN48" i="15" s="1"/>
  <c r="BN60" i="15" s="1"/>
  <c r="BN72" i="15" s="1"/>
  <c r="BN84" i="15" s="1"/>
  <c r="BN96" i="15" s="1"/>
  <c r="BN108" i="15" s="1"/>
  <c r="BN120" i="15" s="1"/>
  <c r="BM24" i="15"/>
  <c r="BM36" i="15" s="1"/>
  <c r="BM48" i="15" s="1"/>
  <c r="BM60" i="15" s="1"/>
  <c r="BM72" i="15" s="1"/>
  <c r="BM84" i="15" s="1"/>
  <c r="BM96" i="15" s="1"/>
  <c r="BM108" i="15" s="1"/>
  <c r="BM120" i="15" s="1"/>
  <c r="BL24" i="15"/>
  <c r="BL36" i="15" s="1"/>
  <c r="BL48" i="15" s="1"/>
  <c r="BL60" i="15" s="1"/>
  <c r="BL72" i="15" s="1"/>
  <c r="BL84" i="15" s="1"/>
  <c r="BL96" i="15" s="1"/>
  <c r="BL108" i="15" s="1"/>
  <c r="BL120" i="15" s="1"/>
  <c r="BK24" i="15"/>
  <c r="BK36" i="15" s="1"/>
  <c r="BK48" i="15" s="1"/>
  <c r="BK60" i="15" s="1"/>
  <c r="BK72" i="15" s="1"/>
  <c r="BK84" i="15" s="1"/>
  <c r="BK96" i="15" s="1"/>
  <c r="BK108" i="15" s="1"/>
  <c r="BK120" i="15" s="1"/>
  <c r="BJ24" i="15"/>
  <c r="BJ36" i="15" s="1"/>
  <c r="BJ48" i="15" s="1"/>
  <c r="BJ60" i="15" s="1"/>
  <c r="BJ72" i="15" s="1"/>
  <c r="BJ84" i="15" s="1"/>
  <c r="BJ96" i="15" s="1"/>
  <c r="BJ108" i="15" s="1"/>
  <c r="BJ120" i="15" s="1"/>
  <c r="BI24" i="15"/>
  <c r="BI36" i="15" s="1"/>
  <c r="BI48" i="15" s="1"/>
  <c r="BI60" i="15" s="1"/>
  <c r="BI72" i="15" s="1"/>
  <c r="BI84" i="15" s="1"/>
  <c r="BI96" i="15" s="1"/>
  <c r="BI108" i="15" s="1"/>
  <c r="BI120" i="15" s="1"/>
  <c r="BH24" i="15"/>
  <c r="BH36" i="15" s="1"/>
  <c r="BH48" i="15" s="1"/>
  <c r="BH60" i="15" s="1"/>
  <c r="BH72" i="15" s="1"/>
  <c r="BH84" i="15" s="1"/>
  <c r="BH96" i="15" s="1"/>
  <c r="BH108" i="15" s="1"/>
  <c r="BH120" i="15" s="1"/>
  <c r="BG24" i="15"/>
  <c r="BG36" i="15" s="1"/>
  <c r="BG48" i="15" s="1"/>
  <c r="BG60" i="15" s="1"/>
  <c r="BG72" i="15" s="1"/>
  <c r="BG84" i="15" s="1"/>
  <c r="BG96" i="15" s="1"/>
  <c r="BG108" i="15" s="1"/>
  <c r="BG120" i="15" s="1"/>
  <c r="BF24" i="15"/>
  <c r="BF36" i="15" s="1"/>
  <c r="BF48" i="15" s="1"/>
  <c r="BF60" i="15" s="1"/>
  <c r="BF72" i="15" s="1"/>
  <c r="BF84" i="15" s="1"/>
  <c r="BF96" i="15" s="1"/>
  <c r="BF108" i="15" s="1"/>
  <c r="BF120" i="15" s="1"/>
  <c r="BE24" i="15"/>
  <c r="BE36" i="15" s="1"/>
  <c r="BE48" i="15" s="1"/>
  <c r="BE60" i="15" s="1"/>
  <c r="BE72" i="15" s="1"/>
  <c r="BE84" i="15" s="1"/>
  <c r="BE96" i="15" s="1"/>
  <c r="BE108" i="15" s="1"/>
  <c r="BE120" i="15" s="1"/>
  <c r="BD24" i="15"/>
  <c r="BD36" i="15" s="1"/>
  <c r="BD48" i="15" s="1"/>
  <c r="BD60" i="15" s="1"/>
  <c r="BD72" i="15" s="1"/>
  <c r="BD84" i="15" s="1"/>
  <c r="BD96" i="15" s="1"/>
  <c r="BD108" i="15" s="1"/>
  <c r="BD120" i="15" s="1"/>
  <c r="BC24" i="15"/>
  <c r="BC36" i="15" s="1"/>
  <c r="BC48" i="15" s="1"/>
  <c r="BC60" i="15" s="1"/>
  <c r="BC72" i="15" s="1"/>
  <c r="BC84" i="15" s="1"/>
  <c r="BC96" i="15" s="1"/>
  <c r="BC108" i="15" s="1"/>
  <c r="BC120" i="15" s="1"/>
  <c r="BB24" i="15"/>
  <c r="BB36" i="15" s="1"/>
  <c r="BB48" i="15" s="1"/>
  <c r="BB60" i="15" s="1"/>
  <c r="BB72" i="15" s="1"/>
  <c r="BB84" i="15" s="1"/>
  <c r="BB96" i="15" s="1"/>
  <c r="BB108" i="15" s="1"/>
  <c r="BB120" i="15" s="1"/>
  <c r="BO23" i="15"/>
  <c r="BO35" i="15" s="1"/>
  <c r="BO47" i="15" s="1"/>
  <c r="BO59" i="15" s="1"/>
  <c r="BO71" i="15" s="1"/>
  <c r="BO83" i="15" s="1"/>
  <c r="BO95" i="15" s="1"/>
  <c r="BO107" i="15" s="1"/>
  <c r="BO119" i="15" s="1"/>
  <c r="BN23" i="15"/>
  <c r="BN35" i="15" s="1"/>
  <c r="BN47" i="15" s="1"/>
  <c r="BN59" i="15" s="1"/>
  <c r="BN71" i="15" s="1"/>
  <c r="BN83" i="15" s="1"/>
  <c r="BN95" i="15" s="1"/>
  <c r="BN107" i="15" s="1"/>
  <c r="BM23" i="15"/>
  <c r="BM35" i="15" s="1"/>
  <c r="BM47" i="15" s="1"/>
  <c r="BM59" i="15" s="1"/>
  <c r="BM71" i="15" s="1"/>
  <c r="BM83" i="15" s="1"/>
  <c r="BM95" i="15" s="1"/>
  <c r="BM107" i="15" s="1"/>
  <c r="BM119" i="15" s="1"/>
  <c r="BL23" i="15"/>
  <c r="BL35" i="15" s="1"/>
  <c r="BL47" i="15" s="1"/>
  <c r="BL59" i="15" s="1"/>
  <c r="BL71" i="15" s="1"/>
  <c r="BL83" i="15" s="1"/>
  <c r="BL95" i="15" s="1"/>
  <c r="BL107" i="15" s="1"/>
  <c r="BL119" i="15" s="1"/>
  <c r="BK23" i="15"/>
  <c r="BK35" i="15" s="1"/>
  <c r="BK47" i="15" s="1"/>
  <c r="BK59" i="15" s="1"/>
  <c r="BK71" i="15" s="1"/>
  <c r="BK83" i="15" s="1"/>
  <c r="BK95" i="15" s="1"/>
  <c r="BK107" i="15" s="1"/>
  <c r="BK119" i="15" s="1"/>
  <c r="BJ23" i="15"/>
  <c r="BJ35" i="15" s="1"/>
  <c r="BJ47" i="15" s="1"/>
  <c r="BJ59" i="15" s="1"/>
  <c r="BJ71" i="15" s="1"/>
  <c r="BJ83" i="15" s="1"/>
  <c r="BJ95" i="15" s="1"/>
  <c r="BJ107" i="15" s="1"/>
  <c r="BJ119" i="15" s="1"/>
  <c r="BI23" i="15"/>
  <c r="BI35" i="15" s="1"/>
  <c r="BI47" i="15" s="1"/>
  <c r="BI59" i="15" s="1"/>
  <c r="BI71" i="15" s="1"/>
  <c r="BI83" i="15" s="1"/>
  <c r="BI95" i="15" s="1"/>
  <c r="BI107" i="15" s="1"/>
  <c r="BI119" i="15" s="1"/>
  <c r="BH23" i="15"/>
  <c r="BH35" i="15" s="1"/>
  <c r="BH47" i="15" s="1"/>
  <c r="BH59" i="15" s="1"/>
  <c r="BH71" i="15" s="1"/>
  <c r="BH83" i="15" s="1"/>
  <c r="BH95" i="15" s="1"/>
  <c r="BH107" i="15" s="1"/>
  <c r="BH119" i="15" s="1"/>
  <c r="BG23" i="15"/>
  <c r="BG35" i="15" s="1"/>
  <c r="BG47" i="15" s="1"/>
  <c r="BG59" i="15" s="1"/>
  <c r="BG71" i="15" s="1"/>
  <c r="BG83" i="15" s="1"/>
  <c r="BG95" i="15" s="1"/>
  <c r="BG107" i="15" s="1"/>
  <c r="BG119" i="15" s="1"/>
  <c r="BF23" i="15"/>
  <c r="BF35" i="15" s="1"/>
  <c r="BF47" i="15" s="1"/>
  <c r="BF59" i="15" s="1"/>
  <c r="BF71" i="15" s="1"/>
  <c r="BF83" i="15" s="1"/>
  <c r="BF95" i="15" s="1"/>
  <c r="BF107" i="15" s="1"/>
  <c r="BF119" i="15" s="1"/>
  <c r="BE23" i="15"/>
  <c r="BE35" i="15" s="1"/>
  <c r="BE47" i="15" s="1"/>
  <c r="BE59" i="15" s="1"/>
  <c r="BE71" i="15" s="1"/>
  <c r="BE83" i="15" s="1"/>
  <c r="BE95" i="15" s="1"/>
  <c r="BE107" i="15" s="1"/>
  <c r="BE119" i="15" s="1"/>
  <c r="BD23" i="15"/>
  <c r="BD35" i="15" s="1"/>
  <c r="BD47" i="15" s="1"/>
  <c r="BD59" i="15" s="1"/>
  <c r="BD71" i="15" s="1"/>
  <c r="BD83" i="15" s="1"/>
  <c r="BD95" i="15" s="1"/>
  <c r="BD107" i="15" s="1"/>
  <c r="BD119" i="15" s="1"/>
  <c r="BC23" i="15"/>
  <c r="BC35" i="15" s="1"/>
  <c r="BC47" i="15" s="1"/>
  <c r="BC59" i="15" s="1"/>
  <c r="BC71" i="15" s="1"/>
  <c r="BC83" i="15" s="1"/>
  <c r="BC95" i="15" s="1"/>
  <c r="BC107" i="15" s="1"/>
  <c r="BC119" i="15" s="1"/>
  <c r="BB23" i="15"/>
  <c r="BB35" i="15" s="1"/>
  <c r="BB47" i="15" s="1"/>
  <c r="BB59" i="15" s="1"/>
  <c r="BB71" i="15" s="1"/>
  <c r="BB83" i="15" s="1"/>
  <c r="BB95" i="15" s="1"/>
  <c r="BB107" i="15" s="1"/>
  <c r="BB119" i="15" s="1"/>
  <c r="BO22" i="15"/>
  <c r="BO34" i="15" s="1"/>
  <c r="BO46" i="15" s="1"/>
  <c r="BO58" i="15" s="1"/>
  <c r="BO70" i="15" s="1"/>
  <c r="BO82" i="15" s="1"/>
  <c r="BO94" i="15" s="1"/>
  <c r="BO106" i="15" s="1"/>
  <c r="BO118" i="15" s="1"/>
  <c r="BM22" i="15"/>
  <c r="BM34" i="15" s="1"/>
  <c r="BM46" i="15" s="1"/>
  <c r="BM58" i="15" s="1"/>
  <c r="BM70" i="15" s="1"/>
  <c r="BM82" i="15" s="1"/>
  <c r="BM94" i="15" s="1"/>
  <c r="BM106" i="15" s="1"/>
  <c r="BM118" i="15" s="1"/>
  <c r="BL22" i="15"/>
  <c r="BL34" i="15" s="1"/>
  <c r="BL46" i="15" s="1"/>
  <c r="BL58" i="15" s="1"/>
  <c r="BL70" i="15" s="1"/>
  <c r="BL82" i="15" s="1"/>
  <c r="BL94" i="15" s="1"/>
  <c r="BL106" i="15" s="1"/>
  <c r="BL118" i="15" s="1"/>
  <c r="BK22" i="15"/>
  <c r="BK34" i="15" s="1"/>
  <c r="BK46" i="15" s="1"/>
  <c r="BK58" i="15" s="1"/>
  <c r="BK70" i="15" s="1"/>
  <c r="BK82" i="15" s="1"/>
  <c r="BK94" i="15" s="1"/>
  <c r="BK106" i="15" s="1"/>
  <c r="BK118" i="15" s="1"/>
  <c r="BJ22" i="15"/>
  <c r="BJ34" i="15" s="1"/>
  <c r="BJ46" i="15" s="1"/>
  <c r="BJ58" i="15" s="1"/>
  <c r="BJ70" i="15" s="1"/>
  <c r="BJ82" i="15" s="1"/>
  <c r="BJ94" i="15" s="1"/>
  <c r="BJ106" i="15" s="1"/>
  <c r="BJ118" i="15" s="1"/>
  <c r="BI22" i="15"/>
  <c r="BI34" i="15" s="1"/>
  <c r="BI46" i="15" s="1"/>
  <c r="BI58" i="15" s="1"/>
  <c r="BI70" i="15" s="1"/>
  <c r="BI82" i="15" s="1"/>
  <c r="BI94" i="15" s="1"/>
  <c r="BI106" i="15" s="1"/>
  <c r="BI118" i="15" s="1"/>
  <c r="BH22" i="15"/>
  <c r="BH34" i="15" s="1"/>
  <c r="BH46" i="15" s="1"/>
  <c r="BH58" i="15" s="1"/>
  <c r="BH70" i="15" s="1"/>
  <c r="BH82" i="15" s="1"/>
  <c r="BH94" i="15" s="1"/>
  <c r="BH106" i="15" s="1"/>
  <c r="BH118" i="15" s="1"/>
  <c r="BG22" i="15"/>
  <c r="BG34" i="15" s="1"/>
  <c r="BG46" i="15" s="1"/>
  <c r="BG58" i="15" s="1"/>
  <c r="BG70" i="15" s="1"/>
  <c r="BG82" i="15" s="1"/>
  <c r="BG94" i="15" s="1"/>
  <c r="BG106" i="15" s="1"/>
  <c r="BG118" i="15" s="1"/>
  <c r="BF22" i="15"/>
  <c r="BF34" i="15" s="1"/>
  <c r="BF46" i="15" s="1"/>
  <c r="BF58" i="15" s="1"/>
  <c r="BF70" i="15" s="1"/>
  <c r="BF82" i="15" s="1"/>
  <c r="BF94" i="15" s="1"/>
  <c r="BF106" i="15" s="1"/>
  <c r="BF118" i="15" s="1"/>
  <c r="BE22" i="15"/>
  <c r="BE34" i="15" s="1"/>
  <c r="BE46" i="15" s="1"/>
  <c r="BE58" i="15" s="1"/>
  <c r="BE70" i="15" s="1"/>
  <c r="BE82" i="15" s="1"/>
  <c r="BE94" i="15" s="1"/>
  <c r="BE106" i="15" s="1"/>
  <c r="BE118" i="15" s="1"/>
  <c r="BD22" i="15"/>
  <c r="BD34" i="15" s="1"/>
  <c r="BD46" i="15" s="1"/>
  <c r="BD58" i="15" s="1"/>
  <c r="BD70" i="15" s="1"/>
  <c r="BD82" i="15" s="1"/>
  <c r="BD94" i="15" s="1"/>
  <c r="BD106" i="15" s="1"/>
  <c r="BD118" i="15" s="1"/>
  <c r="BC22" i="15"/>
  <c r="BC34" i="15" s="1"/>
  <c r="BC46" i="15" s="1"/>
  <c r="BC58" i="15" s="1"/>
  <c r="BC70" i="15" s="1"/>
  <c r="BC82" i="15" s="1"/>
  <c r="BC94" i="15" s="1"/>
  <c r="BC106" i="15" s="1"/>
  <c r="BC118" i="15" s="1"/>
  <c r="BB22" i="15"/>
  <c r="BB34" i="15" s="1"/>
  <c r="BB46" i="15" s="1"/>
  <c r="BB58" i="15" s="1"/>
  <c r="BB70" i="15" s="1"/>
  <c r="BB82" i="15" s="1"/>
  <c r="BB94" i="15" s="1"/>
  <c r="BB106" i="15" s="1"/>
  <c r="BB118" i="15" s="1"/>
  <c r="BO21" i="15"/>
  <c r="BO33" i="15" s="1"/>
  <c r="BO45" i="15" s="1"/>
  <c r="BO57" i="15" s="1"/>
  <c r="BO69" i="15" s="1"/>
  <c r="BO81" i="15" s="1"/>
  <c r="BO93" i="15" s="1"/>
  <c r="BO105" i="15" s="1"/>
  <c r="BO117" i="15" s="1"/>
  <c r="BN21" i="15"/>
  <c r="BM21" i="15"/>
  <c r="BM33" i="15" s="1"/>
  <c r="BM45" i="15" s="1"/>
  <c r="BM57" i="15" s="1"/>
  <c r="BM69" i="15" s="1"/>
  <c r="BM81" i="15" s="1"/>
  <c r="BM93" i="15" s="1"/>
  <c r="BM105" i="15" s="1"/>
  <c r="BM117" i="15" s="1"/>
  <c r="BL21" i="15"/>
  <c r="BL33" i="15" s="1"/>
  <c r="BL45" i="15" s="1"/>
  <c r="BL57" i="15" s="1"/>
  <c r="BL69" i="15" s="1"/>
  <c r="BL81" i="15" s="1"/>
  <c r="BL93" i="15" s="1"/>
  <c r="BL105" i="15" s="1"/>
  <c r="BL117" i="15" s="1"/>
  <c r="BK21" i="15"/>
  <c r="BK33" i="15" s="1"/>
  <c r="BK45" i="15" s="1"/>
  <c r="BK57" i="15" s="1"/>
  <c r="BK69" i="15" s="1"/>
  <c r="BK81" i="15" s="1"/>
  <c r="BK93" i="15" s="1"/>
  <c r="BK105" i="15" s="1"/>
  <c r="BK117" i="15" s="1"/>
  <c r="BJ21" i="15"/>
  <c r="BJ33" i="15" s="1"/>
  <c r="BJ45" i="15" s="1"/>
  <c r="BJ57" i="15" s="1"/>
  <c r="BJ69" i="15" s="1"/>
  <c r="BJ81" i="15" s="1"/>
  <c r="BJ93" i="15" s="1"/>
  <c r="BJ105" i="15" s="1"/>
  <c r="BJ117" i="15" s="1"/>
  <c r="BI21" i="15"/>
  <c r="BI33" i="15" s="1"/>
  <c r="BI45" i="15" s="1"/>
  <c r="BI57" i="15" s="1"/>
  <c r="BI69" i="15" s="1"/>
  <c r="BI81" i="15" s="1"/>
  <c r="BI93" i="15" s="1"/>
  <c r="BI105" i="15" s="1"/>
  <c r="BI117" i="15" s="1"/>
  <c r="BH21" i="15"/>
  <c r="BH33" i="15" s="1"/>
  <c r="BH45" i="15" s="1"/>
  <c r="BH57" i="15" s="1"/>
  <c r="BH69" i="15" s="1"/>
  <c r="BH81" i="15" s="1"/>
  <c r="BH93" i="15" s="1"/>
  <c r="BH105" i="15" s="1"/>
  <c r="BH117" i="15" s="1"/>
  <c r="BG21" i="15"/>
  <c r="BG33" i="15" s="1"/>
  <c r="BG45" i="15" s="1"/>
  <c r="BG57" i="15" s="1"/>
  <c r="BG69" i="15" s="1"/>
  <c r="BG81" i="15" s="1"/>
  <c r="BG93" i="15" s="1"/>
  <c r="BG105" i="15" s="1"/>
  <c r="BG117" i="15" s="1"/>
  <c r="BF21" i="15"/>
  <c r="BF33" i="15" s="1"/>
  <c r="BF45" i="15" s="1"/>
  <c r="BF57" i="15" s="1"/>
  <c r="BF69" i="15" s="1"/>
  <c r="BF81" i="15" s="1"/>
  <c r="BF93" i="15" s="1"/>
  <c r="BF105" i="15" s="1"/>
  <c r="BF117" i="15" s="1"/>
  <c r="BE21" i="15"/>
  <c r="BE33" i="15" s="1"/>
  <c r="BE45" i="15" s="1"/>
  <c r="BE57" i="15" s="1"/>
  <c r="BE69" i="15" s="1"/>
  <c r="BE81" i="15" s="1"/>
  <c r="BE93" i="15" s="1"/>
  <c r="BE105" i="15" s="1"/>
  <c r="BE117" i="15" s="1"/>
  <c r="BD21" i="15"/>
  <c r="BD33" i="15" s="1"/>
  <c r="BD45" i="15" s="1"/>
  <c r="BD57" i="15" s="1"/>
  <c r="BD69" i="15" s="1"/>
  <c r="BD81" i="15" s="1"/>
  <c r="BD93" i="15" s="1"/>
  <c r="BD105" i="15" s="1"/>
  <c r="BD117" i="15" s="1"/>
  <c r="BC21" i="15"/>
  <c r="BC33" i="15" s="1"/>
  <c r="BC45" i="15" s="1"/>
  <c r="BC57" i="15" s="1"/>
  <c r="BC69" i="15" s="1"/>
  <c r="BC81" i="15" s="1"/>
  <c r="BC93" i="15" s="1"/>
  <c r="BC105" i="15" s="1"/>
  <c r="BC117" i="15" s="1"/>
  <c r="BB21" i="15"/>
  <c r="BB33" i="15" s="1"/>
  <c r="BB45" i="15" s="1"/>
  <c r="BB57" i="15" s="1"/>
  <c r="BB69" i="15" s="1"/>
  <c r="BB81" i="15" s="1"/>
  <c r="BB93" i="15" s="1"/>
  <c r="BB105" i="15" s="1"/>
  <c r="BB117" i="15" s="1"/>
  <c r="BO20" i="15"/>
  <c r="BO32" i="15" s="1"/>
  <c r="BO44" i="15" s="1"/>
  <c r="BO56" i="15" s="1"/>
  <c r="BO68" i="15" s="1"/>
  <c r="BO80" i="15" s="1"/>
  <c r="BO92" i="15" s="1"/>
  <c r="BO104" i="15" s="1"/>
  <c r="BO116" i="15" s="1"/>
  <c r="BN20" i="15"/>
  <c r="BN32" i="15" s="1"/>
  <c r="BN44" i="15" s="1"/>
  <c r="BN56" i="15" s="1"/>
  <c r="BN68" i="15" s="1"/>
  <c r="BN80" i="15" s="1"/>
  <c r="BN92" i="15" s="1"/>
  <c r="BN104" i="15" s="1"/>
  <c r="BN116" i="15" s="1"/>
  <c r="BM20" i="15"/>
  <c r="BM32" i="15" s="1"/>
  <c r="BM44" i="15" s="1"/>
  <c r="BM56" i="15" s="1"/>
  <c r="BM68" i="15" s="1"/>
  <c r="BM80" i="15" s="1"/>
  <c r="BM92" i="15" s="1"/>
  <c r="BM104" i="15" s="1"/>
  <c r="BM116" i="15" s="1"/>
  <c r="BL20" i="15"/>
  <c r="BL32" i="15" s="1"/>
  <c r="BL44" i="15" s="1"/>
  <c r="BL56" i="15" s="1"/>
  <c r="BL68" i="15" s="1"/>
  <c r="BL80" i="15" s="1"/>
  <c r="BL92" i="15" s="1"/>
  <c r="BL104" i="15" s="1"/>
  <c r="BL116" i="15" s="1"/>
  <c r="BK20" i="15"/>
  <c r="BK32" i="15" s="1"/>
  <c r="BK44" i="15" s="1"/>
  <c r="BK56" i="15" s="1"/>
  <c r="BK68" i="15" s="1"/>
  <c r="BK80" i="15" s="1"/>
  <c r="BK92" i="15" s="1"/>
  <c r="BK104" i="15" s="1"/>
  <c r="BK116" i="15" s="1"/>
  <c r="BJ20" i="15"/>
  <c r="BJ32" i="15" s="1"/>
  <c r="BJ44" i="15" s="1"/>
  <c r="BJ56" i="15" s="1"/>
  <c r="BJ68" i="15" s="1"/>
  <c r="BJ80" i="15" s="1"/>
  <c r="BJ92" i="15" s="1"/>
  <c r="BJ104" i="15" s="1"/>
  <c r="BJ116" i="15" s="1"/>
  <c r="BI20" i="15"/>
  <c r="BI32" i="15" s="1"/>
  <c r="BI44" i="15" s="1"/>
  <c r="BI56" i="15" s="1"/>
  <c r="BI68" i="15" s="1"/>
  <c r="BI80" i="15" s="1"/>
  <c r="BI92" i="15" s="1"/>
  <c r="BI104" i="15" s="1"/>
  <c r="BI116" i="15" s="1"/>
  <c r="BH20" i="15"/>
  <c r="BH32" i="15" s="1"/>
  <c r="BH44" i="15" s="1"/>
  <c r="BH56" i="15" s="1"/>
  <c r="BH68" i="15" s="1"/>
  <c r="BH80" i="15" s="1"/>
  <c r="BH92" i="15" s="1"/>
  <c r="BH104" i="15" s="1"/>
  <c r="BH116" i="15" s="1"/>
  <c r="BG20" i="15"/>
  <c r="BG32" i="15" s="1"/>
  <c r="BG44" i="15" s="1"/>
  <c r="BG56" i="15" s="1"/>
  <c r="BG68" i="15" s="1"/>
  <c r="BG80" i="15" s="1"/>
  <c r="BG92" i="15" s="1"/>
  <c r="BG104" i="15" s="1"/>
  <c r="BG116" i="15" s="1"/>
  <c r="BF20" i="15"/>
  <c r="BF32" i="15" s="1"/>
  <c r="BF44" i="15" s="1"/>
  <c r="BF56" i="15" s="1"/>
  <c r="BF68" i="15" s="1"/>
  <c r="BF80" i="15" s="1"/>
  <c r="BF92" i="15" s="1"/>
  <c r="BF104" i="15" s="1"/>
  <c r="BF116" i="15" s="1"/>
  <c r="BE20" i="15"/>
  <c r="BE32" i="15" s="1"/>
  <c r="BE44" i="15" s="1"/>
  <c r="BE56" i="15" s="1"/>
  <c r="BE68" i="15" s="1"/>
  <c r="BE80" i="15" s="1"/>
  <c r="BE92" i="15" s="1"/>
  <c r="BE104" i="15" s="1"/>
  <c r="BE116" i="15" s="1"/>
  <c r="BD20" i="15"/>
  <c r="BD32" i="15" s="1"/>
  <c r="BD44" i="15" s="1"/>
  <c r="BD56" i="15" s="1"/>
  <c r="BD68" i="15" s="1"/>
  <c r="BD80" i="15" s="1"/>
  <c r="BD92" i="15" s="1"/>
  <c r="BD104" i="15" s="1"/>
  <c r="BD116" i="15" s="1"/>
  <c r="BC20" i="15"/>
  <c r="BC32" i="15" s="1"/>
  <c r="BC44" i="15" s="1"/>
  <c r="BC56" i="15" s="1"/>
  <c r="BC68" i="15" s="1"/>
  <c r="BC80" i="15" s="1"/>
  <c r="BC92" i="15" s="1"/>
  <c r="BC104" i="15" s="1"/>
  <c r="BC116" i="15" s="1"/>
  <c r="BB20" i="15"/>
  <c r="BB32" i="15" s="1"/>
  <c r="BB44" i="15" s="1"/>
  <c r="BB56" i="15" s="1"/>
  <c r="BB68" i="15" s="1"/>
  <c r="BB80" i="15" s="1"/>
  <c r="BB92" i="15" s="1"/>
  <c r="BB104" i="15" s="1"/>
  <c r="BB116" i="15" s="1"/>
  <c r="BO19" i="15"/>
  <c r="BO31" i="15" s="1"/>
  <c r="BO43" i="15" s="1"/>
  <c r="BO55" i="15" s="1"/>
  <c r="BO67" i="15" s="1"/>
  <c r="BO79" i="15" s="1"/>
  <c r="BO91" i="15" s="1"/>
  <c r="BO103" i="15" s="1"/>
  <c r="BO115" i="15" s="1"/>
  <c r="BN19" i="15"/>
  <c r="BN31" i="15" s="1"/>
  <c r="BN43" i="15" s="1"/>
  <c r="BN55" i="15" s="1"/>
  <c r="BN67" i="15" s="1"/>
  <c r="BN79" i="15" s="1"/>
  <c r="BN91" i="15" s="1"/>
  <c r="BN103" i="15" s="1"/>
  <c r="BN115" i="15" s="1"/>
  <c r="BM19" i="15"/>
  <c r="BM31" i="15" s="1"/>
  <c r="BM43" i="15" s="1"/>
  <c r="BM55" i="15" s="1"/>
  <c r="BM67" i="15" s="1"/>
  <c r="BM79" i="15" s="1"/>
  <c r="BM91" i="15" s="1"/>
  <c r="BM103" i="15" s="1"/>
  <c r="BM115" i="15" s="1"/>
  <c r="BL19" i="15"/>
  <c r="BL31" i="15" s="1"/>
  <c r="BL43" i="15" s="1"/>
  <c r="BL55" i="15" s="1"/>
  <c r="BL67" i="15" s="1"/>
  <c r="BL79" i="15" s="1"/>
  <c r="BL91" i="15" s="1"/>
  <c r="BL103" i="15" s="1"/>
  <c r="BL115" i="15" s="1"/>
  <c r="BK19" i="15"/>
  <c r="BK31" i="15" s="1"/>
  <c r="BK43" i="15" s="1"/>
  <c r="BK55" i="15" s="1"/>
  <c r="BK67" i="15" s="1"/>
  <c r="BK79" i="15" s="1"/>
  <c r="BK91" i="15" s="1"/>
  <c r="BK103" i="15" s="1"/>
  <c r="BK115" i="15" s="1"/>
  <c r="BJ19" i="15"/>
  <c r="BJ31" i="15" s="1"/>
  <c r="BJ43" i="15" s="1"/>
  <c r="BJ55" i="15" s="1"/>
  <c r="BJ67" i="15" s="1"/>
  <c r="BJ79" i="15" s="1"/>
  <c r="BJ91" i="15" s="1"/>
  <c r="BJ103" i="15" s="1"/>
  <c r="BJ115" i="15" s="1"/>
  <c r="BI19" i="15"/>
  <c r="BI31" i="15" s="1"/>
  <c r="BI43" i="15" s="1"/>
  <c r="BI55" i="15" s="1"/>
  <c r="BI67" i="15" s="1"/>
  <c r="BI79" i="15" s="1"/>
  <c r="BI91" i="15" s="1"/>
  <c r="BI103" i="15" s="1"/>
  <c r="BI115" i="15" s="1"/>
  <c r="BH19" i="15"/>
  <c r="BH31" i="15" s="1"/>
  <c r="BH43" i="15" s="1"/>
  <c r="BH55" i="15" s="1"/>
  <c r="BH67" i="15" s="1"/>
  <c r="BH79" i="15" s="1"/>
  <c r="BH91" i="15" s="1"/>
  <c r="BH103" i="15" s="1"/>
  <c r="BH115" i="15" s="1"/>
  <c r="BG19" i="15"/>
  <c r="BG31" i="15" s="1"/>
  <c r="BG43" i="15" s="1"/>
  <c r="BG55" i="15" s="1"/>
  <c r="BG67" i="15" s="1"/>
  <c r="BG79" i="15" s="1"/>
  <c r="BG91" i="15" s="1"/>
  <c r="BG103" i="15" s="1"/>
  <c r="BG115" i="15" s="1"/>
  <c r="BF19" i="15"/>
  <c r="BF31" i="15" s="1"/>
  <c r="BF43" i="15" s="1"/>
  <c r="BF55" i="15" s="1"/>
  <c r="BF67" i="15" s="1"/>
  <c r="BF79" i="15" s="1"/>
  <c r="BF91" i="15" s="1"/>
  <c r="BF103" i="15" s="1"/>
  <c r="BF115" i="15" s="1"/>
  <c r="BE19" i="15"/>
  <c r="BE31" i="15" s="1"/>
  <c r="BE43" i="15" s="1"/>
  <c r="BE55" i="15" s="1"/>
  <c r="BE67" i="15" s="1"/>
  <c r="BE79" i="15" s="1"/>
  <c r="BE91" i="15" s="1"/>
  <c r="BE103" i="15" s="1"/>
  <c r="BE115" i="15" s="1"/>
  <c r="BD19" i="15"/>
  <c r="BD31" i="15" s="1"/>
  <c r="BD43" i="15" s="1"/>
  <c r="BD55" i="15" s="1"/>
  <c r="BD67" i="15" s="1"/>
  <c r="BD79" i="15" s="1"/>
  <c r="BD91" i="15" s="1"/>
  <c r="BD103" i="15" s="1"/>
  <c r="BD115" i="15" s="1"/>
  <c r="BC19" i="15"/>
  <c r="BC31" i="15" s="1"/>
  <c r="BC43" i="15" s="1"/>
  <c r="BC55" i="15" s="1"/>
  <c r="BC67" i="15" s="1"/>
  <c r="BC79" i="15" s="1"/>
  <c r="BC91" i="15" s="1"/>
  <c r="BC103" i="15" s="1"/>
  <c r="BC115" i="15" s="1"/>
  <c r="BB19" i="15"/>
  <c r="BB31" i="15" s="1"/>
  <c r="BB43" i="15" s="1"/>
  <c r="BB55" i="15" s="1"/>
  <c r="BB67" i="15" s="1"/>
  <c r="BB79" i="15" s="1"/>
  <c r="BB91" i="15" s="1"/>
  <c r="BB103" i="15" s="1"/>
  <c r="BB115" i="15" s="1"/>
  <c r="BO18" i="15"/>
  <c r="BO30" i="15" s="1"/>
  <c r="BO42" i="15" s="1"/>
  <c r="BO54" i="15" s="1"/>
  <c r="BO66" i="15" s="1"/>
  <c r="BO78" i="15" s="1"/>
  <c r="BO90" i="15" s="1"/>
  <c r="BO102" i="15" s="1"/>
  <c r="BO114" i="15" s="1"/>
  <c r="BM18" i="15"/>
  <c r="BM30" i="15" s="1"/>
  <c r="BM42" i="15" s="1"/>
  <c r="BM54" i="15" s="1"/>
  <c r="BM66" i="15" s="1"/>
  <c r="BM78" i="15" s="1"/>
  <c r="BM90" i="15" s="1"/>
  <c r="BM102" i="15" s="1"/>
  <c r="BM114" i="15" s="1"/>
  <c r="BL18" i="15"/>
  <c r="BL30" i="15" s="1"/>
  <c r="BL42" i="15" s="1"/>
  <c r="BL54" i="15" s="1"/>
  <c r="BL66" i="15" s="1"/>
  <c r="BL78" i="15" s="1"/>
  <c r="BL90" i="15" s="1"/>
  <c r="BL102" i="15" s="1"/>
  <c r="BL114" i="15" s="1"/>
  <c r="BK18" i="15"/>
  <c r="BK30" i="15" s="1"/>
  <c r="BK42" i="15" s="1"/>
  <c r="BK54" i="15" s="1"/>
  <c r="BK66" i="15" s="1"/>
  <c r="BK78" i="15" s="1"/>
  <c r="BK90" i="15" s="1"/>
  <c r="BK102" i="15" s="1"/>
  <c r="BK114" i="15" s="1"/>
  <c r="BJ18" i="15"/>
  <c r="BJ30" i="15" s="1"/>
  <c r="BJ42" i="15" s="1"/>
  <c r="BJ54" i="15" s="1"/>
  <c r="BJ66" i="15" s="1"/>
  <c r="BJ78" i="15" s="1"/>
  <c r="BJ90" i="15" s="1"/>
  <c r="BJ102" i="15" s="1"/>
  <c r="BJ114" i="15" s="1"/>
  <c r="BI18" i="15"/>
  <c r="BI30" i="15" s="1"/>
  <c r="BI42" i="15" s="1"/>
  <c r="BI54" i="15" s="1"/>
  <c r="BI66" i="15" s="1"/>
  <c r="BI78" i="15" s="1"/>
  <c r="BI90" i="15" s="1"/>
  <c r="BI102" i="15" s="1"/>
  <c r="BI114" i="15" s="1"/>
  <c r="BH18" i="15"/>
  <c r="BH30" i="15" s="1"/>
  <c r="BH42" i="15" s="1"/>
  <c r="BH54" i="15" s="1"/>
  <c r="BH66" i="15" s="1"/>
  <c r="BH78" i="15" s="1"/>
  <c r="BH90" i="15" s="1"/>
  <c r="BH102" i="15" s="1"/>
  <c r="BH114" i="15" s="1"/>
  <c r="BG18" i="15"/>
  <c r="BG30" i="15" s="1"/>
  <c r="BG42" i="15" s="1"/>
  <c r="BG54" i="15" s="1"/>
  <c r="BG66" i="15" s="1"/>
  <c r="BG78" i="15" s="1"/>
  <c r="BG90" i="15" s="1"/>
  <c r="BG102" i="15" s="1"/>
  <c r="BG114" i="15" s="1"/>
  <c r="BF18" i="15"/>
  <c r="BF30" i="15" s="1"/>
  <c r="BF42" i="15" s="1"/>
  <c r="BF54" i="15" s="1"/>
  <c r="BF66" i="15" s="1"/>
  <c r="BF78" i="15" s="1"/>
  <c r="BF90" i="15" s="1"/>
  <c r="BF102" i="15" s="1"/>
  <c r="BF114" i="15" s="1"/>
  <c r="BE18" i="15"/>
  <c r="BE30" i="15" s="1"/>
  <c r="BE42" i="15" s="1"/>
  <c r="BE54" i="15" s="1"/>
  <c r="BE66" i="15" s="1"/>
  <c r="BE78" i="15" s="1"/>
  <c r="BE90" i="15" s="1"/>
  <c r="BE102" i="15" s="1"/>
  <c r="BE114" i="15" s="1"/>
  <c r="BD18" i="15"/>
  <c r="BD30" i="15" s="1"/>
  <c r="BD42" i="15" s="1"/>
  <c r="BD54" i="15" s="1"/>
  <c r="BD66" i="15" s="1"/>
  <c r="BD78" i="15" s="1"/>
  <c r="BD90" i="15" s="1"/>
  <c r="BD102" i="15" s="1"/>
  <c r="BD114" i="15" s="1"/>
  <c r="BC18" i="15"/>
  <c r="BC30" i="15" s="1"/>
  <c r="BC42" i="15" s="1"/>
  <c r="BC54" i="15" s="1"/>
  <c r="BC66" i="15" s="1"/>
  <c r="BC78" i="15" s="1"/>
  <c r="BC90" i="15" s="1"/>
  <c r="BC102" i="15" s="1"/>
  <c r="BC114" i="15" s="1"/>
  <c r="BB18" i="15"/>
  <c r="BB30" i="15" s="1"/>
  <c r="BB42" i="15" s="1"/>
  <c r="BB54" i="15" s="1"/>
  <c r="BB66" i="15" s="1"/>
  <c r="BB78" i="15" s="1"/>
  <c r="BB90" i="15" s="1"/>
  <c r="BB102" i="15" s="1"/>
  <c r="BB114" i="15" s="1"/>
  <c r="BO17" i="15"/>
  <c r="BO29" i="15" s="1"/>
  <c r="BO41" i="15" s="1"/>
  <c r="BO53" i="15" s="1"/>
  <c r="BO65" i="15" s="1"/>
  <c r="BO77" i="15" s="1"/>
  <c r="BO89" i="15" s="1"/>
  <c r="BO101" i="15" s="1"/>
  <c r="BO113" i="15" s="1"/>
  <c r="BM17" i="15"/>
  <c r="BM29" i="15" s="1"/>
  <c r="BM41" i="15" s="1"/>
  <c r="BM53" i="15" s="1"/>
  <c r="BM65" i="15" s="1"/>
  <c r="BM77" i="15" s="1"/>
  <c r="BM89" i="15" s="1"/>
  <c r="BM101" i="15" s="1"/>
  <c r="BM113" i="15" s="1"/>
  <c r="BL17" i="15"/>
  <c r="BL29" i="15" s="1"/>
  <c r="BL41" i="15" s="1"/>
  <c r="BL53" i="15" s="1"/>
  <c r="BL65" i="15" s="1"/>
  <c r="BL77" i="15" s="1"/>
  <c r="BL89" i="15" s="1"/>
  <c r="BL101" i="15" s="1"/>
  <c r="BL113" i="15" s="1"/>
  <c r="BK17" i="15"/>
  <c r="BK29" i="15" s="1"/>
  <c r="BK41" i="15" s="1"/>
  <c r="BK53" i="15" s="1"/>
  <c r="BK65" i="15" s="1"/>
  <c r="BK77" i="15" s="1"/>
  <c r="BK89" i="15" s="1"/>
  <c r="BK101" i="15" s="1"/>
  <c r="BK113" i="15" s="1"/>
  <c r="BJ17" i="15"/>
  <c r="BJ29" i="15" s="1"/>
  <c r="BJ41" i="15" s="1"/>
  <c r="BJ53" i="15" s="1"/>
  <c r="BJ65" i="15" s="1"/>
  <c r="BJ77" i="15" s="1"/>
  <c r="BJ89" i="15" s="1"/>
  <c r="BJ101" i="15" s="1"/>
  <c r="BJ113" i="15" s="1"/>
  <c r="BI17" i="15"/>
  <c r="BI29" i="15" s="1"/>
  <c r="BI41" i="15" s="1"/>
  <c r="BI53" i="15" s="1"/>
  <c r="BI65" i="15" s="1"/>
  <c r="BI77" i="15" s="1"/>
  <c r="BI89" i="15" s="1"/>
  <c r="BI101" i="15" s="1"/>
  <c r="BI113" i="15" s="1"/>
  <c r="BH17" i="15"/>
  <c r="BH29" i="15" s="1"/>
  <c r="BH41" i="15" s="1"/>
  <c r="BH53" i="15" s="1"/>
  <c r="BH65" i="15" s="1"/>
  <c r="BH77" i="15" s="1"/>
  <c r="BH89" i="15" s="1"/>
  <c r="BH101" i="15" s="1"/>
  <c r="BH113" i="15" s="1"/>
  <c r="BG17" i="15"/>
  <c r="BG29" i="15" s="1"/>
  <c r="BG41" i="15" s="1"/>
  <c r="BG53" i="15" s="1"/>
  <c r="BG65" i="15" s="1"/>
  <c r="BG77" i="15" s="1"/>
  <c r="BG89" i="15" s="1"/>
  <c r="BG101" i="15" s="1"/>
  <c r="BG113" i="15" s="1"/>
  <c r="BF17" i="15"/>
  <c r="BF29" i="15" s="1"/>
  <c r="BF41" i="15" s="1"/>
  <c r="BF53" i="15" s="1"/>
  <c r="BF65" i="15" s="1"/>
  <c r="BF77" i="15" s="1"/>
  <c r="BF89" i="15" s="1"/>
  <c r="BF101" i="15" s="1"/>
  <c r="BF113" i="15" s="1"/>
  <c r="BE17" i="15"/>
  <c r="BE29" i="15" s="1"/>
  <c r="BE41" i="15" s="1"/>
  <c r="BE53" i="15" s="1"/>
  <c r="BE65" i="15" s="1"/>
  <c r="BE77" i="15" s="1"/>
  <c r="BE89" i="15" s="1"/>
  <c r="BE101" i="15" s="1"/>
  <c r="BE113" i="15" s="1"/>
  <c r="BD17" i="15"/>
  <c r="BD29" i="15" s="1"/>
  <c r="BD41" i="15" s="1"/>
  <c r="BD53" i="15" s="1"/>
  <c r="BD65" i="15" s="1"/>
  <c r="BD77" i="15" s="1"/>
  <c r="BD89" i="15" s="1"/>
  <c r="BD101" i="15" s="1"/>
  <c r="BD113" i="15" s="1"/>
  <c r="BC17" i="15"/>
  <c r="BC29" i="15" s="1"/>
  <c r="BC41" i="15" s="1"/>
  <c r="BC53" i="15" s="1"/>
  <c r="BC65" i="15" s="1"/>
  <c r="BC77" i="15" s="1"/>
  <c r="BC89" i="15" s="1"/>
  <c r="BC101" i="15" s="1"/>
  <c r="BC113" i="15" s="1"/>
  <c r="BB17" i="15"/>
  <c r="BB29" i="15" s="1"/>
  <c r="BB41" i="15" s="1"/>
  <c r="BB53" i="15" s="1"/>
  <c r="BB65" i="15" s="1"/>
  <c r="BB77" i="15" s="1"/>
  <c r="BB89" i="15" s="1"/>
  <c r="BB101" i="15" s="1"/>
  <c r="BB113" i="15" s="1"/>
  <c r="BO16" i="15"/>
  <c r="BO28" i="15" s="1"/>
  <c r="BO40" i="15" s="1"/>
  <c r="BO52" i="15" s="1"/>
  <c r="BO64" i="15" s="1"/>
  <c r="BO76" i="15" s="1"/>
  <c r="BO88" i="15" s="1"/>
  <c r="BO100" i="15" s="1"/>
  <c r="BO112" i="15" s="1"/>
  <c r="BN16" i="15"/>
  <c r="BN28" i="15" s="1"/>
  <c r="BN40" i="15" s="1"/>
  <c r="BN52" i="15" s="1"/>
  <c r="BN64" i="15" s="1"/>
  <c r="BN76" i="15" s="1"/>
  <c r="BN88" i="15" s="1"/>
  <c r="BN100" i="15" s="1"/>
  <c r="BN112" i="15" s="1"/>
  <c r="BM16" i="15"/>
  <c r="BM28" i="15" s="1"/>
  <c r="BM40" i="15" s="1"/>
  <c r="BM52" i="15" s="1"/>
  <c r="BM64" i="15" s="1"/>
  <c r="BM76" i="15" s="1"/>
  <c r="BM88" i="15" s="1"/>
  <c r="BM100" i="15" s="1"/>
  <c r="BM112" i="15" s="1"/>
  <c r="BL16" i="15"/>
  <c r="BL28" i="15" s="1"/>
  <c r="BL40" i="15" s="1"/>
  <c r="BL52" i="15" s="1"/>
  <c r="BL64" i="15" s="1"/>
  <c r="BL76" i="15" s="1"/>
  <c r="BL88" i="15" s="1"/>
  <c r="BL100" i="15" s="1"/>
  <c r="BL112" i="15" s="1"/>
  <c r="BK16" i="15"/>
  <c r="BK28" i="15" s="1"/>
  <c r="BK40" i="15" s="1"/>
  <c r="BK52" i="15" s="1"/>
  <c r="BK64" i="15" s="1"/>
  <c r="BK76" i="15" s="1"/>
  <c r="BK88" i="15" s="1"/>
  <c r="BK100" i="15" s="1"/>
  <c r="BK112" i="15" s="1"/>
  <c r="BJ16" i="15"/>
  <c r="BJ28" i="15" s="1"/>
  <c r="BJ40" i="15" s="1"/>
  <c r="BJ52" i="15" s="1"/>
  <c r="BJ64" i="15" s="1"/>
  <c r="BJ76" i="15" s="1"/>
  <c r="BJ88" i="15" s="1"/>
  <c r="BJ100" i="15" s="1"/>
  <c r="BJ112" i="15" s="1"/>
  <c r="BI16" i="15"/>
  <c r="BI28" i="15" s="1"/>
  <c r="BI40" i="15" s="1"/>
  <c r="BI52" i="15" s="1"/>
  <c r="BI64" i="15" s="1"/>
  <c r="BI76" i="15" s="1"/>
  <c r="BI88" i="15" s="1"/>
  <c r="BI100" i="15" s="1"/>
  <c r="BI112" i="15" s="1"/>
  <c r="BH16" i="15"/>
  <c r="BH28" i="15" s="1"/>
  <c r="BH40" i="15" s="1"/>
  <c r="BH52" i="15" s="1"/>
  <c r="BH64" i="15" s="1"/>
  <c r="BH76" i="15" s="1"/>
  <c r="BH88" i="15" s="1"/>
  <c r="BH100" i="15" s="1"/>
  <c r="BH112" i="15" s="1"/>
  <c r="BG16" i="15"/>
  <c r="BG28" i="15" s="1"/>
  <c r="BG40" i="15" s="1"/>
  <c r="BG52" i="15" s="1"/>
  <c r="BG64" i="15" s="1"/>
  <c r="BG76" i="15" s="1"/>
  <c r="BG88" i="15" s="1"/>
  <c r="BG100" i="15" s="1"/>
  <c r="BG112" i="15" s="1"/>
  <c r="BF16" i="15"/>
  <c r="BF28" i="15" s="1"/>
  <c r="BF40" i="15" s="1"/>
  <c r="BF52" i="15" s="1"/>
  <c r="BF64" i="15" s="1"/>
  <c r="BF76" i="15" s="1"/>
  <c r="BF88" i="15" s="1"/>
  <c r="BF100" i="15" s="1"/>
  <c r="BF112" i="15" s="1"/>
  <c r="BE16" i="15"/>
  <c r="BE28" i="15" s="1"/>
  <c r="BE40" i="15" s="1"/>
  <c r="BE52" i="15" s="1"/>
  <c r="BE64" i="15" s="1"/>
  <c r="BE76" i="15" s="1"/>
  <c r="BE88" i="15" s="1"/>
  <c r="BE100" i="15" s="1"/>
  <c r="BE112" i="15" s="1"/>
  <c r="BD16" i="15"/>
  <c r="BD28" i="15" s="1"/>
  <c r="BD40" i="15" s="1"/>
  <c r="BD52" i="15" s="1"/>
  <c r="BD64" i="15" s="1"/>
  <c r="BD76" i="15" s="1"/>
  <c r="BD88" i="15" s="1"/>
  <c r="BD100" i="15" s="1"/>
  <c r="BD112" i="15" s="1"/>
  <c r="BC16" i="15"/>
  <c r="BC28" i="15" s="1"/>
  <c r="BC40" i="15" s="1"/>
  <c r="BC52" i="15" s="1"/>
  <c r="BC64" i="15" s="1"/>
  <c r="BC76" i="15" s="1"/>
  <c r="BC88" i="15" s="1"/>
  <c r="BC100" i="15" s="1"/>
  <c r="BC112" i="15" s="1"/>
  <c r="BB16" i="15"/>
  <c r="BB28" i="15" s="1"/>
  <c r="BB40" i="15" s="1"/>
  <c r="BB52" i="15" s="1"/>
  <c r="BB64" i="15" s="1"/>
  <c r="BB76" i="15" s="1"/>
  <c r="BB88" i="15" s="1"/>
  <c r="BB100" i="15" s="1"/>
  <c r="BB112" i="15" s="1"/>
  <c r="BO15" i="15"/>
  <c r="BO27" i="15" s="1"/>
  <c r="BO39" i="15" s="1"/>
  <c r="BO51" i="15" s="1"/>
  <c r="BO63" i="15" s="1"/>
  <c r="BO75" i="15" s="1"/>
  <c r="BO87" i="15" s="1"/>
  <c r="BO99" i="15" s="1"/>
  <c r="BO111" i="15" s="1"/>
  <c r="BN15" i="15"/>
  <c r="BN27" i="15" s="1"/>
  <c r="BN39" i="15" s="1"/>
  <c r="BN51" i="15" s="1"/>
  <c r="BN63" i="15" s="1"/>
  <c r="BN75" i="15" s="1"/>
  <c r="BN87" i="15" s="1"/>
  <c r="BN99" i="15" s="1"/>
  <c r="BN111" i="15" s="1"/>
  <c r="BM15" i="15"/>
  <c r="BM27" i="15" s="1"/>
  <c r="BM39" i="15" s="1"/>
  <c r="BM51" i="15" s="1"/>
  <c r="BM63" i="15" s="1"/>
  <c r="BM75" i="15" s="1"/>
  <c r="BM87" i="15" s="1"/>
  <c r="BM99" i="15" s="1"/>
  <c r="BM111" i="15" s="1"/>
  <c r="BL15" i="15"/>
  <c r="BL27" i="15" s="1"/>
  <c r="BL39" i="15" s="1"/>
  <c r="BL51" i="15" s="1"/>
  <c r="BL63" i="15" s="1"/>
  <c r="BL75" i="15" s="1"/>
  <c r="BL87" i="15" s="1"/>
  <c r="BL99" i="15" s="1"/>
  <c r="BL111" i="15" s="1"/>
  <c r="BK15" i="15"/>
  <c r="BK27" i="15" s="1"/>
  <c r="BK39" i="15" s="1"/>
  <c r="BK51" i="15" s="1"/>
  <c r="BK63" i="15" s="1"/>
  <c r="BK75" i="15" s="1"/>
  <c r="BK87" i="15" s="1"/>
  <c r="BK99" i="15" s="1"/>
  <c r="BK111" i="15" s="1"/>
  <c r="BJ15" i="15"/>
  <c r="BJ27" i="15" s="1"/>
  <c r="BJ39" i="15" s="1"/>
  <c r="BJ51" i="15" s="1"/>
  <c r="BJ63" i="15" s="1"/>
  <c r="BJ75" i="15" s="1"/>
  <c r="BJ87" i="15" s="1"/>
  <c r="BJ99" i="15" s="1"/>
  <c r="BJ111" i="15" s="1"/>
  <c r="BI15" i="15"/>
  <c r="BI27" i="15" s="1"/>
  <c r="BI39" i="15" s="1"/>
  <c r="BI51" i="15" s="1"/>
  <c r="BI63" i="15" s="1"/>
  <c r="BI75" i="15" s="1"/>
  <c r="BI87" i="15" s="1"/>
  <c r="BI99" i="15" s="1"/>
  <c r="BI111" i="15" s="1"/>
  <c r="BH15" i="15"/>
  <c r="BH27" i="15" s="1"/>
  <c r="BH39" i="15" s="1"/>
  <c r="BH51" i="15" s="1"/>
  <c r="BH63" i="15" s="1"/>
  <c r="BH75" i="15" s="1"/>
  <c r="BH87" i="15" s="1"/>
  <c r="BH99" i="15" s="1"/>
  <c r="BH111" i="15" s="1"/>
  <c r="BG15" i="15"/>
  <c r="BG27" i="15" s="1"/>
  <c r="BG39" i="15" s="1"/>
  <c r="BG51" i="15" s="1"/>
  <c r="BG63" i="15" s="1"/>
  <c r="BG75" i="15" s="1"/>
  <c r="BG87" i="15" s="1"/>
  <c r="BG99" i="15" s="1"/>
  <c r="BG111" i="15" s="1"/>
  <c r="BF15" i="15"/>
  <c r="BF27" i="15" s="1"/>
  <c r="BF39" i="15" s="1"/>
  <c r="BF51" i="15" s="1"/>
  <c r="BF63" i="15" s="1"/>
  <c r="BF75" i="15" s="1"/>
  <c r="BF87" i="15" s="1"/>
  <c r="BF99" i="15" s="1"/>
  <c r="BF111" i="15" s="1"/>
  <c r="BE15" i="15"/>
  <c r="BE27" i="15" s="1"/>
  <c r="BE39" i="15" s="1"/>
  <c r="BE51" i="15" s="1"/>
  <c r="BE63" i="15" s="1"/>
  <c r="BE75" i="15" s="1"/>
  <c r="BE87" i="15" s="1"/>
  <c r="BE99" i="15" s="1"/>
  <c r="BE111" i="15" s="1"/>
  <c r="BD15" i="15"/>
  <c r="BD27" i="15" s="1"/>
  <c r="BD39" i="15" s="1"/>
  <c r="BD51" i="15" s="1"/>
  <c r="BD63" i="15" s="1"/>
  <c r="BD75" i="15" s="1"/>
  <c r="BD87" i="15" s="1"/>
  <c r="BD99" i="15" s="1"/>
  <c r="BD111" i="15" s="1"/>
  <c r="BC15" i="15"/>
  <c r="BC27" i="15" s="1"/>
  <c r="BC39" i="15" s="1"/>
  <c r="BC51" i="15" s="1"/>
  <c r="BC63" i="15" s="1"/>
  <c r="BC75" i="15" s="1"/>
  <c r="BC87" i="15" s="1"/>
  <c r="BC99" i="15" s="1"/>
  <c r="BC111" i="15" s="1"/>
  <c r="BB15" i="15"/>
  <c r="BB27" i="15" s="1"/>
  <c r="BB39" i="15" s="1"/>
  <c r="BB51" i="15" s="1"/>
  <c r="BB63" i="15" s="1"/>
  <c r="BB75" i="15" s="1"/>
  <c r="BB87" i="15" s="1"/>
  <c r="BB99" i="15" s="1"/>
  <c r="BB111" i="15" s="1"/>
  <c r="BO14" i="15"/>
  <c r="BO26" i="15" s="1"/>
  <c r="BO38" i="15" s="1"/>
  <c r="BO50" i="15" s="1"/>
  <c r="BO62" i="15" s="1"/>
  <c r="BO74" i="15" s="1"/>
  <c r="BO86" i="15" s="1"/>
  <c r="BO98" i="15" s="1"/>
  <c r="BO110" i="15" s="1"/>
  <c r="BN14" i="15"/>
  <c r="BN26" i="15" s="1"/>
  <c r="BN38" i="15" s="1"/>
  <c r="BN50" i="15" s="1"/>
  <c r="BN62" i="15" s="1"/>
  <c r="BN74" i="15" s="1"/>
  <c r="BN86" i="15" s="1"/>
  <c r="BN98" i="15" s="1"/>
  <c r="BN110" i="15" s="1"/>
  <c r="BM14" i="15"/>
  <c r="BM26" i="15" s="1"/>
  <c r="BM38" i="15" s="1"/>
  <c r="BM50" i="15" s="1"/>
  <c r="BM62" i="15" s="1"/>
  <c r="BM74" i="15" s="1"/>
  <c r="BM86" i="15" s="1"/>
  <c r="BM98" i="15" s="1"/>
  <c r="BM110" i="15" s="1"/>
  <c r="BL14" i="15"/>
  <c r="BL26" i="15" s="1"/>
  <c r="BL38" i="15" s="1"/>
  <c r="BL50" i="15" s="1"/>
  <c r="BL62" i="15" s="1"/>
  <c r="BL74" i="15" s="1"/>
  <c r="BL86" i="15" s="1"/>
  <c r="BL98" i="15" s="1"/>
  <c r="BL110" i="15" s="1"/>
  <c r="BK14" i="15"/>
  <c r="BK26" i="15" s="1"/>
  <c r="BK38" i="15" s="1"/>
  <c r="BK50" i="15" s="1"/>
  <c r="BK62" i="15" s="1"/>
  <c r="BK74" i="15" s="1"/>
  <c r="BK86" i="15" s="1"/>
  <c r="BK98" i="15" s="1"/>
  <c r="BK110" i="15" s="1"/>
  <c r="BJ14" i="15"/>
  <c r="BJ26" i="15" s="1"/>
  <c r="BJ38" i="15" s="1"/>
  <c r="BJ50" i="15" s="1"/>
  <c r="BJ62" i="15" s="1"/>
  <c r="BJ74" i="15" s="1"/>
  <c r="BJ86" i="15" s="1"/>
  <c r="BJ98" i="15" s="1"/>
  <c r="BJ110" i="15" s="1"/>
  <c r="BI14" i="15"/>
  <c r="BI26" i="15" s="1"/>
  <c r="BI38" i="15" s="1"/>
  <c r="BI50" i="15" s="1"/>
  <c r="BI62" i="15" s="1"/>
  <c r="BI74" i="15" s="1"/>
  <c r="BI86" i="15" s="1"/>
  <c r="BI98" i="15" s="1"/>
  <c r="BI110" i="15" s="1"/>
  <c r="BH14" i="15"/>
  <c r="BH26" i="15" s="1"/>
  <c r="BH38" i="15" s="1"/>
  <c r="BH50" i="15" s="1"/>
  <c r="BH62" i="15" s="1"/>
  <c r="BH74" i="15" s="1"/>
  <c r="BH86" i="15" s="1"/>
  <c r="BH98" i="15" s="1"/>
  <c r="BH110" i="15" s="1"/>
  <c r="BG14" i="15"/>
  <c r="BG26" i="15" s="1"/>
  <c r="BG38" i="15" s="1"/>
  <c r="BG50" i="15" s="1"/>
  <c r="BG62" i="15" s="1"/>
  <c r="BG74" i="15" s="1"/>
  <c r="BG86" i="15" s="1"/>
  <c r="BG98" i="15" s="1"/>
  <c r="BG110" i="15" s="1"/>
  <c r="BF14" i="15"/>
  <c r="BF26" i="15" s="1"/>
  <c r="BF38" i="15" s="1"/>
  <c r="BF50" i="15" s="1"/>
  <c r="BF62" i="15" s="1"/>
  <c r="BF74" i="15" s="1"/>
  <c r="BF86" i="15" s="1"/>
  <c r="BF98" i="15" s="1"/>
  <c r="BF110" i="15" s="1"/>
  <c r="BE14" i="15"/>
  <c r="BE26" i="15" s="1"/>
  <c r="BE38" i="15" s="1"/>
  <c r="BE50" i="15" s="1"/>
  <c r="BE62" i="15" s="1"/>
  <c r="BE74" i="15" s="1"/>
  <c r="BE86" i="15" s="1"/>
  <c r="BE98" i="15" s="1"/>
  <c r="BE110" i="15" s="1"/>
  <c r="BD14" i="15"/>
  <c r="BD26" i="15" s="1"/>
  <c r="BD38" i="15" s="1"/>
  <c r="BD50" i="15" s="1"/>
  <c r="BD62" i="15" s="1"/>
  <c r="BD74" i="15" s="1"/>
  <c r="BD86" i="15" s="1"/>
  <c r="BD98" i="15" s="1"/>
  <c r="BD110" i="15" s="1"/>
  <c r="BC14" i="15"/>
  <c r="BC26" i="15" s="1"/>
  <c r="BC38" i="15" s="1"/>
  <c r="BC50" i="15" s="1"/>
  <c r="BC62" i="15" s="1"/>
  <c r="BC74" i="15" s="1"/>
  <c r="BC86" i="15" s="1"/>
  <c r="BC98" i="15" s="1"/>
  <c r="BC110" i="15" s="1"/>
  <c r="BB14" i="15"/>
  <c r="BB26" i="15" s="1"/>
  <c r="BB38" i="15" s="1"/>
  <c r="BB50" i="15" s="1"/>
  <c r="BB62" i="15" s="1"/>
  <c r="BB74" i="15" s="1"/>
  <c r="BB86" i="15" s="1"/>
  <c r="BB98" i="15" s="1"/>
  <c r="BB110" i="15" s="1"/>
  <c r="AT2" i="15"/>
  <c r="AU2" i="15"/>
  <c r="AV2" i="15"/>
  <c r="AW2" i="15"/>
  <c r="AX2" i="15"/>
  <c r="AT3" i="15"/>
  <c r="AU3" i="15"/>
  <c r="AV3" i="15"/>
  <c r="AW3" i="15"/>
  <c r="AX3" i="15"/>
  <c r="AT4" i="15"/>
  <c r="AU4" i="15"/>
  <c r="AV4" i="15"/>
  <c r="AW4" i="15"/>
  <c r="AX4" i="15"/>
  <c r="AT5" i="15"/>
  <c r="AU5" i="15"/>
  <c r="AV5" i="15"/>
  <c r="AW5" i="15"/>
  <c r="AX5" i="15"/>
  <c r="AT6" i="15"/>
  <c r="AU6" i="15"/>
  <c r="AV6" i="15"/>
  <c r="AW6" i="15"/>
  <c r="AX6" i="15"/>
  <c r="AT7" i="15"/>
  <c r="AU7" i="15"/>
  <c r="AV7" i="15"/>
  <c r="AW7" i="15"/>
  <c r="AX7" i="15"/>
  <c r="AT8" i="15"/>
  <c r="AU8" i="15"/>
  <c r="AV8" i="15"/>
  <c r="AW8" i="15"/>
  <c r="AX8" i="15"/>
  <c r="AT9" i="15"/>
  <c r="AU9" i="15"/>
  <c r="AV9" i="15"/>
  <c r="AW9" i="15"/>
  <c r="AX9" i="15"/>
  <c r="AT10" i="15"/>
  <c r="AU10" i="15"/>
  <c r="AV10" i="15"/>
  <c r="AW10" i="15"/>
  <c r="AX10" i="15"/>
  <c r="AT11" i="15"/>
  <c r="AU11" i="15"/>
  <c r="AV11" i="15"/>
  <c r="AW11" i="15"/>
  <c r="AX11" i="15"/>
  <c r="AT12" i="15"/>
  <c r="AU12" i="15"/>
  <c r="AV12" i="15"/>
  <c r="AW12" i="15"/>
  <c r="AX12" i="15"/>
  <c r="AT13" i="15"/>
  <c r="AU13" i="15"/>
  <c r="AV13" i="15"/>
  <c r="AW13" i="15"/>
  <c r="AX13" i="15"/>
  <c r="AT14" i="15"/>
  <c r="AU14" i="15"/>
  <c r="AV14" i="15"/>
  <c r="AW14" i="15"/>
  <c r="AX14" i="15"/>
  <c r="AT15" i="15"/>
  <c r="AU15" i="15"/>
  <c r="AV15" i="15"/>
  <c r="AW15" i="15"/>
  <c r="AX15" i="15"/>
  <c r="AT16" i="15"/>
  <c r="AU16" i="15"/>
  <c r="AV16" i="15"/>
  <c r="AW16" i="15"/>
  <c r="AX16" i="15"/>
  <c r="AT17" i="15"/>
  <c r="AU17" i="15"/>
  <c r="AV17" i="15"/>
  <c r="AW17" i="15"/>
  <c r="AX17" i="15"/>
  <c r="AT18" i="15"/>
  <c r="AU18" i="15"/>
  <c r="AV18" i="15"/>
  <c r="AW18" i="15"/>
  <c r="AX18" i="15"/>
  <c r="AT19" i="15"/>
  <c r="AU19" i="15"/>
  <c r="AV19" i="15"/>
  <c r="AW19" i="15"/>
  <c r="AX19" i="15"/>
  <c r="AT20" i="15"/>
  <c r="AU20" i="15"/>
  <c r="AV20" i="15"/>
  <c r="AW20" i="15"/>
  <c r="AX20" i="15"/>
  <c r="AT21" i="15"/>
  <c r="AU21" i="15"/>
  <c r="AV21" i="15"/>
  <c r="AW21" i="15"/>
  <c r="AX21" i="15"/>
  <c r="AT22" i="15"/>
  <c r="AU22" i="15"/>
  <c r="AV22" i="15"/>
  <c r="AW22" i="15"/>
  <c r="AX22" i="15"/>
  <c r="AT23" i="15"/>
  <c r="AU23" i="15"/>
  <c r="AV23" i="15"/>
  <c r="AW23" i="15"/>
  <c r="AX23" i="15"/>
  <c r="AT24" i="15"/>
  <c r="AU24" i="15"/>
  <c r="AV24" i="15"/>
  <c r="AW24" i="15"/>
  <c r="AX24" i="15"/>
  <c r="AT25" i="15"/>
  <c r="AU25" i="15"/>
  <c r="AV25" i="15"/>
  <c r="AW25" i="15"/>
  <c r="AX25" i="15"/>
  <c r="AT26" i="15"/>
  <c r="AU26" i="15"/>
  <c r="AV26" i="15"/>
  <c r="AW26" i="15"/>
  <c r="AX26" i="15"/>
  <c r="AT27" i="15"/>
  <c r="AU27" i="15"/>
  <c r="AV27" i="15"/>
  <c r="AW27" i="15"/>
  <c r="AX27" i="15"/>
  <c r="AT28" i="15"/>
  <c r="AU28" i="15"/>
  <c r="AV28" i="15"/>
  <c r="AW28" i="15"/>
  <c r="AX28" i="15"/>
  <c r="AT29" i="15"/>
  <c r="AU29" i="15"/>
  <c r="AV29" i="15"/>
  <c r="AW29" i="15"/>
  <c r="AX29" i="15"/>
  <c r="AT30" i="15"/>
  <c r="AU30" i="15"/>
  <c r="AV30" i="15"/>
  <c r="AW30" i="15"/>
  <c r="AX30" i="15"/>
  <c r="AT31" i="15"/>
  <c r="AU31" i="15"/>
  <c r="AV31" i="15"/>
  <c r="AW31" i="15"/>
  <c r="AX31" i="15"/>
  <c r="AT32" i="15"/>
  <c r="AU32" i="15"/>
  <c r="AV32" i="15"/>
  <c r="AW32" i="15"/>
  <c r="AX32" i="15"/>
  <c r="AT33" i="15"/>
  <c r="AU33" i="15"/>
  <c r="AV33" i="15"/>
  <c r="AW33" i="15"/>
  <c r="AX33" i="15"/>
  <c r="AT34" i="15"/>
  <c r="AU34" i="15"/>
  <c r="AV34" i="15"/>
  <c r="AW34" i="15"/>
  <c r="AX34" i="15"/>
  <c r="AT35" i="15"/>
  <c r="AU35" i="15"/>
  <c r="AV35" i="15"/>
  <c r="AW35" i="15"/>
  <c r="AX35" i="15"/>
  <c r="AT36" i="15"/>
  <c r="AU36" i="15"/>
  <c r="AV36" i="15"/>
  <c r="AW36" i="15"/>
  <c r="AX36" i="15"/>
  <c r="AT37" i="15"/>
  <c r="AU37" i="15"/>
  <c r="AV37" i="15"/>
  <c r="AW37" i="15"/>
  <c r="AX37" i="15"/>
  <c r="AT38" i="15"/>
  <c r="AU38" i="15"/>
  <c r="AV38" i="15"/>
  <c r="AW38" i="15"/>
  <c r="AX38" i="15"/>
  <c r="AT39" i="15"/>
  <c r="AU39" i="15"/>
  <c r="AV39" i="15"/>
  <c r="AW39" i="15"/>
  <c r="AX39" i="15"/>
  <c r="AT40" i="15"/>
  <c r="AU40" i="15"/>
  <c r="AV40" i="15"/>
  <c r="AW40" i="15"/>
  <c r="AX40" i="15"/>
  <c r="AT41" i="15"/>
  <c r="AU41" i="15"/>
  <c r="AV41" i="15"/>
  <c r="AW41" i="15"/>
  <c r="AX41" i="15"/>
  <c r="AT42" i="15"/>
  <c r="AU42" i="15"/>
  <c r="AV42" i="15"/>
  <c r="AW42" i="15"/>
  <c r="AX42" i="15"/>
  <c r="AT43" i="15"/>
  <c r="AU43" i="15"/>
  <c r="AV43" i="15"/>
  <c r="AW43" i="15"/>
  <c r="AX43" i="15"/>
  <c r="AT44" i="15"/>
  <c r="AU44" i="15"/>
  <c r="AV44" i="15"/>
  <c r="AW44" i="15"/>
  <c r="AX44" i="15"/>
  <c r="AT45" i="15"/>
  <c r="AU45" i="15"/>
  <c r="AV45" i="15"/>
  <c r="AW45" i="15"/>
  <c r="AX45" i="15"/>
  <c r="AT46" i="15"/>
  <c r="AU46" i="15"/>
  <c r="AV46" i="15"/>
  <c r="AW46" i="15"/>
  <c r="AX46" i="15"/>
  <c r="AT47" i="15"/>
  <c r="AU47" i="15"/>
  <c r="AV47" i="15"/>
  <c r="AW47" i="15"/>
  <c r="AX47" i="15"/>
  <c r="AT48" i="15"/>
  <c r="AU48" i="15"/>
  <c r="AV48" i="15"/>
  <c r="AW48" i="15"/>
  <c r="AX48" i="15"/>
  <c r="AT49" i="15"/>
  <c r="AU49" i="15"/>
  <c r="AV49" i="15"/>
  <c r="AW49" i="15"/>
  <c r="AX49" i="15"/>
  <c r="AT50" i="15"/>
  <c r="AU50" i="15"/>
  <c r="AV50" i="15"/>
  <c r="AW50" i="15"/>
  <c r="AX50" i="15"/>
  <c r="AT51" i="15"/>
  <c r="AU51" i="15"/>
  <c r="AV51" i="15"/>
  <c r="AW51" i="15"/>
  <c r="AX51" i="15"/>
  <c r="AT52" i="15"/>
  <c r="AU52" i="15"/>
  <c r="AV52" i="15"/>
  <c r="AW52" i="15"/>
  <c r="AX52" i="15"/>
  <c r="AT53" i="15"/>
  <c r="AU53" i="15"/>
  <c r="AV53" i="15"/>
  <c r="AW53" i="15"/>
  <c r="AX53" i="15"/>
  <c r="AT54" i="15"/>
  <c r="AU54" i="15"/>
  <c r="AV54" i="15"/>
  <c r="AW54" i="15"/>
  <c r="AX54" i="15"/>
  <c r="AT55" i="15"/>
  <c r="AU55" i="15"/>
  <c r="AV55" i="15"/>
  <c r="AW55" i="15"/>
  <c r="AX55" i="15"/>
  <c r="AT56" i="15"/>
  <c r="AU56" i="15"/>
  <c r="AV56" i="15"/>
  <c r="AW56" i="15"/>
  <c r="AX56" i="15"/>
  <c r="AT57" i="15"/>
  <c r="AU57" i="15"/>
  <c r="AV57" i="15"/>
  <c r="AW57" i="15"/>
  <c r="AX57" i="15"/>
  <c r="AT58" i="15"/>
  <c r="AU58" i="15"/>
  <c r="AV58" i="15"/>
  <c r="AW58" i="15"/>
  <c r="AX58" i="15"/>
  <c r="AT59" i="15"/>
  <c r="AU59" i="15"/>
  <c r="AV59" i="15"/>
  <c r="AW59" i="15"/>
  <c r="AX59" i="15"/>
  <c r="AT60" i="15"/>
  <c r="AU60" i="15"/>
  <c r="AV60" i="15"/>
  <c r="AW60" i="15"/>
  <c r="AX60" i="15"/>
  <c r="AT61" i="15"/>
  <c r="AU61" i="15"/>
  <c r="AV61" i="15"/>
  <c r="AW61" i="15"/>
  <c r="AX61" i="15"/>
  <c r="AT62" i="15"/>
  <c r="AU62" i="15"/>
  <c r="AV62" i="15"/>
  <c r="AW62" i="15"/>
  <c r="AX62" i="15"/>
  <c r="AT63" i="15"/>
  <c r="AU63" i="15"/>
  <c r="AV63" i="15"/>
  <c r="AW63" i="15"/>
  <c r="AX63" i="15"/>
  <c r="AT64" i="15"/>
  <c r="AU64" i="15"/>
  <c r="AV64" i="15"/>
  <c r="AW64" i="15"/>
  <c r="AX64" i="15"/>
  <c r="AT65" i="15"/>
  <c r="AU65" i="15"/>
  <c r="AV65" i="15"/>
  <c r="AW65" i="15"/>
  <c r="AX65" i="15"/>
  <c r="AT66" i="15"/>
  <c r="AU66" i="15"/>
  <c r="AV66" i="15"/>
  <c r="AW66" i="15"/>
  <c r="AX66" i="15"/>
  <c r="AT67" i="15"/>
  <c r="AU67" i="15"/>
  <c r="AV67" i="15"/>
  <c r="AW67" i="15"/>
  <c r="AX67" i="15"/>
  <c r="AT68" i="15"/>
  <c r="AU68" i="15"/>
  <c r="AV68" i="15"/>
  <c r="AW68" i="15"/>
  <c r="AX68" i="15"/>
  <c r="AT69" i="15"/>
  <c r="AU69" i="15"/>
  <c r="AV69" i="15"/>
  <c r="AW69" i="15"/>
  <c r="AX69" i="15"/>
  <c r="AT70" i="15"/>
  <c r="AU70" i="15"/>
  <c r="AV70" i="15"/>
  <c r="AW70" i="15"/>
  <c r="AX70" i="15"/>
  <c r="AT71" i="15"/>
  <c r="AU71" i="15"/>
  <c r="AV71" i="15"/>
  <c r="AW71" i="15"/>
  <c r="AX71" i="15"/>
  <c r="AT72" i="15"/>
  <c r="AU72" i="15"/>
  <c r="AV72" i="15"/>
  <c r="AW72" i="15"/>
  <c r="AX72" i="15"/>
  <c r="AT73" i="15"/>
  <c r="AU73" i="15"/>
  <c r="AV73" i="15"/>
  <c r="AW73" i="15"/>
  <c r="AX73" i="15"/>
  <c r="AT74" i="15"/>
  <c r="AU74" i="15"/>
  <c r="AV74" i="15"/>
  <c r="AW74" i="15"/>
  <c r="AX74" i="15"/>
  <c r="AT75" i="15"/>
  <c r="AU75" i="15"/>
  <c r="AV75" i="15"/>
  <c r="AW75" i="15"/>
  <c r="AX75" i="15"/>
  <c r="AT76" i="15"/>
  <c r="AU76" i="15"/>
  <c r="AV76" i="15"/>
  <c r="AW76" i="15"/>
  <c r="AX76" i="15"/>
  <c r="AT77" i="15"/>
  <c r="AU77" i="15"/>
  <c r="AV77" i="15"/>
  <c r="AW77" i="15"/>
  <c r="AX77" i="15"/>
  <c r="AT78" i="15"/>
  <c r="AU78" i="15"/>
  <c r="AV78" i="15"/>
  <c r="AW78" i="15"/>
  <c r="AX78" i="15"/>
  <c r="AT79" i="15"/>
  <c r="AU79" i="15"/>
  <c r="AV79" i="15"/>
  <c r="AW79" i="15"/>
  <c r="AX79" i="15"/>
  <c r="AT80" i="15"/>
  <c r="AU80" i="15"/>
  <c r="AV80" i="15"/>
  <c r="AW80" i="15"/>
  <c r="AX80" i="15"/>
  <c r="AT81" i="15"/>
  <c r="AU81" i="15"/>
  <c r="AV81" i="15"/>
  <c r="AW81" i="15"/>
  <c r="AX81" i="15"/>
  <c r="AT82" i="15"/>
  <c r="AU82" i="15"/>
  <c r="AV82" i="15"/>
  <c r="AW82" i="15"/>
  <c r="AX82" i="15"/>
  <c r="AT83" i="15"/>
  <c r="AU83" i="15"/>
  <c r="AV83" i="15"/>
  <c r="AW83" i="15"/>
  <c r="AX83" i="15"/>
  <c r="AT84" i="15"/>
  <c r="AU84" i="15"/>
  <c r="AV84" i="15"/>
  <c r="AW84" i="15"/>
  <c r="AX84" i="15"/>
  <c r="AT85" i="15"/>
  <c r="AU85" i="15"/>
  <c r="AV85" i="15"/>
  <c r="AW85" i="15"/>
  <c r="AX85" i="15"/>
  <c r="AT86" i="15"/>
  <c r="AU86" i="15"/>
  <c r="AV86" i="15"/>
  <c r="AW86" i="15"/>
  <c r="AX86" i="15"/>
  <c r="AT87" i="15"/>
  <c r="AU87" i="15"/>
  <c r="AV87" i="15"/>
  <c r="AW87" i="15"/>
  <c r="AX87" i="15"/>
  <c r="AT88" i="15"/>
  <c r="AU88" i="15"/>
  <c r="AV88" i="15"/>
  <c r="AW88" i="15"/>
  <c r="AX88" i="15"/>
  <c r="AT89" i="15"/>
  <c r="AU89" i="15"/>
  <c r="AV89" i="15"/>
  <c r="AW89" i="15"/>
  <c r="AX89" i="15"/>
  <c r="AT90" i="15"/>
  <c r="AU90" i="15"/>
  <c r="AV90" i="15"/>
  <c r="AW90" i="15"/>
  <c r="AX90" i="15"/>
  <c r="AT91" i="15"/>
  <c r="AU91" i="15"/>
  <c r="AV91" i="15"/>
  <c r="AW91" i="15"/>
  <c r="AX91" i="15"/>
  <c r="AT92" i="15"/>
  <c r="AU92" i="15"/>
  <c r="AV92" i="15"/>
  <c r="AW92" i="15"/>
  <c r="AX92" i="15"/>
  <c r="AT93" i="15"/>
  <c r="AU93" i="15"/>
  <c r="AV93" i="15"/>
  <c r="AW93" i="15"/>
  <c r="AX93" i="15"/>
  <c r="AT94" i="15"/>
  <c r="AU94" i="15"/>
  <c r="AV94" i="15"/>
  <c r="AW94" i="15"/>
  <c r="AX94" i="15"/>
  <c r="AT95" i="15"/>
  <c r="AU95" i="15"/>
  <c r="AV95" i="15"/>
  <c r="AW95" i="15"/>
  <c r="AX95" i="15"/>
  <c r="AT96" i="15"/>
  <c r="AU96" i="15"/>
  <c r="AV96" i="15"/>
  <c r="AW96" i="15"/>
  <c r="AX96" i="15"/>
  <c r="AT97" i="15"/>
  <c r="AU97" i="15"/>
  <c r="AV97" i="15"/>
  <c r="AW97" i="15"/>
  <c r="AX97" i="15"/>
  <c r="AT98" i="15"/>
  <c r="AU98" i="15"/>
  <c r="AV98" i="15"/>
  <c r="AW98" i="15"/>
  <c r="AX98" i="15"/>
  <c r="AT99" i="15"/>
  <c r="AU99" i="15"/>
  <c r="AV99" i="15"/>
  <c r="AW99" i="15"/>
  <c r="AX99" i="15"/>
  <c r="AT100" i="15"/>
  <c r="AU100" i="15"/>
  <c r="AV100" i="15"/>
  <c r="AW100" i="15"/>
  <c r="AX100" i="15"/>
  <c r="AT101" i="15"/>
  <c r="AU101" i="15"/>
  <c r="AV101" i="15"/>
  <c r="AW101" i="15"/>
  <c r="AX101" i="15"/>
  <c r="AT102" i="15"/>
  <c r="AU102" i="15"/>
  <c r="AV102" i="15"/>
  <c r="AW102" i="15"/>
  <c r="AX102" i="15"/>
  <c r="AT103" i="15"/>
  <c r="AU103" i="15"/>
  <c r="AV103" i="15"/>
  <c r="AW103" i="15"/>
  <c r="AX103" i="15"/>
  <c r="AT104" i="15"/>
  <c r="AU104" i="15"/>
  <c r="AV104" i="15"/>
  <c r="AW104" i="15"/>
  <c r="AX104" i="15"/>
  <c r="AT105" i="15"/>
  <c r="AU105" i="15"/>
  <c r="AV105" i="15"/>
  <c r="AW105" i="15"/>
  <c r="AX105" i="15"/>
  <c r="AT106" i="15"/>
  <c r="AU106" i="15"/>
  <c r="AV106" i="15"/>
  <c r="AW106" i="15"/>
  <c r="AX106" i="15"/>
  <c r="AT107" i="15"/>
  <c r="AU107" i="15"/>
  <c r="AV107" i="15"/>
  <c r="AW107" i="15"/>
  <c r="AX107" i="15"/>
  <c r="AT108" i="15"/>
  <c r="AU108" i="15"/>
  <c r="AV108" i="15"/>
  <c r="AW108" i="15"/>
  <c r="AX108" i="15"/>
  <c r="AT109" i="15"/>
  <c r="AU109" i="15"/>
  <c r="AV109" i="15"/>
  <c r="AW109" i="15"/>
  <c r="AX109" i="15"/>
  <c r="AU110" i="15"/>
  <c r="AV110" i="15"/>
  <c r="AW110" i="15"/>
  <c r="AX110" i="15"/>
  <c r="AU111" i="15"/>
  <c r="AV111" i="15"/>
  <c r="AW111" i="15"/>
  <c r="AX111" i="15"/>
  <c r="AU112" i="15"/>
  <c r="AV112" i="15"/>
  <c r="AW112" i="15"/>
  <c r="AX112" i="15"/>
  <c r="AU113" i="15"/>
  <c r="AV113" i="15"/>
  <c r="AW113" i="15"/>
  <c r="AX113" i="15"/>
  <c r="AU114" i="15"/>
  <c r="AV114" i="15"/>
  <c r="AW114" i="15"/>
  <c r="AX114" i="15"/>
  <c r="AU115" i="15"/>
  <c r="AV115" i="15"/>
  <c r="AW115" i="15"/>
  <c r="AX115" i="15"/>
  <c r="AU116" i="15"/>
  <c r="AV116" i="15"/>
  <c r="AW116" i="15"/>
  <c r="AX116" i="15"/>
  <c r="AU117" i="15"/>
  <c r="AV117" i="15"/>
  <c r="AW117" i="15"/>
  <c r="I117" i="29" s="1"/>
  <c r="AX117" i="15"/>
  <c r="AU1" i="15"/>
  <c r="AV1" i="15"/>
  <c r="AW1" i="15"/>
  <c r="AX1" i="15"/>
  <c r="AT1" i="15"/>
  <c r="R14" i="17"/>
  <c r="Q14" i="17"/>
  <c r="R13" i="17"/>
  <c r="Q13" i="17"/>
  <c r="D134" i="17" s="1"/>
  <c r="R12" i="17"/>
  <c r="Q12" i="17"/>
  <c r="R11" i="17"/>
  <c r="Q11" i="17"/>
  <c r="R8" i="17"/>
  <c r="R7" i="17"/>
  <c r="R6" i="17"/>
  <c r="C127" i="17"/>
  <c r="AT115" i="15" s="1"/>
  <c r="R5" i="17"/>
  <c r="A145" i="17"/>
  <c r="A157" i="17" s="1"/>
  <c r="B157" i="17" s="1"/>
  <c r="A144" i="17"/>
  <c r="A156" i="17" s="1"/>
  <c r="B156" i="17" s="1"/>
  <c r="A143" i="17"/>
  <c r="A155" i="17" s="1"/>
  <c r="B155" i="17" s="1"/>
  <c r="A142" i="17"/>
  <c r="A154" i="17" s="1"/>
  <c r="B154" i="17" s="1"/>
  <c r="B141" i="17"/>
  <c r="A141" i="17"/>
  <c r="A153" i="17" s="1"/>
  <c r="B153" i="17" s="1"/>
  <c r="A140" i="17"/>
  <c r="A152" i="17" s="1"/>
  <c r="B152" i="17" s="1"/>
  <c r="B139" i="17"/>
  <c r="A139" i="17"/>
  <c r="A151" i="17" s="1"/>
  <c r="B151" i="17" s="1"/>
  <c r="A138" i="17"/>
  <c r="A150" i="17" s="1"/>
  <c r="B150" i="17" s="1"/>
  <c r="B137" i="17"/>
  <c r="A137" i="17"/>
  <c r="A149" i="17" s="1"/>
  <c r="B149" i="17" s="1"/>
  <c r="A136" i="17"/>
  <c r="A148" i="17" s="1"/>
  <c r="B148" i="17" s="1"/>
  <c r="B135" i="17"/>
  <c r="A135" i="17"/>
  <c r="A147" i="17" s="1"/>
  <c r="B147" i="17" s="1"/>
  <c r="A134" i="17"/>
  <c r="B134" i="17" s="1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7" i="17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6" i="17"/>
  <c r="B5" i="17"/>
  <c r="B4" i="17"/>
  <c r="B3" i="17"/>
  <c r="B2" i="17"/>
  <c r="AG51" i="16"/>
  <c r="AF51" i="16"/>
  <c r="AE51" i="16"/>
  <c r="AD51" i="16"/>
  <c r="AC51" i="16"/>
  <c r="AB51" i="16"/>
  <c r="AA51" i="16"/>
  <c r="Z51" i="16"/>
  <c r="Y51" i="16"/>
  <c r="AG50" i="16"/>
  <c r="AF50" i="16"/>
  <c r="AE50" i="16"/>
  <c r="AD50" i="16"/>
  <c r="AC50" i="16"/>
  <c r="AB50" i="16"/>
  <c r="AA50" i="16"/>
  <c r="Z50" i="16"/>
  <c r="Y50" i="16"/>
  <c r="ED49" i="16"/>
  <c r="EC49" i="16"/>
  <c r="EB49" i="16"/>
  <c r="EA49" i="16"/>
  <c r="DZ49" i="16"/>
  <c r="DY49" i="16"/>
  <c r="DX49" i="16"/>
  <c r="DW49" i="16"/>
  <c r="DV49" i="16"/>
  <c r="DU49" i="16"/>
  <c r="DT49" i="16"/>
  <c r="DS49" i="16"/>
  <c r="DP49" i="16"/>
  <c r="DO49" i="16"/>
  <c r="DN49" i="16"/>
  <c r="DM49" i="16"/>
  <c r="DL49" i="16"/>
  <c r="DK49" i="16"/>
  <c r="DJ49" i="16"/>
  <c r="DI49" i="16"/>
  <c r="DH49" i="16"/>
  <c r="DG49" i="16"/>
  <c r="DF49" i="16"/>
  <c r="DE49" i="16"/>
  <c r="DB49" i="16"/>
  <c r="DA49" i="16"/>
  <c r="CZ49" i="16"/>
  <c r="CY49" i="16"/>
  <c r="CX49" i="16"/>
  <c r="CW49" i="16"/>
  <c r="CV49" i="16"/>
  <c r="CU49" i="16"/>
  <c r="CT49" i="16"/>
  <c r="CS49" i="16"/>
  <c r="CR49" i="16"/>
  <c r="CQ49" i="16"/>
  <c r="CN49" i="16"/>
  <c r="CM49" i="16"/>
  <c r="CL49" i="16"/>
  <c r="CK49" i="16"/>
  <c r="CJ49" i="16"/>
  <c r="CI49" i="16"/>
  <c r="CH49" i="16"/>
  <c r="CG49" i="16"/>
  <c r="CF49" i="16"/>
  <c r="CE49" i="16"/>
  <c r="CD49" i="16"/>
  <c r="CC49" i="16"/>
  <c r="BZ49" i="16"/>
  <c r="BY49" i="16"/>
  <c r="BX49" i="16"/>
  <c r="BW49" i="16"/>
  <c r="BV49" i="16"/>
  <c r="BU49" i="16"/>
  <c r="BT49" i="16"/>
  <c r="BS49" i="16"/>
  <c r="BR49" i="16"/>
  <c r="BQ49" i="16"/>
  <c r="BP49" i="16"/>
  <c r="BO49" i="16"/>
  <c r="BL49" i="16"/>
  <c r="BK49" i="16"/>
  <c r="BJ49" i="16"/>
  <c r="BI49" i="16"/>
  <c r="BH49" i="16"/>
  <c r="BG49" i="16"/>
  <c r="BF49" i="16"/>
  <c r="BE49" i="16"/>
  <c r="BD49" i="16"/>
  <c r="BC49" i="16"/>
  <c r="BB49" i="16"/>
  <c r="BA49" i="16"/>
  <c r="AX49" i="16"/>
  <c r="AW49" i="16"/>
  <c r="AV49" i="16"/>
  <c r="AU49" i="16"/>
  <c r="AT49" i="16"/>
  <c r="AS49" i="16"/>
  <c r="AR49" i="16"/>
  <c r="AQ49" i="16"/>
  <c r="AP49" i="16"/>
  <c r="AO49" i="16"/>
  <c r="AN49" i="16"/>
  <c r="AM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ED48" i="16"/>
  <c r="EC48" i="16"/>
  <c r="EB48" i="16"/>
  <c r="EA48" i="16"/>
  <c r="DZ48" i="16"/>
  <c r="DY48" i="16"/>
  <c r="DX48" i="16"/>
  <c r="DW48" i="16"/>
  <c r="DV48" i="16"/>
  <c r="DU48" i="16"/>
  <c r="DT48" i="16"/>
  <c r="DS48" i="16"/>
  <c r="DP48" i="16"/>
  <c r="DO48" i="16"/>
  <c r="DN48" i="16"/>
  <c r="DM48" i="16"/>
  <c r="DL48" i="16"/>
  <c r="DK48" i="16"/>
  <c r="DJ48" i="16"/>
  <c r="DI48" i="16"/>
  <c r="DH48" i="16"/>
  <c r="DG48" i="16"/>
  <c r="DF48" i="16"/>
  <c r="DE48" i="16"/>
  <c r="DB48" i="16"/>
  <c r="DA48" i="16"/>
  <c r="CZ48" i="16"/>
  <c r="CY48" i="16"/>
  <c r="CX48" i="16"/>
  <c r="CW48" i="16"/>
  <c r="CV48" i="16"/>
  <c r="CU48" i="16"/>
  <c r="CT48" i="16"/>
  <c r="CS48" i="16"/>
  <c r="CR48" i="16"/>
  <c r="CQ48" i="16"/>
  <c r="CN48" i="16"/>
  <c r="CM48" i="16"/>
  <c r="CL48" i="16"/>
  <c r="CK48" i="16"/>
  <c r="CJ48" i="16"/>
  <c r="CI48" i="16"/>
  <c r="CH48" i="16"/>
  <c r="CG48" i="16"/>
  <c r="CF48" i="16"/>
  <c r="CE48" i="16"/>
  <c r="CD48" i="16"/>
  <c r="CC48" i="16"/>
  <c r="BZ48" i="16"/>
  <c r="BY48" i="16"/>
  <c r="BX48" i="16"/>
  <c r="BW48" i="16"/>
  <c r="BV48" i="16"/>
  <c r="BU48" i="16"/>
  <c r="BT48" i="16"/>
  <c r="BS48" i="16"/>
  <c r="BR48" i="16"/>
  <c r="BQ48" i="16"/>
  <c r="BP48" i="16"/>
  <c r="BO48" i="16"/>
  <c r="BL48" i="16"/>
  <c r="BK48" i="16"/>
  <c r="BJ48" i="16"/>
  <c r="BI48" i="16"/>
  <c r="BH48" i="16"/>
  <c r="BG48" i="16"/>
  <c r="BF48" i="16"/>
  <c r="BE48" i="16"/>
  <c r="BD48" i="16"/>
  <c r="BC48" i="16"/>
  <c r="BB48" i="16"/>
  <c r="BA48" i="16"/>
  <c r="AX48" i="16"/>
  <c r="AW48" i="16"/>
  <c r="AV48" i="16"/>
  <c r="AU48" i="16"/>
  <c r="AT48" i="16"/>
  <c r="AS48" i="16"/>
  <c r="AR48" i="16"/>
  <c r="AQ48" i="16"/>
  <c r="AP48" i="16"/>
  <c r="AO48" i="16"/>
  <c r="AN48" i="16"/>
  <c r="AM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ED47" i="16"/>
  <c r="EC47" i="16"/>
  <c r="EB47" i="16"/>
  <c r="EA47" i="16"/>
  <c r="DZ47" i="16"/>
  <c r="DY47" i="16"/>
  <c r="DX47" i="16"/>
  <c r="DW47" i="16"/>
  <c r="DV47" i="16"/>
  <c r="DU47" i="16"/>
  <c r="DT47" i="16"/>
  <c r="DS47" i="16"/>
  <c r="DP47" i="16"/>
  <c r="DO47" i="16"/>
  <c r="DN47" i="16"/>
  <c r="DM47" i="16"/>
  <c r="DL47" i="16"/>
  <c r="DK47" i="16"/>
  <c r="DJ47" i="16"/>
  <c r="DI47" i="16"/>
  <c r="DH47" i="16"/>
  <c r="DG47" i="16"/>
  <c r="DF47" i="16"/>
  <c r="DE47" i="16"/>
  <c r="DB47" i="16"/>
  <c r="DA47" i="16"/>
  <c r="CZ47" i="16"/>
  <c r="CY47" i="16"/>
  <c r="CX47" i="16"/>
  <c r="CW47" i="16"/>
  <c r="CV47" i="16"/>
  <c r="CU47" i="16"/>
  <c r="CT47" i="16"/>
  <c r="CS47" i="16"/>
  <c r="CR47" i="16"/>
  <c r="CQ47" i="16"/>
  <c r="CN47" i="16"/>
  <c r="CM47" i="16"/>
  <c r="CL47" i="16"/>
  <c r="CK47" i="16"/>
  <c r="CJ47" i="16"/>
  <c r="CI47" i="16"/>
  <c r="CH47" i="16"/>
  <c r="CG47" i="16"/>
  <c r="CF47" i="16"/>
  <c r="CE47" i="16"/>
  <c r="CD47" i="16"/>
  <c r="CC47" i="16"/>
  <c r="BZ47" i="16"/>
  <c r="BY47" i="16"/>
  <c r="BX47" i="16"/>
  <c r="BW47" i="16"/>
  <c r="BV47" i="16"/>
  <c r="BU47" i="16"/>
  <c r="BT47" i="16"/>
  <c r="BS47" i="16"/>
  <c r="BR47" i="16"/>
  <c r="BQ47" i="16"/>
  <c r="BP47" i="16"/>
  <c r="BO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X47" i="16"/>
  <c r="AW47" i="16"/>
  <c r="AV47" i="16"/>
  <c r="AU47" i="16"/>
  <c r="AT47" i="16"/>
  <c r="AS47" i="16"/>
  <c r="AR47" i="16"/>
  <c r="AQ47" i="16"/>
  <c r="AP47" i="16"/>
  <c r="AO47" i="16"/>
  <c r="AN47" i="16"/>
  <c r="AM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ED46" i="16"/>
  <c r="EC46" i="16"/>
  <c r="EB46" i="16"/>
  <c r="EA46" i="16"/>
  <c r="DZ46" i="16"/>
  <c r="DY46" i="16"/>
  <c r="DX46" i="16"/>
  <c r="DW46" i="16"/>
  <c r="DV46" i="16"/>
  <c r="DU46" i="16"/>
  <c r="DT46" i="16"/>
  <c r="DS46" i="16"/>
  <c r="DP46" i="16"/>
  <c r="DO46" i="16"/>
  <c r="DN46" i="16"/>
  <c r="DM46" i="16"/>
  <c r="DL46" i="16"/>
  <c r="DK46" i="16"/>
  <c r="DJ46" i="16"/>
  <c r="DI46" i="16"/>
  <c r="DH46" i="16"/>
  <c r="DG46" i="16"/>
  <c r="DF46" i="16"/>
  <c r="DE46" i="16"/>
  <c r="DB46" i="16"/>
  <c r="DA46" i="16"/>
  <c r="CZ46" i="16"/>
  <c r="CY46" i="16"/>
  <c r="CX46" i="16"/>
  <c r="CW46" i="16"/>
  <c r="CV46" i="16"/>
  <c r="CU46" i="16"/>
  <c r="CT46" i="16"/>
  <c r="CS46" i="16"/>
  <c r="CR46" i="16"/>
  <c r="CQ46" i="16"/>
  <c r="CN46" i="16"/>
  <c r="CM46" i="16"/>
  <c r="CL46" i="16"/>
  <c r="CK46" i="16"/>
  <c r="CJ46" i="16"/>
  <c r="CI46" i="16"/>
  <c r="CH46" i="16"/>
  <c r="CG46" i="16"/>
  <c r="CF46" i="16"/>
  <c r="CE46" i="16"/>
  <c r="CD46" i="16"/>
  <c r="CC46" i="16"/>
  <c r="BZ46" i="16"/>
  <c r="BY46" i="16"/>
  <c r="BX46" i="16"/>
  <c r="BW46" i="16"/>
  <c r="BV46" i="16"/>
  <c r="BU46" i="16"/>
  <c r="BT46" i="16"/>
  <c r="BS46" i="16"/>
  <c r="BR46" i="16"/>
  <c r="BQ46" i="16"/>
  <c r="BP46" i="16"/>
  <c r="BO46" i="16"/>
  <c r="BL46" i="16"/>
  <c r="BK46" i="16"/>
  <c r="BJ46" i="16"/>
  <c r="BI46" i="16"/>
  <c r="BH46" i="16"/>
  <c r="BG46" i="16"/>
  <c r="BF46" i="16"/>
  <c r="BE46" i="16"/>
  <c r="BD46" i="16"/>
  <c r="BC46" i="16"/>
  <c r="BB46" i="16"/>
  <c r="BA46" i="16"/>
  <c r="AX46" i="16"/>
  <c r="AW46" i="16"/>
  <c r="AV46" i="16"/>
  <c r="AU46" i="16"/>
  <c r="AT46" i="16"/>
  <c r="AS46" i="16"/>
  <c r="AR46" i="16"/>
  <c r="AQ46" i="16"/>
  <c r="AP46" i="16"/>
  <c r="AO46" i="16"/>
  <c r="AN46" i="16"/>
  <c r="AM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ED45" i="16"/>
  <c r="EC45" i="16"/>
  <c r="EB45" i="16"/>
  <c r="EA45" i="16"/>
  <c r="DZ45" i="16"/>
  <c r="DY45" i="16"/>
  <c r="DX45" i="16"/>
  <c r="DW45" i="16"/>
  <c r="DV45" i="16"/>
  <c r="DU45" i="16"/>
  <c r="DT45" i="16"/>
  <c r="DS45" i="16"/>
  <c r="DP45" i="16"/>
  <c r="DO45" i="16"/>
  <c r="DN45" i="16"/>
  <c r="DM45" i="16"/>
  <c r="DL45" i="16"/>
  <c r="DK45" i="16"/>
  <c r="DJ45" i="16"/>
  <c r="DI45" i="16"/>
  <c r="DH45" i="16"/>
  <c r="DG45" i="16"/>
  <c r="DF45" i="16"/>
  <c r="DE45" i="16"/>
  <c r="DB45" i="16"/>
  <c r="DA45" i="16"/>
  <c r="CZ45" i="16"/>
  <c r="CY45" i="16"/>
  <c r="CX45" i="16"/>
  <c r="CW45" i="16"/>
  <c r="CV45" i="16"/>
  <c r="CU45" i="16"/>
  <c r="CT45" i="16"/>
  <c r="CS45" i="16"/>
  <c r="CR45" i="16"/>
  <c r="CQ45" i="16"/>
  <c r="CN45" i="16"/>
  <c r="CM45" i="16"/>
  <c r="CL45" i="16"/>
  <c r="CK45" i="16"/>
  <c r="CJ45" i="16"/>
  <c r="CI45" i="16"/>
  <c r="CH45" i="16"/>
  <c r="CG45" i="16"/>
  <c r="CF45" i="16"/>
  <c r="CE45" i="16"/>
  <c r="CD45" i="16"/>
  <c r="CC45" i="16"/>
  <c r="BZ45" i="16"/>
  <c r="BY45" i="16"/>
  <c r="BX45" i="16"/>
  <c r="BW45" i="16"/>
  <c r="BV45" i="16"/>
  <c r="BU45" i="16"/>
  <c r="BT45" i="16"/>
  <c r="BS45" i="16"/>
  <c r="BR45" i="16"/>
  <c r="BQ45" i="16"/>
  <c r="BP45" i="16"/>
  <c r="BO45" i="16"/>
  <c r="BL45" i="16"/>
  <c r="BK45" i="16"/>
  <c r="BJ45" i="16"/>
  <c r="BI45" i="16"/>
  <c r="BH45" i="16"/>
  <c r="BG45" i="16"/>
  <c r="BF45" i="16"/>
  <c r="BE45" i="16"/>
  <c r="BD45" i="16"/>
  <c r="BC45" i="16"/>
  <c r="BB45" i="16"/>
  <c r="BA45" i="16"/>
  <c r="AX45" i="16"/>
  <c r="AW45" i="16"/>
  <c r="AV45" i="16"/>
  <c r="AU45" i="16"/>
  <c r="AT45" i="16"/>
  <c r="AS45" i="16"/>
  <c r="AR45" i="16"/>
  <c r="AQ45" i="16"/>
  <c r="AP45" i="16"/>
  <c r="AO45" i="16"/>
  <c r="AN45" i="16"/>
  <c r="AM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ED44" i="16"/>
  <c r="EC44" i="16"/>
  <c r="EB44" i="16"/>
  <c r="EA44" i="16"/>
  <c r="DZ44" i="16"/>
  <c r="DY44" i="16"/>
  <c r="DX44" i="16"/>
  <c r="DW44" i="16"/>
  <c r="DV44" i="16"/>
  <c r="DU44" i="16"/>
  <c r="DT44" i="16"/>
  <c r="DS44" i="16"/>
  <c r="DP44" i="16"/>
  <c r="DO44" i="16"/>
  <c r="DN44" i="16"/>
  <c r="DM44" i="16"/>
  <c r="DL44" i="16"/>
  <c r="DK44" i="16"/>
  <c r="DJ44" i="16"/>
  <c r="DI44" i="16"/>
  <c r="DH44" i="16"/>
  <c r="DG44" i="16"/>
  <c r="DF44" i="16"/>
  <c r="DE44" i="16"/>
  <c r="DB44" i="16"/>
  <c r="DA44" i="16"/>
  <c r="CZ44" i="16"/>
  <c r="CY44" i="16"/>
  <c r="CX44" i="16"/>
  <c r="CW44" i="16"/>
  <c r="CV44" i="16"/>
  <c r="CU44" i="16"/>
  <c r="CT44" i="16"/>
  <c r="CS44" i="16"/>
  <c r="CR44" i="16"/>
  <c r="CQ44" i="16"/>
  <c r="CN44" i="16"/>
  <c r="CM44" i="16"/>
  <c r="CL44" i="16"/>
  <c r="CK44" i="16"/>
  <c r="CJ44" i="16"/>
  <c r="CI44" i="16"/>
  <c r="CH44" i="16"/>
  <c r="CG44" i="16"/>
  <c r="CF44" i="16"/>
  <c r="CE44" i="16"/>
  <c r="CD44" i="16"/>
  <c r="CC44" i="16"/>
  <c r="BZ44" i="16"/>
  <c r="BY44" i="16"/>
  <c r="BX44" i="16"/>
  <c r="BW44" i="16"/>
  <c r="BV44" i="16"/>
  <c r="BU44" i="16"/>
  <c r="BT44" i="16"/>
  <c r="BS44" i="16"/>
  <c r="BR44" i="16"/>
  <c r="BQ44" i="16"/>
  <c r="BP44" i="16"/>
  <c r="BO44" i="16"/>
  <c r="BL44" i="16"/>
  <c r="BK44" i="16"/>
  <c r="BJ44" i="16"/>
  <c r="BI44" i="16"/>
  <c r="BH44" i="16"/>
  <c r="BG44" i="16"/>
  <c r="BF44" i="16"/>
  <c r="BE44" i="16"/>
  <c r="BD44" i="16"/>
  <c r="BC44" i="16"/>
  <c r="BB44" i="16"/>
  <c r="BA44" i="16"/>
  <c r="AX44" i="16"/>
  <c r="AW44" i="16"/>
  <c r="AV44" i="16"/>
  <c r="AU44" i="16"/>
  <c r="AT44" i="16"/>
  <c r="AS44" i="16"/>
  <c r="AR44" i="16"/>
  <c r="AQ44" i="16"/>
  <c r="AP44" i="16"/>
  <c r="AO44" i="16"/>
  <c r="AN44" i="16"/>
  <c r="AM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ED43" i="16"/>
  <c r="EC43" i="16"/>
  <c r="EB43" i="16"/>
  <c r="EA43" i="16"/>
  <c r="DZ43" i="16"/>
  <c r="DY43" i="16"/>
  <c r="DX43" i="16"/>
  <c r="DW43" i="16"/>
  <c r="DV43" i="16"/>
  <c r="DU43" i="16"/>
  <c r="DT43" i="16"/>
  <c r="DS43" i="16"/>
  <c r="DP43" i="16"/>
  <c r="DO43" i="16"/>
  <c r="DN43" i="16"/>
  <c r="DM43" i="16"/>
  <c r="DL43" i="16"/>
  <c r="DK43" i="16"/>
  <c r="DJ43" i="16"/>
  <c r="DI43" i="16"/>
  <c r="DH43" i="16"/>
  <c r="DG43" i="16"/>
  <c r="DF43" i="16"/>
  <c r="DE43" i="16"/>
  <c r="DB43" i="16"/>
  <c r="DA43" i="16"/>
  <c r="CZ43" i="16"/>
  <c r="CY43" i="16"/>
  <c r="CX43" i="16"/>
  <c r="CW43" i="16"/>
  <c r="CV43" i="16"/>
  <c r="CU43" i="16"/>
  <c r="CT43" i="16"/>
  <c r="CS43" i="16"/>
  <c r="CR43" i="16"/>
  <c r="CQ43" i="16"/>
  <c r="CN43" i="16"/>
  <c r="CM43" i="16"/>
  <c r="CL43" i="16"/>
  <c r="CK43" i="16"/>
  <c r="CJ43" i="16"/>
  <c r="CI43" i="16"/>
  <c r="CH43" i="16"/>
  <c r="CG43" i="16"/>
  <c r="CF43" i="16"/>
  <c r="CE43" i="16"/>
  <c r="CD43" i="16"/>
  <c r="CC43" i="16"/>
  <c r="BZ43" i="16"/>
  <c r="BY43" i="16"/>
  <c r="BX43" i="16"/>
  <c r="BW43" i="16"/>
  <c r="BV43" i="16"/>
  <c r="BU43" i="16"/>
  <c r="BT43" i="16"/>
  <c r="BS43" i="16"/>
  <c r="BR43" i="16"/>
  <c r="BQ43" i="16"/>
  <c r="BP43" i="16"/>
  <c r="BO43" i="16"/>
  <c r="BL43" i="16"/>
  <c r="BK43" i="16"/>
  <c r="BJ43" i="16"/>
  <c r="BI43" i="16"/>
  <c r="BH43" i="16"/>
  <c r="BG43" i="16"/>
  <c r="BF43" i="16"/>
  <c r="BE43" i="16"/>
  <c r="BD43" i="16"/>
  <c r="BC43" i="16"/>
  <c r="BB43" i="16"/>
  <c r="BA43" i="16"/>
  <c r="AX43" i="16"/>
  <c r="AW43" i="16"/>
  <c r="AV43" i="16"/>
  <c r="AU43" i="16"/>
  <c r="AT43" i="16"/>
  <c r="AS43" i="16"/>
  <c r="AR43" i="16"/>
  <c r="AQ43" i="16"/>
  <c r="AP43" i="16"/>
  <c r="AO43" i="16"/>
  <c r="AN43" i="16"/>
  <c r="AM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ED42" i="16"/>
  <c r="EC42" i="16"/>
  <c r="EB42" i="16"/>
  <c r="EB55" i="16" s="1"/>
  <c r="EA42" i="16"/>
  <c r="DZ42" i="16"/>
  <c r="DY42" i="16"/>
  <c r="DX42" i="16"/>
  <c r="DW42" i="16"/>
  <c r="DV42" i="16"/>
  <c r="DU42" i="16"/>
  <c r="DT42" i="16"/>
  <c r="DS42" i="16"/>
  <c r="DP42" i="16"/>
  <c r="DO42" i="16"/>
  <c r="DN42" i="16"/>
  <c r="DM42" i="16"/>
  <c r="DL42" i="16"/>
  <c r="DK42" i="16"/>
  <c r="DJ42" i="16"/>
  <c r="DI42" i="16"/>
  <c r="DH42" i="16"/>
  <c r="DG42" i="16"/>
  <c r="DF42" i="16"/>
  <c r="DE42" i="16"/>
  <c r="DB42" i="16"/>
  <c r="DA42" i="16"/>
  <c r="CZ42" i="16"/>
  <c r="CY42" i="16"/>
  <c r="CX42" i="16"/>
  <c r="CW42" i="16"/>
  <c r="CV42" i="16"/>
  <c r="CU42" i="16"/>
  <c r="CT42" i="16"/>
  <c r="CS42" i="16"/>
  <c r="CR42" i="16"/>
  <c r="CQ42" i="16"/>
  <c r="CN42" i="16"/>
  <c r="CM42" i="16"/>
  <c r="CL42" i="16"/>
  <c r="CK42" i="16"/>
  <c r="CJ42" i="16"/>
  <c r="CI42" i="16"/>
  <c r="CH42" i="16"/>
  <c r="CG42" i="16"/>
  <c r="CF42" i="16"/>
  <c r="CE42" i="16"/>
  <c r="CD42" i="16"/>
  <c r="CC42" i="16"/>
  <c r="BZ42" i="16"/>
  <c r="BY42" i="16"/>
  <c r="BX42" i="16"/>
  <c r="BW42" i="16"/>
  <c r="BV42" i="16"/>
  <c r="BU42" i="16"/>
  <c r="BT42" i="16"/>
  <c r="BS42" i="16"/>
  <c r="BR42" i="16"/>
  <c r="BQ42" i="16"/>
  <c r="BP42" i="16"/>
  <c r="BO42" i="16"/>
  <c r="BL42" i="16"/>
  <c r="BK42" i="16"/>
  <c r="BJ42" i="16"/>
  <c r="BI42" i="16"/>
  <c r="BH42" i="16"/>
  <c r="BG42" i="16"/>
  <c r="BF42" i="16"/>
  <c r="BE42" i="16"/>
  <c r="BD42" i="16"/>
  <c r="BC42" i="16"/>
  <c r="BB42" i="16"/>
  <c r="BA42" i="16"/>
  <c r="AX42" i="16"/>
  <c r="AW42" i="16"/>
  <c r="AV42" i="16"/>
  <c r="AU42" i="16"/>
  <c r="AT42" i="16"/>
  <c r="AS42" i="16"/>
  <c r="AR42" i="16"/>
  <c r="AQ42" i="16"/>
  <c r="AP42" i="16"/>
  <c r="AO42" i="16"/>
  <c r="AN42" i="16"/>
  <c r="AM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ED41" i="16"/>
  <c r="EC41" i="16"/>
  <c r="EB41" i="16"/>
  <c r="EA41" i="16"/>
  <c r="DZ41" i="16"/>
  <c r="DY41" i="16"/>
  <c r="DX41" i="16"/>
  <c r="DW41" i="16"/>
  <c r="DV41" i="16"/>
  <c r="DU41" i="16"/>
  <c r="DT41" i="16"/>
  <c r="DS41" i="16"/>
  <c r="DP41" i="16"/>
  <c r="DO41" i="16"/>
  <c r="DN41" i="16"/>
  <c r="DM41" i="16"/>
  <c r="DL41" i="16"/>
  <c r="DK41" i="16"/>
  <c r="DJ41" i="16"/>
  <c r="DI41" i="16"/>
  <c r="DH41" i="16"/>
  <c r="DG41" i="16"/>
  <c r="DF41" i="16"/>
  <c r="DE41" i="16"/>
  <c r="DB41" i="16"/>
  <c r="DA41" i="16"/>
  <c r="CZ41" i="16"/>
  <c r="CY41" i="16"/>
  <c r="CX41" i="16"/>
  <c r="CW41" i="16"/>
  <c r="CV41" i="16"/>
  <c r="CU41" i="16"/>
  <c r="CT41" i="16"/>
  <c r="CS41" i="16"/>
  <c r="CR41" i="16"/>
  <c r="CQ41" i="16"/>
  <c r="CN41" i="16"/>
  <c r="CM41" i="16"/>
  <c r="CL41" i="16"/>
  <c r="CK41" i="16"/>
  <c r="CJ41" i="16"/>
  <c r="CI41" i="16"/>
  <c r="CH41" i="16"/>
  <c r="CG41" i="16"/>
  <c r="CF41" i="16"/>
  <c r="CE41" i="16"/>
  <c r="CD41" i="16"/>
  <c r="CC41" i="16"/>
  <c r="BZ41" i="16"/>
  <c r="BY41" i="16"/>
  <c r="BX41" i="16"/>
  <c r="BW41" i="16"/>
  <c r="BV41" i="16"/>
  <c r="BU41" i="16"/>
  <c r="BT41" i="16"/>
  <c r="BS41" i="16"/>
  <c r="BR41" i="16"/>
  <c r="BQ41" i="16"/>
  <c r="BP41" i="16"/>
  <c r="BO41" i="16"/>
  <c r="BL41" i="16"/>
  <c r="BK41" i="16"/>
  <c r="BJ41" i="16"/>
  <c r="BI41" i="16"/>
  <c r="BH41" i="16"/>
  <c r="BG41" i="16"/>
  <c r="BF41" i="16"/>
  <c r="BE41" i="16"/>
  <c r="BD41" i="16"/>
  <c r="BC41" i="16"/>
  <c r="BB41" i="16"/>
  <c r="BA41" i="16"/>
  <c r="AX41" i="16"/>
  <c r="AW41" i="16"/>
  <c r="AV41" i="16"/>
  <c r="AU41" i="16"/>
  <c r="AT41" i="16"/>
  <c r="AS41" i="16"/>
  <c r="AR41" i="16"/>
  <c r="AQ41" i="16"/>
  <c r="AP41" i="16"/>
  <c r="AO41" i="16"/>
  <c r="AN41" i="16"/>
  <c r="AM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ED40" i="16"/>
  <c r="EC40" i="16"/>
  <c r="EB40" i="16"/>
  <c r="EA40" i="16"/>
  <c r="DZ40" i="16"/>
  <c r="DY40" i="16"/>
  <c r="DX40" i="16"/>
  <c r="DW40" i="16"/>
  <c r="DV40" i="16"/>
  <c r="DU40" i="16"/>
  <c r="DT40" i="16"/>
  <c r="DS40" i="16"/>
  <c r="DP40" i="16"/>
  <c r="DO40" i="16"/>
  <c r="DN40" i="16"/>
  <c r="DM40" i="16"/>
  <c r="DL40" i="16"/>
  <c r="DK40" i="16"/>
  <c r="DJ40" i="16"/>
  <c r="DI40" i="16"/>
  <c r="DH40" i="16"/>
  <c r="DG40" i="16"/>
  <c r="DF40" i="16"/>
  <c r="DE40" i="16"/>
  <c r="DB40" i="16"/>
  <c r="DA40" i="16"/>
  <c r="CZ40" i="16"/>
  <c r="CY40" i="16"/>
  <c r="CX40" i="16"/>
  <c r="CW40" i="16"/>
  <c r="CV40" i="16"/>
  <c r="CU40" i="16"/>
  <c r="CT40" i="16"/>
  <c r="CS40" i="16"/>
  <c r="CR40" i="16"/>
  <c r="CQ40" i="16"/>
  <c r="CN40" i="16"/>
  <c r="CM40" i="16"/>
  <c r="CL40" i="16"/>
  <c r="CK40" i="16"/>
  <c r="CJ40" i="16"/>
  <c r="CI40" i="16"/>
  <c r="CH40" i="16"/>
  <c r="CG40" i="16"/>
  <c r="CF40" i="16"/>
  <c r="CE40" i="16"/>
  <c r="CD40" i="16"/>
  <c r="CC40" i="16"/>
  <c r="BZ40" i="16"/>
  <c r="BY40" i="16"/>
  <c r="BX40" i="16"/>
  <c r="BW40" i="16"/>
  <c r="BV40" i="16"/>
  <c r="BU40" i="16"/>
  <c r="BT40" i="16"/>
  <c r="BS40" i="16"/>
  <c r="BR40" i="16"/>
  <c r="BQ40" i="16"/>
  <c r="BP40" i="16"/>
  <c r="BO40" i="16"/>
  <c r="BL40" i="16"/>
  <c r="BK40" i="16"/>
  <c r="BJ40" i="16"/>
  <c r="BI40" i="16"/>
  <c r="BH40" i="16"/>
  <c r="BG40" i="16"/>
  <c r="BF40" i="16"/>
  <c r="BE40" i="16"/>
  <c r="BD40" i="16"/>
  <c r="BC40" i="16"/>
  <c r="BB40" i="16"/>
  <c r="BA40" i="16"/>
  <c r="AX40" i="16"/>
  <c r="AW40" i="16"/>
  <c r="AV40" i="16"/>
  <c r="AU40" i="16"/>
  <c r="AT40" i="16"/>
  <c r="AS40" i="16"/>
  <c r="AR40" i="16"/>
  <c r="AQ40" i="16"/>
  <c r="AP40" i="16"/>
  <c r="AO40" i="16"/>
  <c r="AN40" i="16"/>
  <c r="AM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ED39" i="16"/>
  <c r="EC39" i="16"/>
  <c r="EB39" i="16"/>
  <c r="EA39" i="16"/>
  <c r="DZ39" i="16"/>
  <c r="DY39" i="16"/>
  <c r="DX39" i="16"/>
  <c r="DW39" i="16"/>
  <c r="DV39" i="16"/>
  <c r="DU39" i="16"/>
  <c r="DT39" i="16"/>
  <c r="DS39" i="16"/>
  <c r="DP39" i="16"/>
  <c r="DO39" i="16"/>
  <c r="DN39" i="16"/>
  <c r="DM39" i="16"/>
  <c r="DL39" i="16"/>
  <c r="DK39" i="16"/>
  <c r="DJ39" i="16"/>
  <c r="DI39" i="16"/>
  <c r="DH39" i="16"/>
  <c r="DG39" i="16"/>
  <c r="DF39" i="16"/>
  <c r="DE39" i="16"/>
  <c r="DB39" i="16"/>
  <c r="DA39" i="16"/>
  <c r="CZ39" i="16"/>
  <c r="CY39" i="16"/>
  <c r="CX39" i="16"/>
  <c r="CW39" i="16"/>
  <c r="CV39" i="16"/>
  <c r="CU39" i="16"/>
  <c r="CT39" i="16"/>
  <c r="CS39" i="16"/>
  <c r="CR39" i="16"/>
  <c r="CQ39" i="16"/>
  <c r="CN39" i="16"/>
  <c r="CM39" i="16"/>
  <c r="CL39" i="16"/>
  <c r="CK39" i="16"/>
  <c r="CJ39" i="16"/>
  <c r="CI39" i="16"/>
  <c r="CH39" i="16"/>
  <c r="CG39" i="16"/>
  <c r="CF39" i="16"/>
  <c r="CE39" i="16"/>
  <c r="CD39" i="16"/>
  <c r="CC39" i="16"/>
  <c r="BZ39" i="16"/>
  <c r="BY39" i="16"/>
  <c r="BX39" i="16"/>
  <c r="BW39" i="16"/>
  <c r="BV39" i="16"/>
  <c r="BU39" i="16"/>
  <c r="BT39" i="16"/>
  <c r="BS39" i="16"/>
  <c r="BR39" i="16"/>
  <c r="BQ39" i="16"/>
  <c r="BP39" i="16"/>
  <c r="BO39" i="16"/>
  <c r="BL39" i="16"/>
  <c r="BK39" i="16"/>
  <c r="BJ39" i="16"/>
  <c r="BI39" i="16"/>
  <c r="BH39" i="16"/>
  <c r="BG39" i="16"/>
  <c r="BF39" i="16"/>
  <c r="BE39" i="16"/>
  <c r="BD39" i="16"/>
  <c r="BC39" i="16"/>
  <c r="BB39" i="16"/>
  <c r="BA39" i="16"/>
  <c r="AX39" i="16"/>
  <c r="AW39" i="16"/>
  <c r="AV39" i="16"/>
  <c r="AU39" i="16"/>
  <c r="AT39" i="16"/>
  <c r="AS39" i="16"/>
  <c r="AR39" i="16"/>
  <c r="AQ39" i="16"/>
  <c r="AP39" i="16"/>
  <c r="AO39" i="16"/>
  <c r="AN39" i="16"/>
  <c r="AM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ED38" i="16"/>
  <c r="EC38" i="16"/>
  <c r="EB38" i="16"/>
  <c r="EA38" i="16"/>
  <c r="DZ38" i="16"/>
  <c r="DY38" i="16"/>
  <c r="DX38" i="16"/>
  <c r="DW38" i="16"/>
  <c r="DV38" i="16"/>
  <c r="DU38" i="16"/>
  <c r="DT38" i="16"/>
  <c r="DS38" i="16"/>
  <c r="DP38" i="16"/>
  <c r="DO38" i="16"/>
  <c r="DN38" i="16"/>
  <c r="DM38" i="16"/>
  <c r="DL38" i="16"/>
  <c r="DK38" i="16"/>
  <c r="DJ38" i="16"/>
  <c r="DI38" i="16"/>
  <c r="DH38" i="16"/>
  <c r="DG38" i="16"/>
  <c r="DF38" i="16"/>
  <c r="DE38" i="16"/>
  <c r="DB38" i="16"/>
  <c r="DA38" i="16"/>
  <c r="CZ38" i="16"/>
  <c r="CY38" i="16"/>
  <c r="CX38" i="16"/>
  <c r="CW38" i="16"/>
  <c r="CV38" i="16"/>
  <c r="CU38" i="16"/>
  <c r="CT38" i="16"/>
  <c r="CS38" i="16"/>
  <c r="CR38" i="16"/>
  <c r="CQ38" i="16"/>
  <c r="CN38" i="16"/>
  <c r="CM38" i="16"/>
  <c r="CL38" i="16"/>
  <c r="CK38" i="16"/>
  <c r="CJ38" i="16"/>
  <c r="CI38" i="16"/>
  <c r="CH38" i="16"/>
  <c r="CG38" i="16"/>
  <c r="CF38" i="16"/>
  <c r="CE38" i="16"/>
  <c r="CD38" i="16"/>
  <c r="CC38" i="16"/>
  <c r="BZ38" i="16"/>
  <c r="BY38" i="16"/>
  <c r="BX38" i="16"/>
  <c r="BW38" i="16"/>
  <c r="BV38" i="16"/>
  <c r="BU38" i="16"/>
  <c r="BT38" i="16"/>
  <c r="BS38" i="16"/>
  <c r="BR38" i="16"/>
  <c r="BQ38" i="16"/>
  <c r="BP38" i="16"/>
  <c r="BO38" i="16"/>
  <c r="BL38" i="16"/>
  <c r="BK38" i="16"/>
  <c r="BJ38" i="16"/>
  <c r="BI38" i="16"/>
  <c r="BH38" i="16"/>
  <c r="BG38" i="16"/>
  <c r="BF38" i="16"/>
  <c r="BE38" i="16"/>
  <c r="BD38" i="16"/>
  <c r="BC38" i="16"/>
  <c r="BB38" i="16"/>
  <c r="BA38" i="16"/>
  <c r="AX38" i="16"/>
  <c r="AW38" i="16"/>
  <c r="AV38" i="16"/>
  <c r="AU38" i="16"/>
  <c r="AT38" i="16"/>
  <c r="AS38" i="16"/>
  <c r="AR38" i="16"/>
  <c r="AQ38" i="16"/>
  <c r="AP38" i="16"/>
  <c r="AO38" i="16"/>
  <c r="AN38" i="16"/>
  <c r="AM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ED37" i="16"/>
  <c r="EC37" i="16"/>
  <c r="EB37" i="16"/>
  <c r="EA37" i="16"/>
  <c r="DZ37" i="16"/>
  <c r="DY37" i="16"/>
  <c r="DX37" i="16"/>
  <c r="DW37" i="16"/>
  <c r="DV37" i="16"/>
  <c r="DU37" i="16"/>
  <c r="DT37" i="16"/>
  <c r="DS37" i="16"/>
  <c r="DP37" i="16"/>
  <c r="DO37" i="16"/>
  <c r="DN37" i="16"/>
  <c r="DM37" i="16"/>
  <c r="DL37" i="16"/>
  <c r="DK37" i="16"/>
  <c r="DJ37" i="16"/>
  <c r="DI37" i="16"/>
  <c r="DH37" i="16"/>
  <c r="DG37" i="16"/>
  <c r="DF37" i="16"/>
  <c r="DE37" i="16"/>
  <c r="DB37" i="16"/>
  <c r="DA37" i="16"/>
  <c r="CZ37" i="16"/>
  <c r="CY37" i="16"/>
  <c r="CX37" i="16"/>
  <c r="CW37" i="16"/>
  <c r="CV37" i="16"/>
  <c r="CU37" i="16"/>
  <c r="CT37" i="16"/>
  <c r="CS37" i="16"/>
  <c r="CR37" i="16"/>
  <c r="CQ37" i="16"/>
  <c r="CN37" i="16"/>
  <c r="CM37" i="16"/>
  <c r="CL37" i="16"/>
  <c r="CK37" i="16"/>
  <c r="CJ37" i="16"/>
  <c r="CI37" i="16"/>
  <c r="CH37" i="16"/>
  <c r="CG37" i="16"/>
  <c r="CF37" i="16"/>
  <c r="CE37" i="16"/>
  <c r="CD37" i="16"/>
  <c r="CC37" i="16"/>
  <c r="BZ37" i="16"/>
  <c r="BY37" i="16"/>
  <c r="BX37" i="16"/>
  <c r="BW37" i="16"/>
  <c r="BV37" i="16"/>
  <c r="BU37" i="16"/>
  <c r="BT37" i="16"/>
  <c r="BS37" i="16"/>
  <c r="BR37" i="16"/>
  <c r="BQ37" i="16"/>
  <c r="BP37" i="16"/>
  <c r="BO37" i="16"/>
  <c r="BL37" i="16"/>
  <c r="BK37" i="16"/>
  <c r="BJ37" i="16"/>
  <c r="BI37" i="16"/>
  <c r="BH37" i="16"/>
  <c r="BG37" i="16"/>
  <c r="BF37" i="16"/>
  <c r="BE37" i="16"/>
  <c r="BD37" i="16"/>
  <c r="BC37" i="16"/>
  <c r="BB37" i="16"/>
  <c r="BA37" i="16"/>
  <c r="AX37" i="16"/>
  <c r="AW37" i="16"/>
  <c r="AV37" i="16"/>
  <c r="AU37" i="16"/>
  <c r="AT37" i="16"/>
  <c r="AS37" i="16"/>
  <c r="AR37" i="16"/>
  <c r="AQ37" i="16"/>
  <c r="AP37" i="16"/>
  <c r="AO37" i="16"/>
  <c r="AN37" i="16"/>
  <c r="AM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ED36" i="16"/>
  <c r="EC36" i="16"/>
  <c r="EB36" i="16"/>
  <c r="EA36" i="16"/>
  <c r="DZ36" i="16"/>
  <c r="DY36" i="16"/>
  <c r="DX36" i="16"/>
  <c r="DW36" i="16"/>
  <c r="DV36" i="16"/>
  <c r="DU36" i="16"/>
  <c r="DT36" i="16"/>
  <c r="DS36" i="16"/>
  <c r="DP36" i="16"/>
  <c r="DO36" i="16"/>
  <c r="DN36" i="16"/>
  <c r="DM36" i="16"/>
  <c r="DL36" i="16"/>
  <c r="DK36" i="16"/>
  <c r="DJ36" i="16"/>
  <c r="DI36" i="16"/>
  <c r="DH36" i="16"/>
  <c r="DG36" i="16"/>
  <c r="DF36" i="16"/>
  <c r="DE36" i="16"/>
  <c r="DB36" i="16"/>
  <c r="DA36" i="16"/>
  <c r="CZ36" i="16"/>
  <c r="CY36" i="16"/>
  <c r="CX36" i="16"/>
  <c r="CW36" i="16"/>
  <c r="CV36" i="16"/>
  <c r="CU36" i="16"/>
  <c r="CT36" i="16"/>
  <c r="CS36" i="16"/>
  <c r="CR36" i="16"/>
  <c r="CQ36" i="16"/>
  <c r="CN36" i="16"/>
  <c r="CM36" i="16"/>
  <c r="CL36" i="16"/>
  <c r="CK36" i="16"/>
  <c r="CJ36" i="16"/>
  <c r="CI36" i="16"/>
  <c r="CH36" i="16"/>
  <c r="CG36" i="16"/>
  <c r="CF36" i="16"/>
  <c r="CE36" i="16"/>
  <c r="CD36" i="16"/>
  <c r="CC36" i="16"/>
  <c r="BZ36" i="16"/>
  <c r="BY36" i="16"/>
  <c r="BX36" i="16"/>
  <c r="BW36" i="16"/>
  <c r="BV36" i="16"/>
  <c r="BU36" i="16"/>
  <c r="BT36" i="16"/>
  <c r="BS36" i="16"/>
  <c r="BR36" i="16"/>
  <c r="BQ36" i="16"/>
  <c r="BP36" i="16"/>
  <c r="BO36" i="16"/>
  <c r="BL36" i="16"/>
  <c r="BK36" i="16"/>
  <c r="BJ36" i="16"/>
  <c r="BI36" i="16"/>
  <c r="BH36" i="16"/>
  <c r="BG36" i="16"/>
  <c r="BF36" i="16"/>
  <c r="BE36" i="16"/>
  <c r="BD36" i="16"/>
  <c r="BC36" i="16"/>
  <c r="BB36" i="16"/>
  <c r="BA36" i="16"/>
  <c r="AX36" i="16"/>
  <c r="AW36" i="16"/>
  <c r="AV36" i="16"/>
  <c r="AU36" i="16"/>
  <c r="AT36" i="16"/>
  <c r="AS36" i="16"/>
  <c r="AR36" i="16"/>
  <c r="AQ36" i="16"/>
  <c r="AP36" i="16"/>
  <c r="AO36" i="16"/>
  <c r="AN36" i="16"/>
  <c r="AM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ED35" i="16"/>
  <c r="EC35" i="16"/>
  <c r="EB35" i="16"/>
  <c r="EA35" i="16"/>
  <c r="DZ35" i="16"/>
  <c r="DY35" i="16"/>
  <c r="DX35" i="16"/>
  <c r="DW35" i="16"/>
  <c r="DV35" i="16"/>
  <c r="DU35" i="16"/>
  <c r="DT35" i="16"/>
  <c r="DS35" i="16"/>
  <c r="DP35" i="16"/>
  <c r="DO35" i="16"/>
  <c r="DN35" i="16"/>
  <c r="DM35" i="16"/>
  <c r="DL35" i="16"/>
  <c r="DK35" i="16"/>
  <c r="DJ35" i="16"/>
  <c r="DI35" i="16"/>
  <c r="DH35" i="16"/>
  <c r="DG35" i="16"/>
  <c r="DF35" i="16"/>
  <c r="DE35" i="16"/>
  <c r="DB35" i="16"/>
  <c r="DA35" i="16"/>
  <c r="CZ35" i="16"/>
  <c r="CY35" i="16"/>
  <c r="CX35" i="16"/>
  <c r="CW35" i="16"/>
  <c r="CV35" i="16"/>
  <c r="CU35" i="16"/>
  <c r="CT35" i="16"/>
  <c r="CS35" i="16"/>
  <c r="CR35" i="16"/>
  <c r="CQ35" i="16"/>
  <c r="CN35" i="16"/>
  <c r="CM35" i="16"/>
  <c r="CL35" i="16"/>
  <c r="CK35" i="16"/>
  <c r="CJ35" i="16"/>
  <c r="CI35" i="16"/>
  <c r="CH35" i="16"/>
  <c r="CG35" i="16"/>
  <c r="CF35" i="16"/>
  <c r="CE35" i="16"/>
  <c r="CD35" i="16"/>
  <c r="CC35" i="16"/>
  <c r="BZ35" i="16"/>
  <c r="BY35" i="16"/>
  <c r="BX35" i="16"/>
  <c r="BW35" i="16"/>
  <c r="BV35" i="16"/>
  <c r="BU35" i="16"/>
  <c r="BT35" i="16"/>
  <c r="BS35" i="16"/>
  <c r="BR35" i="16"/>
  <c r="BQ35" i="16"/>
  <c r="BP35" i="16"/>
  <c r="BO35" i="16"/>
  <c r="BL35" i="16"/>
  <c r="BK35" i="16"/>
  <c r="BJ35" i="16"/>
  <c r="BI35" i="16"/>
  <c r="BH35" i="16"/>
  <c r="BG35" i="16"/>
  <c r="BF35" i="16"/>
  <c r="BE35" i="16"/>
  <c r="BD35" i="16"/>
  <c r="BC35" i="16"/>
  <c r="BB35" i="16"/>
  <c r="BA35" i="16"/>
  <c r="AX35" i="16"/>
  <c r="AW35" i="16"/>
  <c r="AV35" i="16"/>
  <c r="AU35" i="16"/>
  <c r="AT35" i="16"/>
  <c r="AS35" i="16"/>
  <c r="AR35" i="16"/>
  <c r="AQ35" i="16"/>
  <c r="AP35" i="16"/>
  <c r="AO35" i="16"/>
  <c r="AN35" i="16"/>
  <c r="AM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ED34" i="16"/>
  <c r="EC34" i="16"/>
  <c r="EB34" i="16"/>
  <c r="EA34" i="16"/>
  <c r="DZ34" i="16"/>
  <c r="DY34" i="16"/>
  <c r="DX34" i="16"/>
  <c r="DW34" i="16"/>
  <c r="DV34" i="16"/>
  <c r="DU34" i="16"/>
  <c r="DT34" i="16"/>
  <c r="DS34" i="16"/>
  <c r="DP34" i="16"/>
  <c r="DO34" i="16"/>
  <c r="DN34" i="16"/>
  <c r="DM34" i="16"/>
  <c r="DL34" i="16"/>
  <c r="DK34" i="16"/>
  <c r="DJ34" i="16"/>
  <c r="DI34" i="16"/>
  <c r="DH34" i="16"/>
  <c r="DG34" i="16"/>
  <c r="DF34" i="16"/>
  <c r="DE34" i="16"/>
  <c r="DB34" i="16"/>
  <c r="DA34" i="16"/>
  <c r="CZ34" i="16"/>
  <c r="CY34" i="16"/>
  <c r="CX34" i="16"/>
  <c r="CW34" i="16"/>
  <c r="CV34" i="16"/>
  <c r="CU34" i="16"/>
  <c r="CT34" i="16"/>
  <c r="CS34" i="16"/>
  <c r="CR34" i="16"/>
  <c r="CQ34" i="16"/>
  <c r="CN34" i="16"/>
  <c r="CM34" i="16"/>
  <c r="CL34" i="16"/>
  <c r="CK34" i="16"/>
  <c r="CJ34" i="16"/>
  <c r="CI34" i="16"/>
  <c r="CH34" i="16"/>
  <c r="CG34" i="16"/>
  <c r="CF34" i="16"/>
  <c r="CE34" i="16"/>
  <c r="CD34" i="16"/>
  <c r="CC34" i="16"/>
  <c r="BZ34" i="16"/>
  <c r="BY34" i="16"/>
  <c r="BX34" i="16"/>
  <c r="BW34" i="16"/>
  <c r="BV34" i="16"/>
  <c r="BU34" i="16"/>
  <c r="BT34" i="16"/>
  <c r="BS34" i="16"/>
  <c r="BR34" i="16"/>
  <c r="BQ34" i="16"/>
  <c r="BP34" i="16"/>
  <c r="BO34" i="16"/>
  <c r="BL34" i="16"/>
  <c r="BK34" i="16"/>
  <c r="BJ34" i="16"/>
  <c r="BI34" i="16"/>
  <c r="BH34" i="16"/>
  <c r="BG34" i="16"/>
  <c r="BF34" i="16"/>
  <c r="BE34" i="16"/>
  <c r="BD34" i="16"/>
  <c r="BC34" i="16"/>
  <c r="BB34" i="16"/>
  <c r="BA34" i="16"/>
  <c r="AX34" i="16"/>
  <c r="AW34" i="16"/>
  <c r="AV34" i="16"/>
  <c r="AU34" i="16"/>
  <c r="AT34" i="16"/>
  <c r="AS34" i="16"/>
  <c r="AR34" i="16"/>
  <c r="AQ34" i="16"/>
  <c r="AP34" i="16"/>
  <c r="AO34" i="16"/>
  <c r="AN34" i="16"/>
  <c r="AM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ED33" i="16"/>
  <c r="EC33" i="16"/>
  <c r="EB33" i="16"/>
  <c r="EA33" i="16"/>
  <c r="DZ33" i="16"/>
  <c r="DY33" i="16"/>
  <c r="DX33" i="16"/>
  <c r="DW33" i="16"/>
  <c r="DV33" i="16"/>
  <c r="DU33" i="16"/>
  <c r="DT33" i="16"/>
  <c r="DS33" i="16"/>
  <c r="DR33" i="16"/>
  <c r="DR34" i="16" s="1"/>
  <c r="DR35" i="16" s="1"/>
  <c r="DR36" i="16" s="1"/>
  <c r="DR37" i="16" s="1"/>
  <c r="DR38" i="16" s="1"/>
  <c r="DR39" i="16" s="1"/>
  <c r="DR40" i="16" s="1"/>
  <c r="DR41" i="16" s="1"/>
  <c r="DR42" i="16" s="1"/>
  <c r="DR43" i="16" s="1"/>
  <c r="DR44" i="16" s="1"/>
  <c r="DR45" i="16" s="1"/>
  <c r="DR46" i="16" s="1"/>
  <c r="DR47" i="16" s="1"/>
  <c r="DR48" i="16" s="1"/>
  <c r="DR49" i="16" s="1"/>
  <c r="DR52" i="16" s="1"/>
  <c r="DR53" i="16" s="1"/>
  <c r="DP33" i="16"/>
  <c r="DO33" i="16"/>
  <c r="DN33" i="16"/>
  <c r="DM33" i="16"/>
  <c r="DL33" i="16"/>
  <c r="DK33" i="16"/>
  <c r="DJ33" i="16"/>
  <c r="DI33" i="16"/>
  <c r="DH33" i="16"/>
  <c r="DG33" i="16"/>
  <c r="DF33" i="16"/>
  <c r="DE33" i="16"/>
  <c r="DD33" i="16"/>
  <c r="DB33" i="16"/>
  <c r="DA33" i="16"/>
  <c r="CZ33" i="16"/>
  <c r="CY33" i="16"/>
  <c r="CX33" i="16"/>
  <c r="CW33" i="16"/>
  <c r="CV33" i="16"/>
  <c r="CU33" i="16"/>
  <c r="CT33" i="16"/>
  <c r="CS33" i="16"/>
  <c r="CR33" i="16"/>
  <c r="CQ33" i="16"/>
  <c r="CP33" i="16"/>
  <c r="CP34" i="16" s="1"/>
  <c r="CP35" i="16" s="1"/>
  <c r="CP36" i="16" s="1"/>
  <c r="CP37" i="16" s="1"/>
  <c r="CP38" i="16" s="1"/>
  <c r="CN33" i="16"/>
  <c r="CM33" i="16"/>
  <c r="CL33" i="16"/>
  <c r="CK33" i="16"/>
  <c r="CJ33" i="16"/>
  <c r="CI33" i="16"/>
  <c r="CH33" i="16"/>
  <c r="CG33" i="16"/>
  <c r="CF33" i="16"/>
  <c r="CE33" i="16"/>
  <c r="CD33" i="16"/>
  <c r="CC33" i="16"/>
  <c r="CB33" i="16"/>
  <c r="BZ33" i="16"/>
  <c r="BY33" i="16"/>
  <c r="BX33" i="16"/>
  <c r="BW33" i="16"/>
  <c r="BV33" i="16"/>
  <c r="BU33" i="16"/>
  <c r="BT33" i="16"/>
  <c r="BS33" i="16"/>
  <c r="BR33" i="16"/>
  <c r="BQ33" i="16"/>
  <c r="BP33" i="16"/>
  <c r="BO33" i="16"/>
  <c r="BN33" i="16"/>
  <c r="BN34" i="16" s="1"/>
  <c r="BN35" i="16" s="1"/>
  <c r="BN36" i="16" s="1"/>
  <c r="BN37" i="16" s="1"/>
  <c r="BN38" i="16" s="1"/>
  <c r="BN39" i="16" s="1"/>
  <c r="BN40" i="16" s="1"/>
  <c r="BN41" i="16" s="1"/>
  <c r="BN42" i="16" s="1"/>
  <c r="BN43" i="16" s="1"/>
  <c r="BN44" i="16" s="1"/>
  <c r="BN45" i="16" s="1"/>
  <c r="BN46" i="16" s="1"/>
  <c r="BN47" i="16" s="1"/>
  <c r="BN48" i="16" s="1"/>
  <c r="BN49" i="16" s="1"/>
  <c r="BN52" i="16" s="1"/>
  <c r="BN53" i="16" s="1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AZ34" i="16" s="1"/>
  <c r="AZ35" i="16" s="1"/>
  <c r="AZ36" i="16" s="1"/>
  <c r="AZ37" i="16" s="1"/>
  <c r="AZ38" i="16" s="1"/>
  <c r="AZ39" i="16" s="1"/>
  <c r="AZ40" i="16" s="1"/>
  <c r="AZ41" i="16" s="1"/>
  <c r="AZ42" i="16" s="1"/>
  <c r="AZ43" i="16" s="1"/>
  <c r="AZ44" i="16" s="1"/>
  <c r="AZ45" i="16" s="1"/>
  <c r="AZ46" i="16" s="1"/>
  <c r="AZ47" i="16" s="1"/>
  <c r="AZ48" i="16" s="1"/>
  <c r="AZ49" i="16" s="1"/>
  <c r="AZ52" i="16" s="1"/>
  <c r="AZ53" i="16" s="1"/>
  <c r="AX33" i="16"/>
  <c r="AW33" i="16"/>
  <c r="AV33" i="16"/>
  <c r="AU33" i="16"/>
  <c r="AT33" i="16"/>
  <c r="AS33" i="16"/>
  <c r="AR33" i="16"/>
  <c r="AQ33" i="16"/>
  <c r="AP33" i="16"/>
  <c r="AO33" i="16"/>
  <c r="AN33" i="16"/>
  <c r="AM33" i="16"/>
  <c r="AL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X34" i="16" s="1"/>
  <c r="X35" i="16" s="1"/>
  <c r="X36" i="16" s="1"/>
  <c r="X37" i="16" s="1"/>
  <c r="X38" i="16" s="1"/>
  <c r="ED32" i="16"/>
  <c r="ED52" i="16" s="1"/>
  <c r="EC32" i="16"/>
  <c r="EC52" i="16" s="1"/>
  <c r="EB32" i="16"/>
  <c r="EB52" i="16" s="1"/>
  <c r="EA32" i="16"/>
  <c r="DZ32" i="16"/>
  <c r="DY32" i="16"/>
  <c r="DX32" i="16"/>
  <c r="DW32" i="16"/>
  <c r="DV32" i="16"/>
  <c r="DU32" i="16"/>
  <c r="DT32" i="16"/>
  <c r="DS32" i="16"/>
  <c r="DP32" i="16"/>
  <c r="DO32" i="16"/>
  <c r="DN32" i="16"/>
  <c r="DM32" i="16"/>
  <c r="DL32" i="16"/>
  <c r="DK32" i="16"/>
  <c r="DJ32" i="16"/>
  <c r="DI32" i="16"/>
  <c r="DH32" i="16"/>
  <c r="DG32" i="16"/>
  <c r="DF32" i="16"/>
  <c r="DE32" i="16"/>
  <c r="DB32" i="16"/>
  <c r="DA32" i="16"/>
  <c r="CZ32" i="16"/>
  <c r="CY32" i="16"/>
  <c r="CX32" i="16"/>
  <c r="CW32" i="16"/>
  <c r="CV32" i="16"/>
  <c r="CU32" i="16"/>
  <c r="CT32" i="16"/>
  <c r="CS32" i="16"/>
  <c r="CR32" i="16"/>
  <c r="CQ32" i="16"/>
  <c r="CN32" i="16"/>
  <c r="CM32" i="16"/>
  <c r="CL32" i="16"/>
  <c r="CK32" i="16"/>
  <c r="CJ32" i="16"/>
  <c r="CI32" i="16"/>
  <c r="CH32" i="16"/>
  <c r="CG32" i="16"/>
  <c r="CF32" i="16"/>
  <c r="CE32" i="16"/>
  <c r="CD32" i="16"/>
  <c r="CC32" i="16"/>
  <c r="BZ32" i="16"/>
  <c r="BY32" i="16"/>
  <c r="BX32" i="16"/>
  <c r="BW32" i="16"/>
  <c r="BV32" i="16"/>
  <c r="BU32" i="16"/>
  <c r="BT32" i="16"/>
  <c r="BS32" i="16"/>
  <c r="BR32" i="16"/>
  <c r="BQ32" i="16"/>
  <c r="BP32" i="16"/>
  <c r="BO32" i="16"/>
  <c r="BL32" i="16"/>
  <c r="BK32" i="16"/>
  <c r="BJ32" i="16"/>
  <c r="BI32" i="16"/>
  <c r="BH32" i="16"/>
  <c r="BG32" i="16"/>
  <c r="BF32" i="16"/>
  <c r="BE32" i="16"/>
  <c r="BD32" i="16"/>
  <c r="BC32" i="16"/>
  <c r="BB32" i="16"/>
  <c r="BA32" i="16"/>
  <c r="AX32" i="16"/>
  <c r="AW32" i="16"/>
  <c r="AV32" i="16"/>
  <c r="AU32" i="16"/>
  <c r="AT32" i="16"/>
  <c r="AS32" i="16"/>
  <c r="AR32" i="16"/>
  <c r="AQ32" i="16"/>
  <c r="AP32" i="16"/>
  <c r="AO32" i="16"/>
  <c r="AN32" i="16"/>
  <c r="AM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DR31" i="16"/>
  <c r="DU60" i="16" s="1"/>
  <c r="DZ60" i="16" s="1"/>
  <c r="DD31" i="16"/>
  <c r="DG60" i="16" s="1"/>
  <c r="DL60" i="16" s="1"/>
  <c r="CP31" i="16"/>
  <c r="CS60" i="16" s="1"/>
  <c r="CX60" i="16" s="1"/>
  <c r="CB31" i="16"/>
  <c r="CE60" i="16" s="1"/>
  <c r="CJ60" i="16" s="1"/>
  <c r="BN31" i="16"/>
  <c r="BQ60" i="16" s="1"/>
  <c r="BV60" i="16" s="1"/>
  <c r="AZ31" i="16"/>
  <c r="BC60" i="16" s="1"/>
  <c r="BH60" i="16" s="1"/>
  <c r="AL31" i="16"/>
  <c r="AO60" i="16" s="1"/>
  <c r="AT60" i="16" s="1"/>
  <c r="X31" i="16"/>
  <c r="AA60" i="16" s="1"/>
  <c r="AF60" i="16" s="1"/>
  <c r="ED23" i="16"/>
  <c r="EC23" i="16"/>
  <c r="EB23" i="16"/>
  <c r="EA23" i="16"/>
  <c r="DZ23" i="16"/>
  <c r="DY23" i="16"/>
  <c r="DX23" i="16"/>
  <c r="DW23" i="16"/>
  <c r="DV23" i="16"/>
  <c r="DU23" i="16"/>
  <c r="DT23" i="16"/>
  <c r="DS23" i="16"/>
  <c r="DP23" i="16"/>
  <c r="DO23" i="16"/>
  <c r="DN23" i="16"/>
  <c r="DM23" i="16"/>
  <c r="DL23" i="16"/>
  <c r="DK23" i="16"/>
  <c r="DJ23" i="16"/>
  <c r="DI23" i="16"/>
  <c r="DH23" i="16"/>
  <c r="DG23" i="16"/>
  <c r="DF23" i="16"/>
  <c r="DE23" i="16"/>
  <c r="DB23" i="16"/>
  <c r="DA23" i="16"/>
  <c r="CZ23" i="16"/>
  <c r="CY23" i="16"/>
  <c r="CX23" i="16"/>
  <c r="CW23" i="16"/>
  <c r="CV23" i="16"/>
  <c r="CU23" i="16"/>
  <c r="CT23" i="16"/>
  <c r="CS23" i="16"/>
  <c r="CR23" i="16"/>
  <c r="CQ23" i="16"/>
  <c r="CN23" i="16"/>
  <c r="CM23" i="16"/>
  <c r="CL23" i="16"/>
  <c r="CK23" i="16"/>
  <c r="CJ23" i="16"/>
  <c r="CI23" i="16"/>
  <c r="CH23" i="16"/>
  <c r="CG23" i="16"/>
  <c r="CF23" i="16"/>
  <c r="CE23" i="16"/>
  <c r="CD23" i="16"/>
  <c r="CC23" i="16"/>
  <c r="BZ23" i="16"/>
  <c r="BY23" i="16"/>
  <c r="BX23" i="16"/>
  <c r="BW23" i="16"/>
  <c r="BV23" i="16"/>
  <c r="BU23" i="16"/>
  <c r="BT23" i="16"/>
  <c r="BS23" i="16"/>
  <c r="BR23" i="16"/>
  <c r="BQ23" i="16"/>
  <c r="BP23" i="16"/>
  <c r="BO23" i="16"/>
  <c r="BL23" i="16"/>
  <c r="BK23" i="16"/>
  <c r="BJ23" i="16"/>
  <c r="BI23" i="16"/>
  <c r="BH23" i="16"/>
  <c r="BG23" i="16"/>
  <c r="BF23" i="16"/>
  <c r="BE23" i="16"/>
  <c r="BD23" i="16"/>
  <c r="BC23" i="16"/>
  <c r="BB23" i="16"/>
  <c r="BA23" i="16"/>
  <c r="AX23" i="16"/>
  <c r="AW23" i="16"/>
  <c r="AV23" i="16"/>
  <c r="AU23" i="16"/>
  <c r="AT23" i="16"/>
  <c r="AS23" i="16"/>
  <c r="AR23" i="16"/>
  <c r="AQ23" i="16"/>
  <c r="AP23" i="16"/>
  <c r="AO23" i="16"/>
  <c r="AN23" i="16"/>
  <c r="AM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ED22" i="16"/>
  <c r="EC22" i="16"/>
  <c r="EB22" i="16"/>
  <c r="EA22" i="16"/>
  <c r="DZ22" i="16"/>
  <c r="DY22" i="16"/>
  <c r="DX22" i="16"/>
  <c r="DW22" i="16"/>
  <c r="DV22" i="16"/>
  <c r="DU22" i="16"/>
  <c r="DT22" i="16"/>
  <c r="DS22" i="16"/>
  <c r="DP22" i="16"/>
  <c r="DO22" i="16"/>
  <c r="DN22" i="16"/>
  <c r="DM22" i="16"/>
  <c r="DL22" i="16"/>
  <c r="DK22" i="16"/>
  <c r="DJ22" i="16"/>
  <c r="DI22" i="16"/>
  <c r="DH22" i="16"/>
  <c r="DG22" i="16"/>
  <c r="DF22" i="16"/>
  <c r="DE22" i="16"/>
  <c r="DB22" i="16"/>
  <c r="DA22" i="16"/>
  <c r="CZ22" i="16"/>
  <c r="CY22" i="16"/>
  <c r="CX22" i="16"/>
  <c r="CW22" i="16"/>
  <c r="CV22" i="16"/>
  <c r="CU22" i="16"/>
  <c r="CT22" i="16"/>
  <c r="CS22" i="16"/>
  <c r="CR22" i="16"/>
  <c r="CQ22" i="16"/>
  <c r="CN22" i="16"/>
  <c r="CM22" i="16"/>
  <c r="CL22" i="16"/>
  <c r="CK22" i="16"/>
  <c r="CJ22" i="16"/>
  <c r="CI22" i="16"/>
  <c r="CH22" i="16"/>
  <c r="CG22" i="16"/>
  <c r="CF22" i="16"/>
  <c r="CE22" i="16"/>
  <c r="CD22" i="16"/>
  <c r="CC22" i="16"/>
  <c r="BZ22" i="16"/>
  <c r="BY22" i="16"/>
  <c r="BX22" i="16"/>
  <c r="BW22" i="16"/>
  <c r="BV22" i="16"/>
  <c r="BU22" i="16"/>
  <c r="BT22" i="16"/>
  <c r="BS22" i="16"/>
  <c r="BR22" i="16"/>
  <c r="BQ22" i="16"/>
  <c r="BP22" i="16"/>
  <c r="BO22" i="16"/>
  <c r="BL22" i="16"/>
  <c r="BK22" i="16"/>
  <c r="BJ22" i="16"/>
  <c r="BI22" i="16"/>
  <c r="BH22" i="16"/>
  <c r="BG22" i="16"/>
  <c r="BF22" i="16"/>
  <c r="BE22" i="16"/>
  <c r="BD22" i="16"/>
  <c r="BC22" i="16"/>
  <c r="BB22" i="16"/>
  <c r="BA22" i="16"/>
  <c r="AX22" i="16"/>
  <c r="AW22" i="16"/>
  <c r="AV22" i="16"/>
  <c r="AU22" i="16"/>
  <c r="AT22" i="16"/>
  <c r="AS22" i="16"/>
  <c r="AR22" i="16"/>
  <c r="AQ22" i="16"/>
  <c r="AP22" i="16"/>
  <c r="AO22" i="16"/>
  <c r="AN22" i="16"/>
  <c r="AM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ED21" i="16"/>
  <c r="EC21" i="16"/>
  <c r="EB21" i="16"/>
  <c r="EA21" i="16"/>
  <c r="DZ21" i="16"/>
  <c r="DY21" i="16"/>
  <c r="DX21" i="16"/>
  <c r="DW21" i="16"/>
  <c r="DV21" i="16"/>
  <c r="DU21" i="16"/>
  <c r="DT21" i="16"/>
  <c r="DS21" i="16"/>
  <c r="DP21" i="16"/>
  <c r="DO21" i="16"/>
  <c r="DN21" i="16"/>
  <c r="DM21" i="16"/>
  <c r="DL21" i="16"/>
  <c r="DK21" i="16"/>
  <c r="DJ21" i="16"/>
  <c r="DI21" i="16"/>
  <c r="DH21" i="16"/>
  <c r="DG21" i="16"/>
  <c r="DF21" i="16"/>
  <c r="DE21" i="16"/>
  <c r="DB21" i="16"/>
  <c r="DA21" i="16"/>
  <c r="CZ21" i="16"/>
  <c r="CY21" i="16"/>
  <c r="CX21" i="16"/>
  <c r="CW21" i="16"/>
  <c r="CV21" i="16"/>
  <c r="CU21" i="16"/>
  <c r="CT21" i="16"/>
  <c r="CS21" i="16"/>
  <c r="CR21" i="16"/>
  <c r="CQ21" i="16"/>
  <c r="CN21" i="16"/>
  <c r="CM21" i="16"/>
  <c r="CL21" i="16"/>
  <c r="CK21" i="16"/>
  <c r="CJ21" i="16"/>
  <c r="CI21" i="16"/>
  <c r="CH21" i="16"/>
  <c r="CG21" i="16"/>
  <c r="CF21" i="16"/>
  <c r="CE21" i="16"/>
  <c r="CD21" i="16"/>
  <c r="CC21" i="16"/>
  <c r="BZ21" i="16"/>
  <c r="BY21" i="16"/>
  <c r="BX21" i="16"/>
  <c r="BW21" i="16"/>
  <c r="BV21" i="16"/>
  <c r="BU21" i="16"/>
  <c r="BT21" i="16"/>
  <c r="BS21" i="16"/>
  <c r="BR21" i="16"/>
  <c r="BQ21" i="16"/>
  <c r="BP21" i="16"/>
  <c r="BO21" i="16"/>
  <c r="BL21" i="16"/>
  <c r="BK21" i="16"/>
  <c r="BJ21" i="16"/>
  <c r="BI21" i="16"/>
  <c r="BH21" i="16"/>
  <c r="BG21" i="16"/>
  <c r="BF21" i="16"/>
  <c r="BE21" i="16"/>
  <c r="BD21" i="16"/>
  <c r="BC21" i="16"/>
  <c r="BB21" i="16"/>
  <c r="BA21" i="16"/>
  <c r="AX21" i="16"/>
  <c r="AW21" i="16"/>
  <c r="AV21" i="16"/>
  <c r="AU21" i="16"/>
  <c r="AT21" i="16"/>
  <c r="AS21" i="16"/>
  <c r="AR21" i="16"/>
  <c r="AQ21" i="16"/>
  <c r="AP21" i="16"/>
  <c r="AO21" i="16"/>
  <c r="AN21" i="16"/>
  <c r="AM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ED20" i="16"/>
  <c r="EC20" i="16"/>
  <c r="EB20" i="16"/>
  <c r="EA20" i="16"/>
  <c r="DZ20" i="16"/>
  <c r="DY20" i="16"/>
  <c r="DX20" i="16"/>
  <c r="DW20" i="16"/>
  <c r="DV20" i="16"/>
  <c r="DU20" i="16"/>
  <c r="DT20" i="16"/>
  <c r="DS20" i="16"/>
  <c r="DP20" i="16"/>
  <c r="DO20" i="16"/>
  <c r="DN20" i="16"/>
  <c r="DM20" i="16"/>
  <c r="DL20" i="16"/>
  <c r="DK20" i="16"/>
  <c r="DJ20" i="16"/>
  <c r="DI20" i="16"/>
  <c r="DH20" i="16"/>
  <c r="DG20" i="16"/>
  <c r="DF20" i="16"/>
  <c r="DE20" i="16"/>
  <c r="DB20" i="16"/>
  <c r="DA20" i="16"/>
  <c r="CZ20" i="16"/>
  <c r="CY20" i="16"/>
  <c r="CX20" i="16"/>
  <c r="CW20" i="16"/>
  <c r="CV20" i="16"/>
  <c r="CU20" i="16"/>
  <c r="CT20" i="16"/>
  <c r="CS20" i="16"/>
  <c r="CR20" i="16"/>
  <c r="CQ20" i="16"/>
  <c r="CN20" i="16"/>
  <c r="CM20" i="16"/>
  <c r="CL20" i="16"/>
  <c r="CK20" i="16"/>
  <c r="CJ20" i="16"/>
  <c r="CI20" i="16"/>
  <c r="CH20" i="16"/>
  <c r="CG20" i="16"/>
  <c r="CF20" i="16"/>
  <c r="CE20" i="16"/>
  <c r="CD20" i="16"/>
  <c r="CC20" i="16"/>
  <c r="BZ20" i="16"/>
  <c r="BY20" i="16"/>
  <c r="BX20" i="16"/>
  <c r="BW20" i="16"/>
  <c r="BV20" i="16"/>
  <c r="BU20" i="16"/>
  <c r="BT20" i="16"/>
  <c r="BS20" i="16"/>
  <c r="BR20" i="16"/>
  <c r="BQ20" i="16"/>
  <c r="BP20" i="16"/>
  <c r="BO20" i="16"/>
  <c r="BL20" i="16"/>
  <c r="BK20" i="16"/>
  <c r="BJ20" i="16"/>
  <c r="BI20" i="16"/>
  <c r="BH20" i="16"/>
  <c r="BG20" i="16"/>
  <c r="BF20" i="16"/>
  <c r="BE20" i="16"/>
  <c r="BD20" i="16"/>
  <c r="BC20" i="16"/>
  <c r="BB20" i="16"/>
  <c r="BA20" i="16"/>
  <c r="AX20" i="16"/>
  <c r="AW20" i="16"/>
  <c r="AV20" i="16"/>
  <c r="AU20" i="16"/>
  <c r="AT20" i="16"/>
  <c r="AS20" i="16"/>
  <c r="AR20" i="16"/>
  <c r="AQ20" i="16"/>
  <c r="AP20" i="16"/>
  <c r="AO20" i="16"/>
  <c r="AN20" i="16"/>
  <c r="AM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ED19" i="16"/>
  <c r="EC19" i="16"/>
  <c r="EB19" i="16"/>
  <c r="EA19" i="16"/>
  <c r="DZ19" i="16"/>
  <c r="DY19" i="16"/>
  <c r="DX19" i="16"/>
  <c r="DW19" i="16"/>
  <c r="DV19" i="16"/>
  <c r="DU19" i="16"/>
  <c r="DT19" i="16"/>
  <c r="DS19" i="16"/>
  <c r="DP19" i="16"/>
  <c r="DO19" i="16"/>
  <c r="DN19" i="16"/>
  <c r="DM19" i="16"/>
  <c r="DL19" i="16"/>
  <c r="DK19" i="16"/>
  <c r="DJ19" i="16"/>
  <c r="DI19" i="16"/>
  <c r="DH19" i="16"/>
  <c r="DG19" i="16"/>
  <c r="DF19" i="16"/>
  <c r="DE19" i="16"/>
  <c r="DB19" i="16"/>
  <c r="DA19" i="16"/>
  <c r="CZ19" i="16"/>
  <c r="CY19" i="16"/>
  <c r="CX19" i="16"/>
  <c r="CW19" i="16"/>
  <c r="CV19" i="16"/>
  <c r="CU19" i="16"/>
  <c r="CT19" i="16"/>
  <c r="CS19" i="16"/>
  <c r="CR19" i="16"/>
  <c r="CQ19" i="16"/>
  <c r="CN19" i="16"/>
  <c r="CM19" i="16"/>
  <c r="CL19" i="16"/>
  <c r="CK19" i="16"/>
  <c r="CJ19" i="16"/>
  <c r="CI19" i="16"/>
  <c r="CH19" i="16"/>
  <c r="CG19" i="16"/>
  <c r="CF19" i="16"/>
  <c r="CE19" i="16"/>
  <c r="CD19" i="16"/>
  <c r="CC19" i="16"/>
  <c r="BZ19" i="16"/>
  <c r="BY19" i="16"/>
  <c r="BX19" i="16"/>
  <c r="BW19" i="16"/>
  <c r="BV19" i="16"/>
  <c r="BU19" i="16"/>
  <c r="BT19" i="16"/>
  <c r="BS19" i="16"/>
  <c r="BR19" i="16"/>
  <c r="BQ19" i="16"/>
  <c r="BP19" i="16"/>
  <c r="BO19" i="16"/>
  <c r="BL19" i="16"/>
  <c r="BK19" i="16"/>
  <c r="BJ19" i="16"/>
  <c r="BI19" i="16"/>
  <c r="BH19" i="16"/>
  <c r="BG19" i="16"/>
  <c r="BF19" i="16"/>
  <c r="BE19" i="16"/>
  <c r="BD19" i="16"/>
  <c r="BC19" i="16"/>
  <c r="BB19" i="16"/>
  <c r="BA19" i="16"/>
  <c r="AX19" i="16"/>
  <c r="AW19" i="16"/>
  <c r="AV19" i="16"/>
  <c r="AU19" i="16"/>
  <c r="AT19" i="16"/>
  <c r="AS19" i="16"/>
  <c r="AR19" i="16"/>
  <c r="AQ19" i="16"/>
  <c r="AP19" i="16"/>
  <c r="AO19" i="16"/>
  <c r="AN19" i="16"/>
  <c r="AM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ED18" i="16"/>
  <c r="EC18" i="16"/>
  <c r="EB18" i="16"/>
  <c r="EA18" i="16"/>
  <c r="DZ18" i="16"/>
  <c r="DY18" i="16"/>
  <c r="DX18" i="16"/>
  <c r="DW18" i="16"/>
  <c r="DV18" i="16"/>
  <c r="DU18" i="16"/>
  <c r="DT18" i="16"/>
  <c r="DS18" i="16"/>
  <c r="DP18" i="16"/>
  <c r="DO18" i="16"/>
  <c r="DN18" i="16"/>
  <c r="DM18" i="16"/>
  <c r="DL18" i="16"/>
  <c r="DK18" i="16"/>
  <c r="DJ18" i="16"/>
  <c r="DI18" i="16"/>
  <c r="DH18" i="16"/>
  <c r="DG18" i="16"/>
  <c r="DF18" i="16"/>
  <c r="DE18" i="16"/>
  <c r="DB18" i="16"/>
  <c r="DA18" i="16"/>
  <c r="CZ18" i="16"/>
  <c r="CY18" i="16"/>
  <c r="CX18" i="16"/>
  <c r="CW18" i="16"/>
  <c r="CV18" i="16"/>
  <c r="CU18" i="16"/>
  <c r="CT18" i="16"/>
  <c r="CS18" i="16"/>
  <c r="CR18" i="16"/>
  <c r="CQ18" i="16"/>
  <c r="CN18" i="16"/>
  <c r="CM18" i="16"/>
  <c r="CL18" i="16"/>
  <c r="CK18" i="16"/>
  <c r="CJ18" i="16"/>
  <c r="CI18" i="16"/>
  <c r="CH18" i="16"/>
  <c r="CG18" i="16"/>
  <c r="CF18" i="16"/>
  <c r="CE18" i="16"/>
  <c r="CD18" i="16"/>
  <c r="CC18" i="16"/>
  <c r="BZ18" i="16"/>
  <c r="BY18" i="16"/>
  <c r="BX18" i="16"/>
  <c r="BW18" i="16"/>
  <c r="BV18" i="16"/>
  <c r="BU18" i="16"/>
  <c r="BT18" i="16"/>
  <c r="BS18" i="16"/>
  <c r="BR18" i="16"/>
  <c r="BQ18" i="16"/>
  <c r="BP18" i="16"/>
  <c r="BO18" i="16"/>
  <c r="BL18" i="16"/>
  <c r="BK18" i="16"/>
  <c r="BJ18" i="16"/>
  <c r="BI18" i="16"/>
  <c r="BH18" i="16"/>
  <c r="BG18" i="16"/>
  <c r="BF18" i="16"/>
  <c r="BE18" i="16"/>
  <c r="BD18" i="16"/>
  <c r="BC18" i="16"/>
  <c r="BB18" i="16"/>
  <c r="BA18" i="16"/>
  <c r="AX18" i="16"/>
  <c r="AW18" i="16"/>
  <c r="AV18" i="16"/>
  <c r="AU18" i="16"/>
  <c r="AT18" i="16"/>
  <c r="AS18" i="16"/>
  <c r="AR18" i="16"/>
  <c r="AQ18" i="16"/>
  <c r="AP18" i="16"/>
  <c r="AO18" i="16"/>
  <c r="AN18" i="16"/>
  <c r="AM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ED17" i="16"/>
  <c r="EC17" i="16"/>
  <c r="EB17" i="16"/>
  <c r="EA17" i="16"/>
  <c r="DZ17" i="16"/>
  <c r="DY17" i="16"/>
  <c r="DX17" i="16"/>
  <c r="DW17" i="16"/>
  <c r="DV17" i="16"/>
  <c r="DU17" i="16"/>
  <c r="DT17" i="16"/>
  <c r="DS17" i="16"/>
  <c r="DP17" i="16"/>
  <c r="DO17" i="16"/>
  <c r="DN17" i="16"/>
  <c r="DM17" i="16"/>
  <c r="DL17" i="16"/>
  <c r="DK17" i="16"/>
  <c r="DJ17" i="16"/>
  <c r="DI17" i="16"/>
  <c r="DH17" i="16"/>
  <c r="DG17" i="16"/>
  <c r="DF17" i="16"/>
  <c r="DE17" i="16"/>
  <c r="DB17" i="16"/>
  <c r="DA17" i="16"/>
  <c r="CZ17" i="16"/>
  <c r="CY17" i="16"/>
  <c r="CX17" i="16"/>
  <c r="CW17" i="16"/>
  <c r="CV17" i="16"/>
  <c r="CU17" i="16"/>
  <c r="CT17" i="16"/>
  <c r="CS17" i="16"/>
  <c r="CR17" i="16"/>
  <c r="CQ17" i="16"/>
  <c r="CN17" i="16"/>
  <c r="CM17" i="16"/>
  <c r="CL17" i="16"/>
  <c r="CK17" i="16"/>
  <c r="CJ17" i="16"/>
  <c r="CI17" i="16"/>
  <c r="CH17" i="16"/>
  <c r="CG17" i="16"/>
  <c r="CF17" i="16"/>
  <c r="CE17" i="16"/>
  <c r="CD17" i="16"/>
  <c r="CC17" i="16"/>
  <c r="BZ17" i="16"/>
  <c r="BY17" i="16"/>
  <c r="BX17" i="16"/>
  <c r="BW17" i="16"/>
  <c r="BV17" i="16"/>
  <c r="BU17" i="16"/>
  <c r="BT17" i="16"/>
  <c r="BS17" i="16"/>
  <c r="BR17" i="16"/>
  <c r="BQ17" i="16"/>
  <c r="BP17" i="16"/>
  <c r="BO17" i="16"/>
  <c r="BL17" i="16"/>
  <c r="BK17" i="16"/>
  <c r="BJ17" i="16"/>
  <c r="BI17" i="16"/>
  <c r="BH17" i="16"/>
  <c r="BG17" i="16"/>
  <c r="BF17" i="16"/>
  <c r="BE17" i="16"/>
  <c r="BD17" i="16"/>
  <c r="BC17" i="16"/>
  <c r="BB17" i="16"/>
  <c r="BA17" i="16"/>
  <c r="AX17" i="16"/>
  <c r="AW17" i="16"/>
  <c r="AV17" i="16"/>
  <c r="AU17" i="16"/>
  <c r="AT17" i="16"/>
  <c r="AS17" i="16"/>
  <c r="AR17" i="16"/>
  <c r="AQ17" i="16"/>
  <c r="AP17" i="16"/>
  <c r="AO17" i="16"/>
  <c r="AN17" i="16"/>
  <c r="AM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ED16" i="16"/>
  <c r="EC16" i="16"/>
  <c r="EB16" i="16"/>
  <c r="EA16" i="16"/>
  <c r="DZ16" i="16"/>
  <c r="DY16" i="16"/>
  <c r="DX16" i="16"/>
  <c r="DW16" i="16"/>
  <c r="DV16" i="16"/>
  <c r="DU16" i="16"/>
  <c r="DT16" i="16"/>
  <c r="DS16" i="16"/>
  <c r="DP16" i="16"/>
  <c r="DO16" i="16"/>
  <c r="DN16" i="16"/>
  <c r="DM16" i="16"/>
  <c r="DL16" i="16"/>
  <c r="DK16" i="16"/>
  <c r="DJ16" i="16"/>
  <c r="DI16" i="16"/>
  <c r="DH16" i="16"/>
  <c r="DG16" i="16"/>
  <c r="DF16" i="16"/>
  <c r="DE16" i="16"/>
  <c r="DB16" i="16"/>
  <c r="DA16" i="16"/>
  <c r="CZ16" i="16"/>
  <c r="CY16" i="16"/>
  <c r="CX16" i="16"/>
  <c r="CW16" i="16"/>
  <c r="CV16" i="16"/>
  <c r="CU16" i="16"/>
  <c r="CT16" i="16"/>
  <c r="CS16" i="16"/>
  <c r="CR16" i="16"/>
  <c r="CQ16" i="16"/>
  <c r="CN16" i="16"/>
  <c r="CM16" i="16"/>
  <c r="CL16" i="16"/>
  <c r="CK16" i="16"/>
  <c r="CJ16" i="16"/>
  <c r="CI16" i="16"/>
  <c r="CH16" i="16"/>
  <c r="CG16" i="16"/>
  <c r="CF16" i="16"/>
  <c r="CE16" i="16"/>
  <c r="CD16" i="16"/>
  <c r="CC16" i="16"/>
  <c r="BZ16" i="16"/>
  <c r="BY16" i="16"/>
  <c r="BX16" i="16"/>
  <c r="BW16" i="16"/>
  <c r="BV16" i="16"/>
  <c r="BU16" i="16"/>
  <c r="BT16" i="16"/>
  <c r="BS16" i="16"/>
  <c r="BR16" i="16"/>
  <c r="BQ16" i="16"/>
  <c r="BP16" i="16"/>
  <c r="BO16" i="16"/>
  <c r="BL16" i="16"/>
  <c r="BK16" i="16"/>
  <c r="BJ16" i="16"/>
  <c r="BI16" i="16"/>
  <c r="BH16" i="16"/>
  <c r="BG16" i="16"/>
  <c r="BF16" i="16"/>
  <c r="BE16" i="16"/>
  <c r="BD16" i="16"/>
  <c r="BC16" i="16"/>
  <c r="BB16" i="16"/>
  <c r="BA16" i="16"/>
  <c r="AX16" i="16"/>
  <c r="AW16" i="16"/>
  <c r="AV16" i="16"/>
  <c r="AU16" i="16"/>
  <c r="AT16" i="16"/>
  <c r="AS16" i="16"/>
  <c r="AR16" i="16"/>
  <c r="AQ16" i="16"/>
  <c r="AP16" i="16"/>
  <c r="AO16" i="16"/>
  <c r="AN16" i="16"/>
  <c r="AM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ED15" i="16"/>
  <c r="ED28" i="16" s="1"/>
  <c r="EC15" i="16"/>
  <c r="EB15" i="16"/>
  <c r="EB28" i="16" s="1"/>
  <c r="EA15" i="16"/>
  <c r="DZ15" i="16"/>
  <c r="DY15" i="16"/>
  <c r="DX15" i="16"/>
  <c r="DW15" i="16"/>
  <c r="DV15" i="16"/>
  <c r="DU15" i="16"/>
  <c r="DT15" i="16"/>
  <c r="DS15" i="16"/>
  <c r="DP15" i="16"/>
  <c r="DO15" i="16"/>
  <c r="DN15" i="16"/>
  <c r="DM15" i="16"/>
  <c r="DL15" i="16"/>
  <c r="DK15" i="16"/>
  <c r="DJ15" i="16"/>
  <c r="DI15" i="16"/>
  <c r="DH15" i="16"/>
  <c r="DG15" i="16"/>
  <c r="DF15" i="16"/>
  <c r="DE15" i="16"/>
  <c r="DB15" i="16"/>
  <c r="DA15" i="16"/>
  <c r="CZ15" i="16"/>
  <c r="CY15" i="16"/>
  <c r="CX15" i="16"/>
  <c r="CW15" i="16"/>
  <c r="CV15" i="16"/>
  <c r="CU15" i="16"/>
  <c r="CT15" i="16"/>
  <c r="CS15" i="16"/>
  <c r="CR15" i="16"/>
  <c r="CQ15" i="16"/>
  <c r="CN15" i="16"/>
  <c r="CM15" i="16"/>
  <c r="CL15" i="16"/>
  <c r="CK15" i="16"/>
  <c r="CJ15" i="16"/>
  <c r="CI15" i="16"/>
  <c r="CH15" i="16"/>
  <c r="CG15" i="16"/>
  <c r="CF15" i="16"/>
  <c r="CE15" i="16"/>
  <c r="CD15" i="16"/>
  <c r="CC15" i="16"/>
  <c r="BZ15" i="16"/>
  <c r="BY15" i="16"/>
  <c r="BX15" i="16"/>
  <c r="BW15" i="16"/>
  <c r="BV15" i="16"/>
  <c r="BU15" i="16"/>
  <c r="BT15" i="16"/>
  <c r="BS15" i="16"/>
  <c r="BR15" i="16"/>
  <c r="BQ15" i="16"/>
  <c r="BP15" i="16"/>
  <c r="BO15" i="16"/>
  <c r="BL15" i="16"/>
  <c r="BK15" i="16"/>
  <c r="BJ15" i="16"/>
  <c r="BI15" i="16"/>
  <c r="BH15" i="16"/>
  <c r="BG15" i="16"/>
  <c r="BF15" i="16"/>
  <c r="BE15" i="16"/>
  <c r="BD15" i="16"/>
  <c r="BC15" i="16"/>
  <c r="BB15" i="16"/>
  <c r="BA15" i="16"/>
  <c r="AX15" i="16"/>
  <c r="AW15" i="16"/>
  <c r="AV15" i="16"/>
  <c r="AU15" i="16"/>
  <c r="AT15" i="16"/>
  <c r="AS15" i="16"/>
  <c r="AR15" i="16"/>
  <c r="AQ15" i="16"/>
  <c r="AP15" i="16"/>
  <c r="AO15" i="16"/>
  <c r="AN15" i="16"/>
  <c r="AM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ED14" i="16"/>
  <c r="EC14" i="16"/>
  <c r="EB14" i="16"/>
  <c r="EA14" i="16"/>
  <c r="DZ14" i="16"/>
  <c r="DY14" i="16"/>
  <c r="DX14" i="16"/>
  <c r="DW14" i="16"/>
  <c r="DV14" i="16"/>
  <c r="DU14" i="16"/>
  <c r="DT14" i="16"/>
  <c r="DS14" i="16"/>
  <c r="DP14" i="16"/>
  <c r="DO14" i="16"/>
  <c r="DN14" i="16"/>
  <c r="DM14" i="16"/>
  <c r="DL14" i="16"/>
  <c r="DK14" i="16"/>
  <c r="DJ14" i="16"/>
  <c r="DI14" i="16"/>
  <c r="DH14" i="16"/>
  <c r="DG14" i="16"/>
  <c r="DF14" i="16"/>
  <c r="DE14" i="16"/>
  <c r="DB14" i="16"/>
  <c r="DA14" i="16"/>
  <c r="CZ14" i="16"/>
  <c r="CY14" i="16"/>
  <c r="CX14" i="16"/>
  <c r="CW14" i="16"/>
  <c r="CV14" i="16"/>
  <c r="CU14" i="16"/>
  <c r="CT14" i="16"/>
  <c r="CS14" i="16"/>
  <c r="CR14" i="16"/>
  <c r="CQ14" i="16"/>
  <c r="CN14" i="16"/>
  <c r="CM14" i="16"/>
  <c r="CL14" i="16"/>
  <c r="CK14" i="16"/>
  <c r="CJ14" i="16"/>
  <c r="CI14" i="16"/>
  <c r="CH14" i="16"/>
  <c r="CG14" i="16"/>
  <c r="CF14" i="16"/>
  <c r="CE14" i="16"/>
  <c r="CD14" i="16"/>
  <c r="CC14" i="16"/>
  <c r="BZ14" i="16"/>
  <c r="BY14" i="16"/>
  <c r="BX14" i="16"/>
  <c r="BW14" i="16"/>
  <c r="BV14" i="16"/>
  <c r="BU14" i="16"/>
  <c r="BT14" i="16"/>
  <c r="BS14" i="16"/>
  <c r="BR14" i="16"/>
  <c r="BQ14" i="16"/>
  <c r="BP14" i="16"/>
  <c r="BO14" i="16"/>
  <c r="BL14" i="16"/>
  <c r="BK14" i="16"/>
  <c r="BJ14" i="16"/>
  <c r="BI14" i="16"/>
  <c r="BH14" i="16"/>
  <c r="BG14" i="16"/>
  <c r="BF14" i="16"/>
  <c r="BE14" i="16"/>
  <c r="BD14" i="16"/>
  <c r="BC14" i="16"/>
  <c r="BB14" i="16"/>
  <c r="BA14" i="16"/>
  <c r="AX14" i="16"/>
  <c r="AW14" i="16"/>
  <c r="AV14" i="16"/>
  <c r="AU14" i="16"/>
  <c r="AT14" i="16"/>
  <c r="AS14" i="16"/>
  <c r="AR14" i="16"/>
  <c r="AQ14" i="16"/>
  <c r="AP14" i="16"/>
  <c r="AO14" i="16"/>
  <c r="AN14" i="16"/>
  <c r="AM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ED13" i="16"/>
  <c r="EC13" i="16"/>
  <c r="EB13" i="16"/>
  <c r="EA13" i="16"/>
  <c r="DZ13" i="16"/>
  <c r="DY13" i="16"/>
  <c r="DX13" i="16"/>
  <c r="DW13" i="16"/>
  <c r="DV13" i="16"/>
  <c r="DU13" i="16"/>
  <c r="DT13" i="16"/>
  <c r="DS13" i="16"/>
  <c r="DP13" i="16"/>
  <c r="DO13" i="16"/>
  <c r="DN13" i="16"/>
  <c r="DM13" i="16"/>
  <c r="DL13" i="16"/>
  <c r="DK13" i="16"/>
  <c r="DJ13" i="16"/>
  <c r="DI13" i="16"/>
  <c r="DH13" i="16"/>
  <c r="DG13" i="16"/>
  <c r="DF13" i="16"/>
  <c r="DE13" i="16"/>
  <c r="DB13" i="16"/>
  <c r="DA13" i="16"/>
  <c r="CZ13" i="16"/>
  <c r="CY13" i="16"/>
  <c r="CX13" i="16"/>
  <c r="CW13" i="16"/>
  <c r="CV13" i="16"/>
  <c r="CU13" i="16"/>
  <c r="CT13" i="16"/>
  <c r="CS13" i="16"/>
  <c r="CR13" i="16"/>
  <c r="CQ13" i="16"/>
  <c r="CN13" i="16"/>
  <c r="CM13" i="16"/>
  <c r="CL13" i="16"/>
  <c r="CK13" i="16"/>
  <c r="CJ13" i="16"/>
  <c r="CI13" i="16"/>
  <c r="CH13" i="16"/>
  <c r="CG13" i="16"/>
  <c r="CF13" i="16"/>
  <c r="CE13" i="16"/>
  <c r="CD13" i="16"/>
  <c r="CC13" i="16"/>
  <c r="BZ13" i="16"/>
  <c r="BY13" i="16"/>
  <c r="BX13" i="16"/>
  <c r="BW13" i="16"/>
  <c r="BV13" i="16"/>
  <c r="BU13" i="16"/>
  <c r="BT13" i="16"/>
  <c r="BS13" i="16"/>
  <c r="BR13" i="16"/>
  <c r="BQ13" i="16"/>
  <c r="BP13" i="16"/>
  <c r="BO13" i="16"/>
  <c r="BL13" i="16"/>
  <c r="BK13" i="16"/>
  <c r="BJ13" i="16"/>
  <c r="BI13" i="16"/>
  <c r="BH13" i="16"/>
  <c r="BG13" i="16"/>
  <c r="BF13" i="16"/>
  <c r="BE13" i="16"/>
  <c r="BD13" i="16"/>
  <c r="BC13" i="16"/>
  <c r="BB13" i="16"/>
  <c r="BA13" i="16"/>
  <c r="AX13" i="16"/>
  <c r="AW13" i="16"/>
  <c r="AV13" i="16"/>
  <c r="AU13" i="16"/>
  <c r="AT13" i="16"/>
  <c r="AS13" i="16"/>
  <c r="AR13" i="16"/>
  <c r="AQ13" i="16"/>
  <c r="AP13" i="16"/>
  <c r="AO13" i="16"/>
  <c r="AN13" i="16"/>
  <c r="AM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ED12" i="16"/>
  <c r="EC12" i="16"/>
  <c r="EB12" i="16"/>
  <c r="EA12" i="16"/>
  <c r="DZ12" i="16"/>
  <c r="DY12" i="16"/>
  <c r="DX12" i="16"/>
  <c r="DW12" i="16"/>
  <c r="DV12" i="16"/>
  <c r="DU12" i="16"/>
  <c r="DT12" i="16"/>
  <c r="DS12" i="16"/>
  <c r="DP12" i="16"/>
  <c r="DO12" i="16"/>
  <c r="DN12" i="16"/>
  <c r="DM12" i="16"/>
  <c r="DL12" i="16"/>
  <c r="DK12" i="16"/>
  <c r="DJ12" i="16"/>
  <c r="DI12" i="16"/>
  <c r="DH12" i="16"/>
  <c r="DG12" i="16"/>
  <c r="DF12" i="16"/>
  <c r="DE12" i="16"/>
  <c r="DB12" i="16"/>
  <c r="DA12" i="16"/>
  <c r="CZ12" i="16"/>
  <c r="CY12" i="16"/>
  <c r="CX12" i="16"/>
  <c r="CW12" i="16"/>
  <c r="CV12" i="16"/>
  <c r="CU12" i="16"/>
  <c r="CT12" i="16"/>
  <c r="CS12" i="16"/>
  <c r="CR12" i="16"/>
  <c r="CQ12" i="16"/>
  <c r="CN12" i="16"/>
  <c r="CM12" i="16"/>
  <c r="CL12" i="16"/>
  <c r="CK12" i="16"/>
  <c r="CJ12" i="16"/>
  <c r="CI12" i="16"/>
  <c r="CH12" i="16"/>
  <c r="CG12" i="16"/>
  <c r="CF12" i="16"/>
  <c r="CE12" i="16"/>
  <c r="CD12" i="16"/>
  <c r="CC12" i="16"/>
  <c r="BZ12" i="16"/>
  <c r="BY12" i="16"/>
  <c r="BX12" i="16"/>
  <c r="BW12" i="16"/>
  <c r="BV12" i="16"/>
  <c r="BU12" i="16"/>
  <c r="BT12" i="16"/>
  <c r="BS12" i="16"/>
  <c r="BR12" i="16"/>
  <c r="BQ12" i="16"/>
  <c r="BP12" i="16"/>
  <c r="BO12" i="16"/>
  <c r="BL12" i="16"/>
  <c r="BK12" i="16"/>
  <c r="BJ12" i="16"/>
  <c r="BI12" i="16"/>
  <c r="BH12" i="16"/>
  <c r="BG12" i="16"/>
  <c r="BF12" i="16"/>
  <c r="BE12" i="16"/>
  <c r="BD12" i="16"/>
  <c r="BC12" i="16"/>
  <c r="BB12" i="16"/>
  <c r="BA12" i="16"/>
  <c r="AX12" i="16"/>
  <c r="AW12" i="16"/>
  <c r="AV12" i="16"/>
  <c r="AU12" i="16"/>
  <c r="AT12" i="16"/>
  <c r="AS12" i="16"/>
  <c r="AR12" i="16"/>
  <c r="AQ12" i="16"/>
  <c r="AP12" i="16"/>
  <c r="AO12" i="16"/>
  <c r="AN12" i="16"/>
  <c r="AM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ED11" i="16"/>
  <c r="EC11" i="16"/>
  <c r="EB11" i="16"/>
  <c r="EA11" i="16"/>
  <c r="DZ11" i="16"/>
  <c r="DY11" i="16"/>
  <c r="DX11" i="16"/>
  <c r="DW11" i="16"/>
  <c r="DV11" i="16"/>
  <c r="DU11" i="16"/>
  <c r="DT11" i="16"/>
  <c r="DS11" i="16"/>
  <c r="DP11" i="16"/>
  <c r="DO11" i="16"/>
  <c r="DN11" i="16"/>
  <c r="DM11" i="16"/>
  <c r="DL11" i="16"/>
  <c r="DK11" i="16"/>
  <c r="DJ11" i="16"/>
  <c r="DI11" i="16"/>
  <c r="DH11" i="16"/>
  <c r="DG11" i="16"/>
  <c r="DF11" i="16"/>
  <c r="DE11" i="16"/>
  <c r="DB11" i="16"/>
  <c r="DA11" i="16"/>
  <c r="CZ11" i="16"/>
  <c r="CY11" i="16"/>
  <c r="CX11" i="16"/>
  <c r="CW11" i="16"/>
  <c r="CV11" i="16"/>
  <c r="CU11" i="16"/>
  <c r="CT11" i="16"/>
  <c r="CS11" i="16"/>
  <c r="CR11" i="16"/>
  <c r="CQ11" i="16"/>
  <c r="CN11" i="16"/>
  <c r="CM11" i="16"/>
  <c r="CL11" i="16"/>
  <c r="CK11" i="16"/>
  <c r="CJ11" i="16"/>
  <c r="CI11" i="16"/>
  <c r="CH11" i="16"/>
  <c r="CG11" i="16"/>
  <c r="CF11" i="16"/>
  <c r="CE11" i="16"/>
  <c r="CD11" i="16"/>
  <c r="CC11" i="16"/>
  <c r="BZ11" i="16"/>
  <c r="BY11" i="16"/>
  <c r="BX11" i="16"/>
  <c r="BW11" i="16"/>
  <c r="BV11" i="16"/>
  <c r="BU11" i="16"/>
  <c r="BT11" i="16"/>
  <c r="BS11" i="16"/>
  <c r="BR11" i="16"/>
  <c r="BQ11" i="16"/>
  <c r="BP11" i="16"/>
  <c r="BO11" i="16"/>
  <c r="BL11" i="16"/>
  <c r="BK11" i="16"/>
  <c r="BJ11" i="16"/>
  <c r="BI11" i="16"/>
  <c r="BH11" i="16"/>
  <c r="BG11" i="16"/>
  <c r="BF11" i="16"/>
  <c r="BE11" i="16"/>
  <c r="BD11" i="16"/>
  <c r="BC11" i="16"/>
  <c r="BB11" i="16"/>
  <c r="BA11" i="16"/>
  <c r="AX11" i="16"/>
  <c r="AW11" i="16"/>
  <c r="AV11" i="16"/>
  <c r="AU11" i="16"/>
  <c r="AT11" i="16"/>
  <c r="AS11" i="16"/>
  <c r="AR11" i="16"/>
  <c r="AQ11" i="16"/>
  <c r="AP11" i="16"/>
  <c r="AO11" i="16"/>
  <c r="AN11" i="16"/>
  <c r="AM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ED10" i="16"/>
  <c r="EC10" i="16"/>
  <c r="EB10" i="16"/>
  <c r="EA10" i="16"/>
  <c r="DZ10" i="16"/>
  <c r="DY10" i="16"/>
  <c r="DX10" i="16"/>
  <c r="DW10" i="16"/>
  <c r="DV10" i="16"/>
  <c r="DU10" i="16"/>
  <c r="DT10" i="16"/>
  <c r="DS10" i="16"/>
  <c r="DP10" i="16"/>
  <c r="DO10" i="16"/>
  <c r="DN10" i="16"/>
  <c r="DM10" i="16"/>
  <c r="DL10" i="16"/>
  <c r="DK10" i="16"/>
  <c r="DJ10" i="16"/>
  <c r="DI10" i="16"/>
  <c r="DH10" i="16"/>
  <c r="DG10" i="16"/>
  <c r="DF10" i="16"/>
  <c r="DE10" i="16"/>
  <c r="DB10" i="16"/>
  <c r="DA10" i="16"/>
  <c r="CZ10" i="16"/>
  <c r="CY10" i="16"/>
  <c r="CX10" i="16"/>
  <c r="CW10" i="16"/>
  <c r="CV10" i="16"/>
  <c r="CU10" i="16"/>
  <c r="CT10" i="16"/>
  <c r="CS10" i="16"/>
  <c r="CR10" i="16"/>
  <c r="CQ10" i="16"/>
  <c r="CN10" i="16"/>
  <c r="CM10" i="16"/>
  <c r="CL10" i="16"/>
  <c r="CK10" i="16"/>
  <c r="CJ10" i="16"/>
  <c r="CI10" i="16"/>
  <c r="CH10" i="16"/>
  <c r="CG10" i="16"/>
  <c r="CF10" i="16"/>
  <c r="CE10" i="16"/>
  <c r="CD10" i="16"/>
  <c r="CC10" i="16"/>
  <c r="BZ10" i="16"/>
  <c r="BY10" i="16"/>
  <c r="BX10" i="16"/>
  <c r="BW10" i="16"/>
  <c r="BV10" i="16"/>
  <c r="BU10" i="16"/>
  <c r="BT10" i="16"/>
  <c r="BS10" i="16"/>
  <c r="BR10" i="16"/>
  <c r="BQ10" i="16"/>
  <c r="BP10" i="16"/>
  <c r="BO10" i="16"/>
  <c r="BL10" i="16"/>
  <c r="BK10" i="16"/>
  <c r="BJ10" i="16"/>
  <c r="BI10" i="16"/>
  <c r="BH10" i="16"/>
  <c r="BG10" i="16"/>
  <c r="BF10" i="16"/>
  <c r="BE10" i="16"/>
  <c r="BD10" i="16"/>
  <c r="BC10" i="16"/>
  <c r="BB10" i="16"/>
  <c r="BA10" i="16"/>
  <c r="AX10" i="16"/>
  <c r="AW10" i="16"/>
  <c r="AV10" i="16"/>
  <c r="AU10" i="16"/>
  <c r="AT10" i="16"/>
  <c r="AS10" i="16"/>
  <c r="AR10" i="16"/>
  <c r="AQ10" i="16"/>
  <c r="AP10" i="16"/>
  <c r="AO10" i="16"/>
  <c r="AN10" i="16"/>
  <c r="AM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ED9" i="16"/>
  <c r="EC9" i="16"/>
  <c r="EB9" i="16"/>
  <c r="EA9" i="16"/>
  <c r="DZ9" i="16"/>
  <c r="DY9" i="16"/>
  <c r="DX9" i="16"/>
  <c r="DW9" i="16"/>
  <c r="DV9" i="16"/>
  <c r="DU9" i="16"/>
  <c r="DT9" i="16"/>
  <c r="DS9" i="16"/>
  <c r="DP9" i="16"/>
  <c r="DO9" i="16"/>
  <c r="DN9" i="16"/>
  <c r="DM9" i="16"/>
  <c r="DL9" i="16"/>
  <c r="DK9" i="16"/>
  <c r="DJ9" i="16"/>
  <c r="DI9" i="16"/>
  <c r="DH9" i="16"/>
  <c r="DG9" i="16"/>
  <c r="DF9" i="16"/>
  <c r="DE9" i="16"/>
  <c r="DB9" i="16"/>
  <c r="DA9" i="16"/>
  <c r="CZ9" i="16"/>
  <c r="CY9" i="16"/>
  <c r="CX9" i="16"/>
  <c r="CW9" i="16"/>
  <c r="CV9" i="16"/>
  <c r="CU9" i="16"/>
  <c r="CT9" i="16"/>
  <c r="CS9" i="16"/>
  <c r="CR9" i="16"/>
  <c r="CQ9" i="16"/>
  <c r="CN9" i="16"/>
  <c r="CM9" i="16"/>
  <c r="CL9" i="16"/>
  <c r="CK9" i="16"/>
  <c r="CJ9" i="16"/>
  <c r="CI9" i="16"/>
  <c r="CH9" i="16"/>
  <c r="CG9" i="16"/>
  <c r="CF9" i="16"/>
  <c r="CE9" i="16"/>
  <c r="CD9" i="16"/>
  <c r="CC9" i="16"/>
  <c r="BZ9" i="16"/>
  <c r="BY9" i="16"/>
  <c r="BX9" i="16"/>
  <c r="BW9" i="16"/>
  <c r="BV9" i="16"/>
  <c r="BU9" i="16"/>
  <c r="BT9" i="16"/>
  <c r="BS9" i="16"/>
  <c r="BR9" i="16"/>
  <c r="BQ9" i="16"/>
  <c r="BP9" i="16"/>
  <c r="BO9" i="16"/>
  <c r="BL9" i="16"/>
  <c r="BK9" i="16"/>
  <c r="BJ9" i="16"/>
  <c r="BI9" i="16"/>
  <c r="BH9" i="16"/>
  <c r="BG9" i="16"/>
  <c r="BF9" i="16"/>
  <c r="BE9" i="16"/>
  <c r="BD9" i="16"/>
  <c r="BC9" i="16"/>
  <c r="BB9" i="16"/>
  <c r="BA9" i="16"/>
  <c r="AX9" i="16"/>
  <c r="AW9" i="16"/>
  <c r="AV9" i="16"/>
  <c r="AU9" i="16"/>
  <c r="AT9" i="16"/>
  <c r="AS9" i="16"/>
  <c r="AR9" i="16"/>
  <c r="AQ9" i="16"/>
  <c r="AP9" i="16"/>
  <c r="AO9" i="16"/>
  <c r="AN9" i="16"/>
  <c r="AM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ED8" i="16"/>
  <c r="EC8" i="16"/>
  <c r="EB8" i="16"/>
  <c r="EA8" i="16"/>
  <c r="DZ8" i="16"/>
  <c r="DY8" i="16"/>
  <c r="DX8" i="16"/>
  <c r="DW8" i="16"/>
  <c r="DV8" i="16"/>
  <c r="DU8" i="16"/>
  <c r="DT8" i="16"/>
  <c r="DS8" i="16"/>
  <c r="DP8" i="16"/>
  <c r="DO8" i="16"/>
  <c r="DN8" i="16"/>
  <c r="DM8" i="16"/>
  <c r="DL8" i="16"/>
  <c r="DK8" i="16"/>
  <c r="DJ8" i="16"/>
  <c r="DI8" i="16"/>
  <c r="DH8" i="16"/>
  <c r="DG8" i="16"/>
  <c r="DF8" i="16"/>
  <c r="DE8" i="16"/>
  <c r="DB8" i="16"/>
  <c r="DA8" i="16"/>
  <c r="CZ8" i="16"/>
  <c r="CY8" i="16"/>
  <c r="CX8" i="16"/>
  <c r="CW8" i="16"/>
  <c r="CV8" i="16"/>
  <c r="CU8" i="16"/>
  <c r="CT8" i="16"/>
  <c r="CS8" i="16"/>
  <c r="CR8" i="16"/>
  <c r="CQ8" i="16"/>
  <c r="CN8" i="16"/>
  <c r="CM8" i="16"/>
  <c r="CL8" i="16"/>
  <c r="CK8" i="16"/>
  <c r="CJ8" i="16"/>
  <c r="CI8" i="16"/>
  <c r="CH8" i="16"/>
  <c r="CG8" i="16"/>
  <c r="CF8" i="16"/>
  <c r="CE8" i="16"/>
  <c r="CD8" i="16"/>
  <c r="CC8" i="16"/>
  <c r="BZ8" i="16"/>
  <c r="BY8" i="16"/>
  <c r="BX8" i="16"/>
  <c r="BW8" i="16"/>
  <c r="BV8" i="16"/>
  <c r="BU8" i="16"/>
  <c r="BT8" i="16"/>
  <c r="BS8" i="16"/>
  <c r="BR8" i="16"/>
  <c r="BQ8" i="16"/>
  <c r="BP8" i="16"/>
  <c r="BO8" i="16"/>
  <c r="BL8" i="16"/>
  <c r="BK8" i="16"/>
  <c r="BJ8" i="16"/>
  <c r="BI8" i="16"/>
  <c r="BH8" i="16"/>
  <c r="BG8" i="16"/>
  <c r="BF8" i="16"/>
  <c r="BE8" i="16"/>
  <c r="BD8" i="16"/>
  <c r="BC8" i="16"/>
  <c r="BB8" i="16"/>
  <c r="BA8" i="16"/>
  <c r="AX8" i="16"/>
  <c r="AW8" i="16"/>
  <c r="AV8" i="16"/>
  <c r="AU8" i="16"/>
  <c r="AT8" i="16"/>
  <c r="AS8" i="16"/>
  <c r="AR8" i="16"/>
  <c r="AQ8" i="16"/>
  <c r="AP8" i="16"/>
  <c r="AO8" i="16"/>
  <c r="AN8" i="16"/>
  <c r="AM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ED7" i="16"/>
  <c r="EC7" i="16"/>
  <c r="EB7" i="16"/>
  <c r="EA7" i="16"/>
  <c r="DZ7" i="16"/>
  <c r="DY7" i="16"/>
  <c r="DX7" i="16"/>
  <c r="DW7" i="16"/>
  <c r="DV7" i="16"/>
  <c r="DU7" i="16"/>
  <c r="DT7" i="16"/>
  <c r="DS7" i="16"/>
  <c r="DP7" i="16"/>
  <c r="DO7" i="16"/>
  <c r="DN7" i="16"/>
  <c r="DM7" i="16"/>
  <c r="DL7" i="16"/>
  <c r="DK7" i="16"/>
  <c r="DJ7" i="16"/>
  <c r="DI7" i="16"/>
  <c r="DH7" i="16"/>
  <c r="DG7" i="16"/>
  <c r="DF7" i="16"/>
  <c r="DE7" i="16"/>
  <c r="DB7" i="16"/>
  <c r="DA7" i="16"/>
  <c r="CZ7" i="16"/>
  <c r="CY7" i="16"/>
  <c r="CX7" i="16"/>
  <c r="CW7" i="16"/>
  <c r="CV7" i="16"/>
  <c r="CU7" i="16"/>
  <c r="CT7" i="16"/>
  <c r="CS7" i="16"/>
  <c r="CR7" i="16"/>
  <c r="CQ7" i="16"/>
  <c r="CN7" i="16"/>
  <c r="CM7" i="16"/>
  <c r="CL7" i="16"/>
  <c r="CK7" i="16"/>
  <c r="CJ7" i="16"/>
  <c r="CI7" i="16"/>
  <c r="CH7" i="16"/>
  <c r="CG7" i="16"/>
  <c r="CF7" i="16"/>
  <c r="CE7" i="16"/>
  <c r="CD7" i="16"/>
  <c r="CC7" i="16"/>
  <c r="BZ7" i="16"/>
  <c r="BY7" i="16"/>
  <c r="BX7" i="16"/>
  <c r="BW7" i="16"/>
  <c r="BV7" i="16"/>
  <c r="BU7" i="16"/>
  <c r="BT7" i="16"/>
  <c r="BS7" i="16"/>
  <c r="BR7" i="16"/>
  <c r="BQ7" i="16"/>
  <c r="BP7" i="16"/>
  <c r="BO7" i="16"/>
  <c r="BL7" i="16"/>
  <c r="BK7" i="16"/>
  <c r="BJ7" i="16"/>
  <c r="BI7" i="16"/>
  <c r="BH7" i="16"/>
  <c r="BG7" i="16"/>
  <c r="BF7" i="16"/>
  <c r="BE7" i="16"/>
  <c r="BD7" i="16"/>
  <c r="BC7" i="16"/>
  <c r="BB7" i="16"/>
  <c r="BA7" i="16"/>
  <c r="AX7" i="16"/>
  <c r="AW7" i="16"/>
  <c r="AV7" i="16"/>
  <c r="AU7" i="16"/>
  <c r="AT7" i="16"/>
  <c r="AS7" i="16"/>
  <c r="AR7" i="16"/>
  <c r="AQ7" i="16"/>
  <c r="AP7" i="16"/>
  <c r="AO7" i="16"/>
  <c r="AN7" i="16"/>
  <c r="AM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ED6" i="16"/>
  <c r="EC6" i="16"/>
  <c r="EB6" i="16"/>
  <c r="EA6" i="16"/>
  <c r="DZ6" i="16"/>
  <c r="DY6" i="16"/>
  <c r="DX6" i="16"/>
  <c r="DW6" i="16"/>
  <c r="DV6" i="16"/>
  <c r="DU6" i="16"/>
  <c r="DT6" i="16"/>
  <c r="DS6" i="16"/>
  <c r="DR6" i="16"/>
  <c r="DP6" i="16"/>
  <c r="DO6" i="16"/>
  <c r="DN6" i="16"/>
  <c r="DM6" i="16"/>
  <c r="DL6" i="16"/>
  <c r="DK6" i="16"/>
  <c r="DJ6" i="16"/>
  <c r="DI6" i="16"/>
  <c r="DH6" i="16"/>
  <c r="DG6" i="16"/>
  <c r="DF6" i="16"/>
  <c r="DE6" i="16"/>
  <c r="DD6" i="16"/>
  <c r="DB6" i="16"/>
  <c r="DA6" i="16"/>
  <c r="CZ6" i="16"/>
  <c r="CY6" i="16"/>
  <c r="CX6" i="16"/>
  <c r="CW6" i="16"/>
  <c r="CV6" i="16"/>
  <c r="CU6" i="16"/>
  <c r="CT6" i="16"/>
  <c r="CS6" i="16"/>
  <c r="CR6" i="16"/>
  <c r="CQ6" i="16"/>
  <c r="CP6" i="16"/>
  <c r="CN6" i="16"/>
  <c r="CM6" i="16"/>
  <c r="CL6" i="16"/>
  <c r="CK6" i="16"/>
  <c r="CJ6" i="16"/>
  <c r="CI6" i="16"/>
  <c r="CH6" i="16"/>
  <c r="CG6" i="16"/>
  <c r="CF6" i="16"/>
  <c r="CE6" i="16"/>
  <c r="CD6" i="16"/>
  <c r="CC6" i="16"/>
  <c r="CB6" i="16"/>
  <c r="BZ6" i="16"/>
  <c r="BY6" i="16"/>
  <c r="BX6" i="16"/>
  <c r="BW6" i="16"/>
  <c r="BV6" i="16"/>
  <c r="BU6" i="16"/>
  <c r="BT6" i="16"/>
  <c r="BS6" i="16"/>
  <c r="BR6" i="16"/>
  <c r="BQ6" i="16"/>
  <c r="BP6" i="16"/>
  <c r="BO6" i="16"/>
  <c r="BN6" i="16"/>
  <c r="BL6" i="16"/>
  <c r="BK6" i="16"/>
  <c r="BJ6" i="16"/>
  <c r="BI6" i="16"/>
  <c r="BH6" i="16"/>
  <c r="BG6" i="16"/>
  <c r="BF6" i="16"/>
  <c r="BE6" i="16"/>
  <c r="BD6" i="16"/>
  <c r="BC6" i="16"/>
  <c r="BB6" i="16"/>
  <c r="BA6" i="16"/>
  <c r="AZ6" i="16"/>
  <c r="AX6" i="16"/>
  <c r="AW6" i="16"/>
  <c r="AV6" i="16"/>
  <c r="AU6" i="16"/>
  <c r="AT6" i="16"/>
  <c r="AS6" i="16"/>
  <c r="AR6" i="16"/>
  <c r="AQ6" i="16"/>
  <c r="AP6" i="16"/>
  <c r="AO6" i="16"/>
  <c r="AN6" i="16"/>
  <c r="AM6" i="16"/>
  <c r="AL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ED5" i="16"/>
  <c r="EC5" i="16"/>
  <c r="EB5" i="16"/>
  <c r="EA5" i="16"/>
  <c r="DZ5" i="16"/>
  <c r="DY5" i="16"/>
  <c r="DX5" i="16"/>
  <c r="DW5" i="16"/>
  <c r="DV5" i="16"/>
  <c r="DU5" i="16"/>
  <c r="DT5" i="16"/>
  <c r="DS5" i="16"/>
  <c r="DP5" i="16"/>
  <c r="DO5" i="16"/>
  <c r="DN5" i="16"/>
  <c r="DM5" i="16"/>
  <c r="DL5" i="16"/>
  <c r="DK5" i="16"/>
  <c r="DJ5" i="16"/>
  <c r="DI5" i="16"/>
  <c r="DH5" i="16"/>
  <c r="DG5" i="16"/>
  <c r="DF5" i="16"/>
  <c r="DE5" i="16"/>
  <c r="DB5" i="16"/>
  <c r="DA5" i="16"/>
  <c r="CZ5" i="16"/>
  <c r="CY5" i="16"/>
  <c r="CX5" i="16"/>
  <c r="CW5" i="16"/>
  <c r="CV5" i="16"/>
  <c r="CU5" i="16"/>
  <c r="CT5" i="16"/>
  <c r="CS5" i="16"/>
  <c r="CR5" i="16"/>
  <c r="CQ5" i="16"/>
  <c r="CN5" i="16"/>
  <c r="CM5" i="16"/>
  <c r="CL5" i="16"/>
  <c r="CK5" i="16"/>
  <c r="CJ5" i="16"/>
  <c r="CI5" i="16"/>
  <c r="CH5" i="16"/>
  <c r="CG5" i="16"/>
  <c r="CF5" i="16"/>
  <c r="CE5" i="16"/>
  <c r="CD5" i="16"/>
  <c r="CC5" i="16"/>
  <c r="BZ5" i="16"/>
  <c r="BY5" i="16"/>
  <c r="BX5" i="16"/>
  <c r="BW5" i="16"/>
  <c r="BV5" i="16"/>
  <c r="BU5" i="16"/>
  <c r="BT5" i="16"/>
  <c r="BS5" i="16"/>
  <c r="BR5" i="16"/>
  <c r="BQ5" i="16"/>
  <c r="BP5" i="16"/>
  <c r="BO5" i="16"/>
  <c r="BL5" i="16"/>
  <c r="BK5" i="16"/>
  <c r="BJ5" i="16"/>
  <c r="BI5" i="16"/>
  <c r="BH5" i="16"/>
  <c r="BG5" i="16"/>
  <c r="BF5" i="16"/>
  <c r="BE5" i="16"/>
  <c r="BD5" i="16"/>
  <c r="BC5" i="16"/>
  <c r="BB5" i="16"/>
  <c r="BA5" i="16"/>
  <c r="AX5" i="16"/>
  <c r="AW5" i="16"/>
  <c r="AV5" i="16"/>
  <c r="AU5" i="16"/>
  <c r="AT5" i="16"/>
  <c r="AS5" i="16"/>
  <c r="AR5" i="16"/>
  <c r="AQ5" i="16"/>
  <c r="AP5" i="16"/>
  <c r="AO5" i="16"/>
  <c r="AN5" i="16"/>
  <c r="AM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DR4" i="16"/>
  <c r="DT60" i="16" s="1"/>
  <c r="DY60" i="16" s="1"/>
  <c r="DD4" i="16"/>
  <c r="DF60" i="16" s="1"/>
  <c r="DK60" i="16" s="1"/>
  <c r="CP4" i="16"/>
  <c r="CR60" i="16" s="1"/>
  <c r="CW60" i="16" s="1"/>
  <c r="CB4" i="16"/>
  <c r="CD60" i="16" s="1"/>
  <c r="CI60" i="16" s="1"/>
  <c r="BN4" i="16"/>
  <c r="BP60" i="16" s="1"/>
  <c r="BU60" i="16" s="1"/>
  <c r="AZ4" i="16"/>
  <c r="BB60" i="16" s="1"/>
  <c r="BG60" i="16" s="1"/>
  <c r="AL4" i="16"/>
  <c r="AN60" i="16" s="1"/>
  <c r="AS60" i="16" s="1"/>
  <c r="X4" i="16"/>
  <c r="Z60" i="16" s="1"/>
  <c r="AE60" i="16" s="1"/>
  <c r="AC2" i="15"/>
  <c r="AD2" i="15"/>
  <c r="BT2" i="15" s="1"/>
  <c r="AE2" i="15"/>
  <c r="BU2" i="15" s="1"/>
  <c r="AF2" i="15"/>
  <c r="BV2" i="15" s="1"/>
  <c r="AG2" i="15"/>
  <c r="BW2" i="15" s="1"/>
  <c r="AH2" i="15"/>
  <c r="AI2" i="15"/>
  <c r="BY2" i="15" s="1"/>
  <c r="AJ2" i="15"/>
  <c r="AK2" i="15"/>
  <c r="AL2" i="15"/>
  <c r="AM2" i="15"/>
  <c r="AN2" i="15"/>
  <c r="CD2" i="15" s="1"/>
  <c r="AO2" i="15"/>
  <c r="AP2" i="15"/>
  <c r="CF2" i="15" s="1"/>
  <c r="AQ2" i="15"/>
  <c r="AR2" i="15"/>
  <c r="AS2" i="15"/>
  <c r="CI2" i="15" s="1"/>
  <c r="AC3" i="15"/>
  <c r="AD3" i="15"/>
  <c r="BT3" i="15" s="1"/>
  <c r="AE3" i="15"/>
  <c r="BU3" i="15" s="1"/>
  <c r="AF3" i="15"/>
  <c r="BV3" i="15" s="1"/>
  <c r="AG3" i="15"/>
  <c r="BW3" i="15" s="1"/>
  <c r="AH3" i="15"/>
  <c r="AI3" i="15"/>
  <c r="BY3" i="15" s="1"/>
  <c r="AJ3" i="15"/>
  <c r="AK3" i="15"/>
  <c r="AL3" i="15"/>
  <c r="AM3" i="15"/>
  <c r="AN3" i="15"/>
  <c r="CD3" i="15" s="1"/>
  <c r="AO3" i="15"/>
  <c r="AP3" i="15"/>
  <c r="CF3" i="15" s="1"/>
  <c r="AQ3" i="15"/>
  <c r="AR3" i="15"/>
  <c r="AS3" i="15"/>
  <c r="CI3" i="15" s="1"/>
  <c r="AC4" i="15"/>
  <c r="AD4" i="15"/>
  <c r="BT4" i="15" s="1"/>
  <c r="AE4" i="15"/>
  <c r="BU4" i="15" s="1"/>
  <c r="AF4" i="15"/>
  <c r="BV4" i="15" s="1"/>
  <c r="AG4" i="15"/>
  <c r="BW4" i="15" s="1"/>
  <c r="AH4" i="15"/>
  <c r="AI4" i="15"/>
  <c r="BY4" i="15" s="1"/>
  <c r="AJ4" i="15"/>
  <c r="AK4" i="15"/>
  <c r="AL4" i="15"/>
  <c r="AM4" i="15"/>
  <c r="AN4" i="15"/>
  <c r="CD4" i="15" s="1"/>
  <c r="AO4" i="15"/>
  <c r="AP4" i="15"/>
  <c r="CF4" i="15" s="1"/>
  <c r="AQ4" i="15"/>
  <c r="AR4" i="15"/>
  <c r="AS4" i="15"/>
  <c r="CI4" i="15" s="1"/>
  <c r="AC5" i="15"/>
  <c r="AD5" i="15"/>
  <c r="BT5" i="15" s="1"/>
  <c r="AE5" i="15"/>
  <c r="BU5" i="15" s="1"/>
  <c r="AF5" i="15"/>
  <c r="BV5" i="15" s="1"/>
  <c r="AG5" i="15"/>
  <c r="BW5" i="15" s="1"/>
  <c r="AH5" i="15"/>
  <c r="AI5" i="15"/>
  <c r="BY5" i="15" s="1"/>
  <c r="AJ5" i="15"/>
  <c r="AK5" i="15"/>
  <c r="AL5" i="15"/>
  <c r="AM5" i="15"/>
  <c r="AN5" i="15"/>
  <c r="CD5" i="15" s="1"/>
  <c r="AO5" i="15"/>
  <c r="AP5" i="15"/>
  <c r="CF5" i="15" s="1"/>
  <c r="AQ5" i="15"/>
  <c r="AR5" i="15"/>
  <c r="AS5" i="15"/>
  <c r="CI5" i="15" s="1"/>
  <c r="AC6" i="15"/>
  <c r="AD6" i="15"/>
  <c r="BT6" i="15" s="1"/>
  <c r="AE6" i="15"/>
  <c r="BU6" i="15" s="1"/>
  <c r="AF6" i="15"/>
  <c r="BV6" i="15" s="1"/>
  <c r="AG6" i="15"/>
  <c r="BW6" i="15" s="1"/>
  <c r="AH6" i="15"/>
  <c r="AI6" i="15"/>
  <c r="BY6" i="15" s="1"/>
  <c r="AJ6" i="15"/>
  <c r="AK6" i="15"/>
  <c r="AL6" i="15"/>
  <c r="AM6" i="15"/>
  <c r="AN6" i="15"/>
  <c r="CD6" i="15" s="1"/>
  <c r="AO6" i="15"/>
  <c r="AP6" i="15"/>
  <c r="CF6" i="15" s="1"/>
  <c r="AQ6" i="15"/>
  <c r="AR6" i="15"/>
  <c r="AS6" i="15"/>
  <c r="CI6" i="15" s="1"/>
  <c r="AC7" i="15"/>
  <c r="AD7" i="15"/>
  <c r="BT7" i="15" s="1"/>
  <c r="AE7" i="15"/>
  <c r="BU7" i="15" s="1"/>
  <c r="AF7" i="15"/>
  <c r="BV7" i="15" s="1"/>
  <c r="AG7" i="15"/>
  <c r="BW7" i="15" s="1"/>
  <c r="AH7" i="15"/>
  <c r="AI7" i="15"/>
  <c r="BY7" i="15" s="1"/>
  <c r="AJ7" i="15"/>
  <c r="AK7" i="15"/>
  <c r="AL7" i="15"/>
  <c r="AM7" i="15"/>
  <c r="AN7" i="15"/>
  <c r="CD7" i="15" s="1"/>
  <c r="AO7" i="15"/>
  <c r="AP7" i="15"/>
  <c r="CF7" i="15" s="1"/>
  <c r="AQ7" i="15"/>
  <c r="AR7" i="15"/>
  <c r="AS7" i="15"/>
  <c r="CI7" i="15" s="1"/>
  <c r="AC8" i="15"/>
  <c r="AD8" i="15"/>
  <c r="BT8" i="15" s="1"/>
  <c r="AE8" i="15"/>
  <c r="BU8" i="15" s="1"/>
  <c r="AF8" i="15"/>
  <c r="BV8" i="15" s="1"/>
  <c r="AG8" i="15"/>
  <c r="BW8" i="15" s="1"/>
  <c r="AH8" i="15"/>
  <c r="AI8" i="15"/>
  <c r="BY8" i="15" s="1"/>
  <c r="AJ8" i="15"/>
  <c r="AK8" i="15"/>
  <c r="AL8" i="15"/>
  <c r="AM8" i="15"/>
  <c r="AN8" i="15"/>
  <c r="CD8" i="15" s="1"/>
  <c r="AO8" i="15"/>
  <c r="AP8" i="15"/>
  <c r="CF8" i="15" s="1"/>
  <c r="AQ8" i="15"/>
  <c r="AR8" i="15"/>
  <c r="AS8" i="15"/>
  <c r="CI8" i="15" s="1"/>
  <c r="AC9" i="15"/>
  <c r="AD9" i="15"/>
  <c r="BT9" i="15" s="1"/>
  <c r="AE9" i="15"/>
  <c r="BU9" i="15" s="1"/>
  <c r="AF9" i="15"/>
  <c r="BV9" i="15" s="1"/>
  <c r="AG9" i="15"/>
  <c r="BW9" i="15" s="1"/>
  <c r="AH9" i="15"/>
  <c r="AI9" i="15"/>
  <c r="BY9" i="15" s="1"/>
  <c r="AJ9" i="15"/>
  <c r="AK9" i="15"/>
  <c r="AL9" i="15"/>
  <c r="AM9" i="15"/>
  <c r="AN9" i="15"/>
  <c r="CD9" i="15" s="1"/>
  <c r="AO9" i="15"/>
  <c r="AP9" i="15"/>
  <c r="CF9" i="15" s="1"/>
  <c r="AQ9" i="15"/>
  <c r="AR9" i="15"/>
  <c r="AS9" i="15"/>
  <c r="CI9" i="15" s="1"/>
  <c r="AC10" i="15"/>
  <c r="AD10" i="15"/>
  <c r="BT10" i="15" s="1"/>
  <c r="AE10" i="15"/>
  <c r="BU10" i="15" s="1"/>
  <c r="AF10" i="15"/>
  <c r="BV10" i="15" s="1"/>
  <c r="AG10" i="15"/>
  <c r="BW10" i="15" s="1"/>
  <c r="AH10" i="15"/>
  <c r="AI10" i="15"/>
  <c r="BY10" i="15" s="1"/>
  <c r="AJ10" i="15"/>
  <c r="AK10" i="15"/>
  <c r="AL10" i="15"/>
  <c r="AM10" i="15"/>
  <c r="AN10" i="15"/>
  <c r="CD10" i="15" s="1"/>
  <c r="AO10" i="15"/>
  <c r="AP10" i="15"/>
  <c r="CF10" i="15" s="1"/>
  <c r="AQ10" i="15"/>
  <c r="AR10" i="15"/>
  <c r="AS10" i="15"/>
  <c r="CI10" i="15" s="1"/>
  <c r="AC11" i="15"/>
  <c r="AD11" i="15"/>
  <c r="BT11" i="15" s="1"/>
  <c r="AE11" i="15"/>
  <c r="BU11" i="15" s="1"/>
  <c r="AF11" i="15"/>
  <c r="BV11" i="15" s="1"/>
  <c r="AG11" i="15"/>
  <c r="BW11" i="15" s="1"/>
  <c r="AH11" i="15"/>
  <c r="AI11" i="15"/>
  <c r="BY11" i="15" s="1"/>
  <c r="AJ11" i="15"/>
  <c r="AK11" i="15"/>
  <c r="AL11" i="15"/>
  <c r="AM11" i="15"/>
  <c r="AN11" i="15"/>
  <c r="CD11" i="15" s="1"/>
  <c r="AO11" i="15"/>
  <c r="AP11" i="15"/>
  <c r="CF11" i="15" s="1"/>
  <c r="AQ11" i="15"/>
  <c r="AR11" i="15"/>
  <c r="AS11" i="15"/>
  <c r="CI11" i="15" s="1"/>
  <c r="AC12" i="15"/>
  <c r="AD12" i="15"/>
  <c r="BT12" i="15" s="1"/>
  <c r="AE12" i="15"/>
  <c r="BU12" i="15" s="1"/>
  <c r="AF12" i="15"/>
  <c r="BV12" i="15" s="1"/>
  <c r="AG12" i="15"/>
  <c r="BW12" i="15" s="1"/>
  <c r="AH12" i="15"/>
  <c r="AI12" i="15"/>
  <c r="BY12" i="15" s="1"/>
  <c r="AJ12" i="15"/>
  <c r="AK12" i="15"/>
  <c r="AL12" i="15"/>
  <c r="AM12" i="15"/>
  <c r="AN12" i="15"/>
  <c r="CD12" i="15" s="1"/>
  <c r="AO12" i="15"/>
  <c r="AP12" i="15"/>
  <c r="CF12" i="15" s="1"/>
  <c r="AQ12" i="15"/>
  <c r="AR12" i="15"/>
  <c r="AS12" i="15"/>
  <c r="CI12" i="15" s="1"/>
  <c r="AC13" i="15"/>
  <c r="AD13" i="15"/>
  <c r="BT13" i="15" s="1"/>
  <c r="AE13" i="15"/>
  <c r="BU13" i="15" s="1"/>
  <c r="AF13" i="15"/>
  <c r="BV13" i="15" s="1"/>
  <c r="AG13" i="15"/>
  <c r="BW13" i="15" s="1"/>
  <c r="AH13" i="15"/>
  <c r="AI13" i="15"/>
  <c r="BY13" i="15" s="1"/>
  <c r="AJ13" i="15"/>
  <c r="AK13" i="15"/>
  <c r="AL13" i="15"/>
  <c r="AM13" i="15"/>
  <c r="AN13" i="15"/>
  <c r="CD13" i="15" s="1"/>
  <c r="AO13" i="15"/>
  <c r="AP13" i="15"/>
  <c r="CF13" i="15" s="1"/>
  <c r="AQ13" i="15"/>
  <c r="AR13" i="15"/>
  <c r="AS13" i="15"/>
  <c r="CI13" i="15" s="1"/>
  <c r="AC14" i="15"/>
  <c r="AD14" i="15"/>
  <c r="BT14" i="15" s="1"/>
  <c r="AE14" i="15"/>
  <c r="BU14" i="15" s="1"/>
  <c r="AF14" i="15"/>
  <c r="BV14" i="15" s="1"/>
  <c r="AG14" i="15"/>
  <c r="BW14" i="15" s="1"/>
  <c r="AH14" i="15"/>
  <c r="AI14" i="15"/>
  <c r="BY14" i="15" s="1"/>
  <c r="AJ14" i="15"/>
  <c r="AK14" i="15"/>
  <c r="AL14" i="15"/>
  <c r="AM14" i="15"/>
  <c r="AN14" i="15"/>
  <c r="CD14" i="15" s="1"/>
  <c r="AO14" i="15"/>
  <c r="AP14" i="15"/>
  <c r="CF14" i="15" s="1"/>
  <c r="AQ14" i="15"/>
  <c r="AR14" i="15"/>
  <c r="AS14" i="15"/>
  <c r="CI14" i="15" s="1"/>
  <c r="AC15" i="15"/>
  <c r="AD15" i="15"/>
  <c r="BT15" i="15" s="1"/>
  <c r="AE15" i="15"/>
  <c r="BU15" i="15" s="1"/>
  <c r="AF15" i="15"/>
  <c r="BV15" i="15" s="1"/>
  <c r="AG15" i="15"/>
  <c r="BW15" i="15" s="1"/>
  <c r="AH15" i="15"/>
  <c r="AI15" i="15"/>
  <c r="BY15" i="15" s="1"/>
  <c r="AJ15" i="15"/>
  <c r="AK15" i="15"/>
  <c r="AL15" i="15"/>
  <c r="AM15" i="15"/>
  <c r="AN15" i="15"/>
  <c r="CD15" i="15" s="1"/>
  <c r="AO15" i="15"/>
  <c r="AP15" i="15"/>
  <c r="CF15" i="15" s="1"/>
  <c r="AQ15" i="15"/>
  <c r="AR15" i="15"/>
  <c r="AS15" i="15"/>
  <c r="CI15" i="15" s="1"/>
  <c r="AC16" i="15"/>
  <c r="AD16" i="15"/>
  <c r="BT16" i="15" s="1"/>
  <c r="AE16" i="15"/>
  <c r="BU16" i="15" s="1"/>
  <c r="AF16" i="15"/>
  <c r="BV16" i="15" s="1"/>
  <c r="AG16" i="15"/>
  <c r="BW16" i="15" s="1"/>
  <c r="AH16" i="15"/>
  <c r="AI16" i="15"/>
  <c r="BY16" i="15" s="1"/>
  <c r="AJ16" i="15"/>
  <c r="AK16" i="15"/>
  <c r="AL16" i="15"/>
  <c r="AM16" i="15"/>
  <c r="AN16" i="15"/>
  <c r="CD16" i="15" s="1"/>
  <c r="AO16" i="15"/>
  <c r="AP16" i="15"/>
  <c r="CF16" i="15" s="1"/>
  <c r="AQ16" i="15"/>
  <c r="AR16" i="15"/>
  <c r="AS16" i="15"/>
  <c r="CI16" i="15" s="1"/>
  <c r="AC17" i="15"/>
  <c r="AD17" i="15"/>
  <c r="BT17" i="15" s="1"/>
  <c r="AE17" i="15"/>
  <c r="BU17" i="15" s="1"/>
  <c r="AF17" i="15"/>
  <c r="BV17" i="15" s="1"/>
  <c r="AG17" i="15"/>
  <c r="BW17" i="15" s="1"/>
  <c r="AH17" i="15"/>
  <c r="AI17" i="15"/>
  <c r="BY17" i="15" s="1"/>
  <c r="AJ17" i="15"/>
  <c r="AK17" i="15"/>
  <c r="AL17" i="15"/>
  <c r="AM17" i="15"/>
  <c r="AN17" i="15"/>
  <c r="CD17" i="15" s="1"/>
  <c r="AO17" i="15"/>
  <c r="AP17" i="15"/>
  <c r="CF17" i="15" s="1"/>
  <c r="AQ17" i="15"/>
  <c r="AR17" i="15"/>
  <c r="AS17" i="15"/>
  <c r="CI17" i="15" s="1"/>
  <c r="AC18" i="15"/>
  <c r="AD18" i="15"/>
  <c r="BT18" i="15" s="1"/>
  <c r="AE18" i="15"/>
  <c r="BU18" i="15" s="1"/>
  <c r="AF18" i="15"/>
  <c r="BV18" i="15" s="1"/>
  <c r="AG18" i="15"/>
  <c r="BW18" i="15" s="1"/>
  <c r="AH18" i="15"/>
  <c r="AI18" i="15"/>
  <c r="BY18" i="15" s="1"/>
  <c r="AJ18" i="15"/>
  <c r="AK18" i="15"/>
  <c r="AL18" i="15"/>
  <c r="AM18" i="15"/>
  <c r="AN18" i="15"/>
  <c r="CD18" i="15" s="1"/>
  <c r="AO18" i="15"/>
  <c r="AP18" i="15"/>
  <c r="CF18" i="15" s="1"/>
  <c r="AQ18" i="15"/>
  <c r="AR18" i="15"/>
  <c r="AS18" i="15"/>
  <c r="CI18" i="15" s="1"/>
  <c r="AC19" i="15"/>
  <c r="AD19" i="15"/>
  <c r="BT19" i="15" s="1"/>
  <c r="AE19" i="15"/>
  <c r="BU19" i="15" s="1"/>
  <c r="AF19" i="15"/>
  <c r="BV19" i="15" s="1"/>
  <c r="AG19" i="15"/>
  <c r="BW19" i="15" s="1"/>
  <c r="AH19" i="15"/>
  <c r="AI19" i="15"/>
  <c r="BY19" i="15" s="1"/>
  <c r="AJ19" i="15"/>
  <c r="AK19" i="15"/>
  <c r="AL19" i="15"/>
  <c r="AM19" i="15"/>
  <c r="AN19" i="15"/>
  <c r="CD19" i="15" s="1"/>
  <c r="AO19" i="15"/>
  <c r="AP19" i="15"/>
  <c r="CF19" i="15" s="1"/>
  <c r="AQ19" i="15"/>
  <c r="AR19" i="15"/>
  <c r="AS19" i="15"/>
  <c r="CI19" i="15" s="1"/>
  <c r="AC20" i="15"/>
  <c r="AD20" i="15"/>
  <c r="BT20" i="15" s="1"/>
  <c r="AE20" i="15"/>
  <c r="BU20" i="15" s="1"/>
  <c r="AF20" i="15"/>
  <c r="BV20" i="15" s="1"/>
  <c r="AG20" i="15"/>
  <c r="BW20" i="15" s="1"/>
  <c r="AH20" i="15"/>
  <c r="AI20" i="15"/>
  <c r="BY20" i="15" s="1"/>
  <c r="AJ20" i="15"/>
  <c r="AK20" i="15"/>
  <c r="AL20" i="15"/>
  <c r="AM20" i="15"/>
  <c r="AN20" i="15"/>
  <c r="CD20" i="15" s="1"/>
  <c r="AO20" i="15"/>
  <c r="AP20" i="15"/>
  <c r="CF20" i="15" s="1"/>
  <c r="AQ20" i="15"/>
  <c r="AR20" i="15"/>
  <c r="AS20" i="15"/>
  <c r="CI20" i="15" s="1"/>
  <c r="AC21" i="15"/>
  <c r="AD21" i="15"/>
  <c r="BT21" i="15" s="1"/>
  <c r="AE21" i="15"/>
  <c r="BU21" i="15" s="1"/>
  <c r="AF21" i="15"/>
  <c r="BV21" i="15" s="1"/>
  <c r="AG21" i="15"/>
  <c r="BW21" i="15" s="1"/>
  <c r="AH21" i="15"/>
  <c r="AI21" i="15"/>
  <c r="BY21" i="15" s="1"/>
  <c r="AJ21" i="15"/>
  <c r="AK21" i="15"/>
  <c r="AL21" i="15"/>
  <c r="AM21" i="15"/>
  <c r="AN21" i="15"/>
  <c r="CD21" i="15" s="1"/>
  <c r="AO21" i="15"/>
  <c r="AP21" i="15"/>
  <c r="CF21" i="15" s="1"/>
  <c r="AQ21" i="15"/>
  <c r="AR21" i="15"/>
  <c r="AS21" i="15"/>
  <c r="CI21" i="15" s="1"/>
  <c r="AC22" i="15"/>
  <c r="AD22" i="15"/>
  <c r="BT22" i="15" s="1"/>
  <c r="AE22" i="15"/>
  <c r="BU22" i="15" s="1"/>
  <c r="AF22" i="15"/>
  <c r="BV22" i="15" s="1"/>
  <c r="AG22" i="15"/>
  <c r="BW22" i="15" s="1"/>
  <c r="AH22" i="15"/>
  <c r="AI22" i="15"/>
  <c r="BY22" i="15" s="1"/>
  <c r="AJ22" i="15"/>
  <c r="AK22" i="15"/>
  <c r="AL22" i="15"/>
  <c r="AM22" i="15"/>
  <c r="AN22" i="15"/>
  <c r="CD22" i="15" s="1"/>
  <c r="AO22" i="15"/>
  <c r="AP22" i="15"/>
  <c r="CF22" i="15" s="1"/>
  <c r="AQ22" i="15"/>
  <c r="AR22" i="15"/>
  <c r="AS22" i="15"/>
  <c r="CI22" i="15" s="1"/>
  <c r="AC23" i="15"/>
  <c r="AD23" i="15"/>
  <c r="BT23" i="15" s="1"/>
  <c r="AE23" i="15"/>
  <c r="BU23" i="15" s="1"/>
  <c r="AF23" i="15"/>
  <c r="BV23" i="15" s="1"/>
  <c r="AG23" i="15"/>
  <c r="BW23" i="15" s="1"/>
  <c r="AH23" i="15"/>
  <c r="AI23" i="15"/>
  <c r="BY23" i="15" s="1"/>
  <c r="AJ23" i="15"/>
  <c r="AK23" i="15"/>
  <c r="AL23" i="15"/>
  <c r="AM23" i="15"/>
  <c r="AN23" i="15"/>
  <c r="CD23" i="15" s="1"/>
  <c r="AO23" i="15"/>
  <c r="AP23" i="15"/>
  <c r="CF23" i="15" s="1"/>
  <c r="AQ23" i="15"/>
  <c r="AR23" i="15"/>
  <c r="AS23" i="15"/>
  <c r="CI23" i="15" s="1"/>
  <c r="AC24" i="15"/>
  <c r="AD24" i="15"/>
  <c r="BT24" i="15" s="1"/>
  <c r="AE24" i="15"/>
  <c r="BU24" i="15" s="1"/>
  <c r="AF24" i="15"/>
  <c r="BV24" i="15" s="1"/>
  <c r="AG24" i="15"/>
  <c r="BW24" i="15" s="1"/>
  <c r="AH24" i="15"/>
  <c r="AI24" i="15"/>
  <c r="BY24" i="15" s="1"/>
  <c r="AJ24" i="15"/>
  <c r="AK24" i="15"/>
  <c r="AL24" i="15"/>
  <c r="AM24" i="15"/>
  <c r="AN24" i="15"/>
  <c r="CD24" i="15" s="1"/>
  <c r="AO24" i="15"/>
  <c r="AP24" i="15"/>
  <c r="CF24" i="15" s="1"/>
  <c r="AQ24" i="15"/>
  <c r="AR24" i="15"/>
  <c r="AS24" i="15"/>
  <c r="CI24" i="15" s="1"/>
  <c r="AC25" i="15"/>
  <c r="AD25" i="15"/>
  <c r="BT25" i="15" s="1"/>
  <c r="AE25" i="15"/>
  <c r="BU25" i="15" s="1"/>
  <c r="AF25" i="15"/>
  <c r="BV25" i="15" s="1"/>
  <c r="AG25" i="15"/>
  <c r="BW25" i="15" s="1"/>
  <c r="AH25" i="15"/>
  <c r="AI25" i="15"/>
  <c r="BY25" i="15" s="1"/>
  <c r="AJ25" i="15"/>
  <c r="AK25" i="15"/>
  <c r="AL25" i="15"/>
  <c r="AM25" i="15"/>
  <c r="AN25" i="15"/>
  <c r="CD25" i="15" s="1"/>
  <c r="AO25" i="15"/>
  <c r="AP25" i="15"/>
  <c r="CF25" i="15" s="1"/>
  <c r="AQ25" i="15"/>
  <c r="AR25" i="15"/>
  <c r="AS25" i="15"/>
  <c r="CI25" i="15" s="1"/>
  <c r="AC26" i="15"/>
  <c r="AD26" i="15"/>
  <c r="BT26" i="15" s="1"/>
  <c r="AE26" i="15"/>
  <c r="BU26" i="15" s="1"/>
  <c r="AF26" i="15"/>
  <c r="BV26" i="15" s="1"/>
  <c r="AG26" i="15"/>
  <c r="BW26" i="15" s="1"/>
  <c r="AH26" i="15"/>
  <c r="AI26" i="15"/>
  <c r="BY26" i="15" s="1"/>
  <c r="AJ26" i="15"/>
  <c r="AK26" i="15"/>
  <c r="AL26" i="15"/>
  <c r="AM26" i="15"/>
  <c r="AN26" i="15"/>
  <c r="CD26" i="15" s="1"/>
  <c r="AO26" i="15"/>
  <c r="AP26" i="15"/>
  <c r="CF26" i="15" s="1"/>
  <c r="AQ26" i="15"/>
  <c r="AR26" i="15"/>
  <c r="AS26" i="15"/>
  <c r="CI26" i="15" s="1"/>
  <c r="AC27" i="15"/>
  <c r="AD27" i="15"/>
  <c r="BT27" i="15" s="1"/>
  <c r="AE27" i="15"/>
  <c r="BU27" i="15" s="1"/>
  <c r="AF27" i="15"/>
  <c r="BV27" i="15" s="1"/>
  <c r="AG27" i="15"/>
  <c r="BW27" i="15" s="1"/>
  <c r="AH27" i="15"/>
  <c r="AI27" i="15"/>
  <c r="BY27" i="15" s="1"/>
  <c r="AJ27" i="15"/>
  <c r="AK27" i="15"/>
  <c r="AL27" i="15"/>
  <c r="AM27" i="15"/>
  <c r="AN27" i="15"/>
  <c r="CD27" i="15" s="1"/>
  <c r="AO27" i="15"/>
  <c r="AP27" i="15"/>
  <c r="CF27" i="15" s="1"/>
  <c r="AQ27" i="15"/>
  <c r="AR27" i="15"/>
  <c r="AS27" i="15"/>
  <c r="CI27" i="15" s="1"/>
  <c r="AC28" i="15"/>
  <c r="AD28" i="15"/>
  <c r="BT28" i="15" s="1"/>
  <c r="AE28" i="15"/>
  <c r="BU28" i="15" s="1"/>
  <c r="AF28" i="15"/>
  <c r="BV28" i="15" s="1"/>
  <c r="AG28" i="15"/>
  <c r="BW28" i="15" s="1"/>
  <c r="AH28" i="15"/>
  <c r="AI28" i="15"/>
  <c r="BY28" i="15" s="1"/>
  <c r="AJ28" i="15"/>
  <c r="AK28" i="15"/>
  <c r="AL28" i="15"/>
  <c r="AM28" i="15"/>
  <c r="AN28" i="15"/>
  <c r="CD28" i="15" s="1"/>
  <c r="AO28" i="15"/>
  <c r="AP28" i="15"/>
  <c r="CF28" i="15" s="1"/>
  <c r="AQ28" i="15"/>
  <c r="AR28" i="15"/>
  <c r="AS28" i="15"/>
  <c r="CI28" i="15" s="1"/>
  <c r="AC29" i="15"/>
  <c r="AD29" i="15"/>
  <c r="BT29" i="15" s="1"/>
  <c r="AE29" i="15"/>
  <c r="BU29" i="15" s="1"/>
  <c r="AF29" i="15"/>
  <c r="BV29" i="15" s="1"/>
  <c r="AG29" i="15"/>
  <c r="BW29" i="15" s="1"/>
  <c r="AH29" i="15"/>
  <c r="AI29" i="15"/>
  <c r="BY29" i="15" s="1"/>
  <c r="AJ29" i="15"/>
  <c r="AK29" i="15"/>
  <c r="AL29" i="15"/>
  <c r="AM29" i="15"/>
  <c r="AN29" i="15"/>
  <c r="CD29" i="15" s="1"/>
  <c r="AO29" i="15"/>
  <c r="AP29" i="15"/>
  <c r="CF29" i="15" s="1"/>
  <c r="AQ29" i="15"/>
  <c r="AR29" i="15"/>
  <c r="AS29" i="15"/>
  <c r="CI29" i="15" s="1"/>
  <c r="AC30" i="15"/>
  <c r="AD30" i="15"/>
  <c r="BT30" i="15" s="1"/>
  <c r="AE30" i="15"/>
  <c r="BU30" i="15" s="1"/>
  <c r="AF30" i="15"/>
  <c r="BV30" i="15" s="1"/>
  <c r="AG30" i="15"/>
  <c r="BW30" i="15" s="1"/>
  <c r="AH30" i="15"/>
  <c r="AI30" i="15"/>
  <c r="BY30" i="15" s="1"/>
  <c r="AJ30" i="15"/>
  <c r="AK30" i="15"/>
  <c r="AL30" i="15"/>
  <c r="AM30" i="15"/>
  <c r="AN30" i="15"/>
  <c r="CD30" i="15" s="1"/>
  <c r="AO30" i="15"/>
  <c r="AP30" i="15"/>
  <c r="CF30" i="15" s="1"/>
  <c r="AQ30" i="15"/>
  <c r="AR30" i="15"/>
  <c r="AS30" i="15"/>
  <c r="CI30" i="15" s="1"/>
  <c r="AC31" i="15"/>
  <c r="AD31" i="15"/>
  <c r="BT31" i="15" s="1"/>
  <c r="AE31" i="15"/>
  <c r="BU31" i="15" s="1"/>
  <c r="AF31" i="15"/>
  <c r="BV31" i="15" s="1"/>
  <c r="AG31" i="15"/>
  <c r="BW31" i="15" s="1"/>
  <c r="AH31" i="15"/>
  <c r="AI31" i="15"/>
  <c r="BY31" i="15" s="1"/>
  <c r="AJ31" i="15"/>
  <c r="AK31" i="15"/>
  <c r="AL31" i="15"/>
  <c r="AM31" i="15"/>
  <c r="AN31" i="15"/>
  <c r="CD31" i="15" s="1"/>
  <c r="AO31" i="15"/>
  <c r="AP31" i="15"/>
  <c r="CF31" i="15" s="1"/>
  <c r="AQ31" i="15"/>
  <c r="AR31" i="15"/>
  <c r="AS31" i="15"/>
  <c r="CI31" i="15" s="1"/>
  <c r="AC32" i="15"/>
  <c r="AD32" i="15"/>
  <c r="BT32" i="15" s="1"/>
  <c r="AE32" i="15"/>
  <c r="BU32" i="15" s="1"/>
  <c r="AF32" i="15"/>
  <c r="BV32" i="15" s="1"/>
  <c r="AG32" i="15"/>
  <c r="BW32" i="15" s="1"/>
  <c r="AH32" i="15"/>
  <c r="AI32" i="15"/>
  <c r="BY32" i="15" s="1"/>
  <c r="AJ32" i="15"/>
  <c r="AK32" i="15"/>
  <c r="AL32" i="15"/>
  <c r="AM32" i="15"/>
  <c r="AN32" i="15"/>
  <c r="CD32" i="15" s="1"/>
  <c r="AO32" i="15"/>
  <c r="AP32" i="15"/>
  <c r="CF32" i="15" s="1"/>
  <c r="AQ32" i="15"/>
  <c r="AR32" i="15"/>
  <c r="AS32" i="15"/>
  <c r="CI32" i="15" s="1"/>
  <c r="AC33" i="15"/>
  <c r="AD33" i="15"/>
  <c r="BT33" i="15" s="1"/>
  <c r="AE33" i="15"/>
  <c r="BU33" i="15" s="1"/>
  <c r="AF33" i="15"/>
  <c r="BV33" i="15" s="1"/>
  <c r="AG33" i="15"/>
  <c r="BW33" i="15" s="1"/>
  <c r="AH33" i="15"/>
  <c r="AI33" i="15"/>
  <c r="BY33" i="15" s="1"/>
  <c r="AJ33" i="15"/>
  <c r="AK33" i="15"/>
  <c r="AL33" i="15"/>
  <c r="AM33" i="15"/>
  <c r="AN33" i="15"/>
  <c r="CD33" i="15" s="1"/>
  <c r="AO33" i="15"/>
  <c r="AP33" i="15"/>
  <c r="CF33" i="15" s="1"/>
  <c r="AQ33" i="15"/>
  <c r="AR33" i="15"/>
  <c r="AS33" i="15"/>
  <c r="CI33" i="15" s="1"/>
  <c r="AC34" i="15"/>
  <c r="AD34" i="15"/>
  <c r="BT34" i="15" s="1"/>
  <c r="AE34" i="15"/>
  <c r="BU34" i="15" s="1"/>
  <c r="AF34" i="15"/>
  <c r="BV34" i="15" s="1"/>
  <c r="AG34" i="15"/>
  <c r="BW34" i="15" s="1"/>
  <c r="AH34" i="15"/>
  <c r="AI34" i="15"/>
  <c r="BY34" i="15" s="1"/>
  <c r="AJ34" i="15"/>
  <c r="AK34" i="15"/>
  <c r="AL34" i="15"/>
  <c r="AM34" i="15"/>
  <c r="AN34" i="15"/>
  <c r="CD34" i="15" s="1"/>
  <c r="AO34" i="15"/>
  <c r="AP34" i="15"/>
  <c r="CF34" i="15" s="1"/>
  <c r="AQ34" i="15"/>
  <c r="AR34" i="15"/>
  <c r="AS34" i="15"/>
  <c r="CI34" i="15" s="1"/>
  <c r="AC35" i="15"/>
  <c r="AD35" i="15"/>
  <c r="BT35" i="15" s="1"/>
  <c r="AE35" i="15"/>
  <c r="BU35" i="15" s="1"/>
  <c r="AF35" i="15"/>
  <c r="BV35" i="15" s="1"/>
  <c r="AG35" i="15"/>
  <c r="BW35" i="15" s="1"/>
  <c r="AH35" i="15"/>
  <c r="AI35" i="15"/>
  <c r="BY35" i="15" s="1"/>
  <c r="AJ35" i="15"/>
  <c r="AK35" i="15"/>
  <c r="AL35" i="15"/>
  <c r="AM35" i="15"/>
  <c r="AN35" i="15"/>
  <c r="CD35" i="15" s="1"/>
  <c r="AO35" i="15"/>
  <c r="AP35" i="15"/>
  <c r="CF35" i="15" s="1"/>
  <c r="AQ35" i="15"/>
  <c r="AR35" i="15"/>
  <c r="AS35" i="15"/>
  <c r="CI35" i="15" s="1"/>
  <c r="AC36" i="15"/>
  <c r="AD36" i="15"/>
  <c r="BT36" i="15" s="1"/>
  <c r="AE36" i="15"/>
  <c r="BU36" i="15" s="1"/>
  <c r="AF36" i="15"/>
  <c r="BV36" i="15" s="1"/>
  <c r="AG36" i="15"/>
  <c r="BW36" i="15" s="1"/>
  <c r="AH36" i="15"/>
  <c r="AI36" i="15"/>
  <c r="BY36" i="15" s="1"/>
  <c r="AJ36" i="15"/>
  <c r="AK36" i="15"/>
  <c r="AL36" i="15"/>
  <c r="AM36" i="15"/>
  <c r="AN36" i="15"/>
  <c r="CD36" i="15" s="1"/>
  <c r="AO36" i="15"/>
  <c r="AP36" i="15"/>
  <c r="CF36" i="15" s="1"/>
  <c r="AQ36" i="15"/>
  <c r="AR36" i="15"/>
  <c r="AS36" i="15"/>
  <c r="CI36" i="15" s="1"/>
  <c r="AC37" i="15"/>
  <c r="AD37" i="15"/>
  <c r="BT37" i="15" s="1"/>
  <c r="AE37" i="15"/>
  <c r="BU37" i="15" s="1"/>
  <c r="AF37" i="15"/>
  <c r="BV37" i="15" s="1"/>
  <c r="AG37" i="15"/>
  <c r="BW37" i="15" s="1"/>
  <c r="AH37" i="15"/>
  <c r="AI37" i="15"/>
  <c r="BY37" i="15" s="1"/>
  <c r="AJ37" i="15"/>
  <c r="AK37" i="15"/>
  <c r="AL37" i="15"/>
  <c r="AM37" i="15"/>
  <c r="AN37" i="15"/>
  <c r="CD37" i="15" s="1"/>
  <c r="AO37" i="15"/>
  <c r="AP37" i="15"/>
  <c r="CF37" i="15" s="1"/>
  <c r="AQ37" i="15"/>
  <c r="AR37" i="15"/>
  <c r="AS37" i="15"/>
  <c r="CI37" i="15" s="1"/>
  <c r="AC38" i="15"/>
  <c r="AD38" i="15"/>
  <c r="BT38" i="15" s="1"/>
  <c r="AE38" i="15"/>
  <c r="BU38" i="15" s="1"/>
  <c r="AF38" i="15"/>
  <c r="BV38" i="15" s="1"/>
  <c r="AG38" i="15"/>
  <c r="BW38" i="15" s="1"/>
  <c r="AH38" i="15"/>
  <c r="AI38" i="15"/>
  <c r="BY38" i="15" s="1"/>
  <c r="AJ38" i="15"/>
  <c r="AK38" i="15"/>
  <c r="AL38" i="15"/>
  <c r="AM38" i="15"/>
  <c r="AN38" i="15"/>
  <c r="CD38" i="15" s="1"/>
  <c r="AO38" i="15"/>
  <c r="AP38" i="15"/>
  <c r="CF38" i="15" s="1"/>
  <c r="AQ38" i="15"/>
  <c r="AR38" i="15"/>
  <c r="AS38" i="15"/>
  <c r="CI38" i="15" s="1"/>
  <c r="AC39" i="15"/>
  <c r="AD39" i="15"/>
  <c r="BT39" i="15" s="1"/>
  <c r="AE39" i="15"/>
  <c r="BU39" i="15" s="1"/>
  <c r="AF39" i="15"/>
  <c r="BV39" i="15" s="1"/>
  <c r="AG39" i="15"/>
  <c r="BW39" i="15" s="1"/>
  <c r="AH39" i="15"/>
  <c r="AI39" i="15"/>
  <c r="BY39" i="15" s="1"/>
  <c r="AJ39" i="15"/>
  <c r="AK39" i="15"/>
  <c r="AL39" i="15"/>
  <c r="AM39" i="15"/>
  <c r="AN39" i="15"/>
  <c r="CD39" i="15" s="1"/>
  <c r="AO39" i="15"/>
  <c r="AP39" i="15"/>
  <c r="CF39" i="15" s="1"/>
  <c r="AQ39" i="15"/>
  <c r="AR39" i="15"/>
  <c r="AS39" i="15"/>
  <c r="CI39" i="15" s="1"/>
  <c r="AC40" i="15"/>
  <c r="AD40" i="15"/>
  <c r="BT40" i="15" s="1"/>
  <c r="AE40" i="15"/>
  <c r="BU40" i="15" s="1"/>
  <c r="AF40" i="15"/>
  <c r="BV40" i="15" s="1"/>
  <c r="AG40" i="15"/>
  <c r="BW40" i="15" s="1"/>
  <c r="AH40" i="15"/>
  <c r="AI40" i="15"/>
  <c r="BY40" i="15" s="1"/>
  <c r="AJ40" i="15"/>
  <c r="AK40" i="15"/>
  <c r="AL40" i="15"/>
  <c r="AM40" i="15"/>
  <c r="AN40" i="15"/>
  <c r="CD40" i="15" s="1"/>
  <c r="AO40" i="15"/>
  <c r="AP40" i="15"/>
  <c r="CF40" i="15" s="1"/>
  <c r="AQ40" i="15"/>
  <c r="AR40" i="15"/>
  <c r="AS40" i="15"/>
  <c r="CI40" i="15" s="1"/>
  <c r="AC41" i="15"/>
  <c r="AD41" i="15"/>
  <c r="BT41" i="15" s="1"/>
  <c r="AE41" i="15"/>
  <c r="BU41" i="15" s="1"/>
  <c r="AF41" i="15"/>
  <c r="BV41" i="15" s="1"/>
  <c r="AG41" i="15"/>
  <c r="BW41" i="15" s="1"/>
  <c r="AH41" i="15"/>
  <c r="AI41" i="15"/>
  <c r="BY41" i="15" s="1"/>
  <c r="AJ41" i="15"/>
  <c r="AK41" i="15"/>
  <c r="AL41" i="15"/>
  <c r="AM41" i="15"/>
  <c r="AN41" i="15"/>
  <c r="CD41" i="15" s="1"/>
  <c r="AO41" i="15"/>
  <c r="AP41" i="15"/>
  <c r="CF41" i="15" s="1"/>
  <c r="AQ41" i="15"/>
  <c r="AR41" i="15"/>
  <c r="AS41" i="15"/>
  <c r="CI41" i="15" s="1"/>
  <c r="AC42" i="15"/>
  <c r="AD42" i="15"/>
  <c r="BT42" i="15" s="1"/>
  <c r="AE42" i="15"/>
  <c r="BU42" i="15" s="1"/>
  <c r="AF42" i="15"/>
  <c r="BV42" i="15" s="1"/>
  <c r="AG42" i="15"/>
  <c r="BW42" i="15" s="1"/>
  <c r="AH42" i="15"/>
  <c r="AI42" i="15"/>
  <c r="BY42" i="15" s="1"/>
  <c r="AJ42" i="15"/>
  <c r="AK42" i="15"/>
  <c r="AL42" i="15"/>
  <c r="AM42" i="15"/>
  <c r="AN42" i="15"/>
  <c r="CD42" i="15" s="1"/>
  <c r="AO42" i="15"/>
  <c r="AP42" i="15"/>
  <c r="CF42" i="15" s="1"/>
  <c r="AQ42" i="15"/>
  <c r="AR42" i="15"/>
  <c r="AS42" i="15"/>
  <c r="CI42" i="15" s="1"/>
  <c r="AC43" i="15"/>
  <c r="AD43" i="15"/>
  <c r="BT43" i="15" s="1"/>
  <c r="AE43" i="15"/>
  <c r="BU43" i="15" s="1"/>
  <c r="AF43" i="15"/>
  <c r="BV43" i="15" s="1"/>
  <c r="AG43" i="15"/>
  <c r="BW43" i="15" s="1"/>
  <c r="AH43" i="15"/>
  <c r="AI43" i="15"/>
  <c r="BY43" i="15" s="1"/>
  <c r="AJ43" i="15"/>
  <c r="AK43" i="15"/>
  <c r="AL43" i="15"/>
  <c r="AM43" i="15"/>
  <c r="AN43" i="15"/>
  <c r="CD43" i="15" s="1"/>
  <c r="AO43" i="15"/>
  <c r="AP43" i="15"/>
  <c r="CF43" i="15" s="1"/>
  <c r="AQ43" i="15"/>
  <c r="AR43" i="15"/>
  <c r="AS43" i="15"/>
  <c r="CI43" i="15" s="1"/>
  <c r="AC44" i="15"/>
  <c r="AD44" i="15"/>
  <c r="BT44" i="15" s="1"/>
  <c r="AE44" i="15"/>
  <c r="BU44" i="15" s="1"/>
  <c r="AF44" i="15"/>
  <c r="BV44" i="15" s="1"/>
  <c r="AG44" i="15"/>
  <c r="BW44" i="15" s="1"/>
  <c r="AH44" i="15"/>
  <c r="AI44" i="15"/>
  <c r="BY44" i="15" s="1"/>
  <c r="AJ44" i="15"/>
  <c r="AK44" i="15"/>
  <c r="AL44" i="15"/>
  <c r="AM44" i="15"/>
  <c r="AN44" i="15"/>
  <c r="CD44" i="15" s="1"/>
  <c r="AO44" i="15"/>
  <c r="AP44" i="15"/>
  <c r="CF44" i="15" s="1"/>
  <c r="AQ44" i="15"/>
  <c r="AR44" i="15"/>
  <c r="AS44" i="15"/>
  <c r="CI44" i="15" s="1"/>
  <c r="AC45" i="15"/>
  <c r="AD45" i="15"/>
  <c r="BT45" i="15" s="1"/>
  <c r="AE45" i="15"/>
  <c r="BU45" i="15" s="1"/>
  <c r="AF45" i="15"/>
  <c r="BV45" i="15" s="1"/>
  <c r="AG45" i="15"/>
  <c r="BW45" i="15" s="1"/>
  <c r="AH45" i="15"/>
  <c r="AI45" i="15"/>
  <c r="BY45" i="15" s="1"/>
  <c r="AJ45" i="15"/>
  <c r="AK45" i="15"/>
  <c r="AL45" i="15"/>
  <c r="AM45" i="15"/>
  <c r="AN45" i="15"/>
  <c r="CD45" i="15" s="1"/>
  <c r="AO45" i="15"/>
  <c r="AP45" i="15"/>
  <c r="CF45" i="15" s="1"/>
  <c r="AQ45" i="15"/>
  <c r="AR45" i="15"/>
  <c r="AS45" i="15"/>
  <c r="CI45" i="15" s="1"/>
  <c r="AC46" i="15"/>
  <c r="AD46" i="15"/>
  <c r="BT46" i="15" s="1"/>
  <c r="AE46" i="15"/>
  <c r="BU46" i="15" s="1"/>
  <c r="AF46" i="15"/>
  <c r="BV46" i="15" s="1"/>
  <c r="AG46" i="15"/>
  <c r="BW46" i="15" s="1"/>
  <c r="AH46" i="15"/>
  <c r="AI46" i="15"/>
  <c r="BY46" i="15" s="1"/>
  <c r="AJ46" i="15"/>
  <c r="AK46" i="15"/>
  <c r="AL46" i="15"/>
  <c r="AM46" i="15"/>
  <c r="AN46" i="15"/>
  <c r="CD46" i="15" s="1"/>
  <c r="AO46" i="15"/>
  <c r="AP46" i="15"/>
  <c r="CF46" i="15" s="1"/>
  <c r="AQ46" i="15"/>
  <c r="AR46" i="15"/>
  <c r="AS46" i="15"/>
  <c r="CI46" i="15" s="1"/>
  <c r="AC47" i="15"/>
  <c r="AD47" i="15"/>
  <c r="BT47" i="15" s="1"/>
  <c r="AE47" i="15"/>
  <c r="BU47" i="15" s="1"/>
  <c r="AF47" i="15"/>
  <c r="BV47" i="15" s="1"/>
  <c r="AG47" i="15"/>
  <c r="BW47" i="15" s="1"/>
  <c r="AH47" i="15"/>
  <c r="AI47" i="15"/>
  <c r="BY47" i="15" s="1"/>
  <c r="AJ47" i="15"/>
  <c r="AK47" i="15"/>
  <c r="AL47" i="15"/>
  <c r="AM47" i="15"/>
  <c r="AN47" i="15"/>
  <c r="CD47" i="15" s="1"/>
  <c r="AO47" i="15"/>
  <c r="AP47" i="15"/>
  <c r="CF47" i="15" s="1"/>
  <c r="AQ47" i="15"/>
  <c r="AR47" i="15"/>
  <c r="AS47" i="15"/>
  <c r="CI47" i="15" s="1"/>
  <c r="AC48" i="15"/>
  <c r="AD48" i="15"/>
  <c r="BT48" i="15" s="1"/>
  <c r="AE48" i="15"/>
  <c r="BU48" i="15" s="1"/>
  <c r="AF48" i="15"/>
  <c r="BV48" i="15" s="1"/>
  <c r="AG48" i="15"/>
  <c r="BW48" i="15" s="1"/>
  <c r="AH48" i="15"/>
  <c r="AI48" i="15"/>
  <c r="BY48" i="15" s="1"/>
  <c r="AJ48" i="15"/>
  <c r="AK48" i="15"/>
  <c r="AL48" i="15"/>
  <c r="AM48" i="15"/>
  <c r="AN48" i="15"/>
  <c r="CD48" i="15" s="1"/>
  <c r="AO48" i="15"/>
  <c r="AP48" i="15"/>
  <c r="CF48" i="15" s="1"/>
  <c r="AQ48" i="15"/>
  <c r="AR48" i="15"/>
  <c r="AS48" i="15"/>
  <c r="CI48" i="15" s="1"/>
  <c r="AC49" i="15"/>
  <c r="AD49" i="15"/>
  <c r="BT49" i="15" s="1"/>
  <c r="AE49" i="15"/>
  <c r="BU49" i="15" s="1"/>
  <c r="AF49" i="15"/>
  <c r="BV49" i="15" s="1"/>
  <c r="AG49" i="15"/>
  <c r="BW49" i="15" s="1"/>
  <c r="AH49" i="15"/>
  <c r="AI49" i="15"/>
  <c r="BY49" i="15" s="1"/>
  <c r="AJ49" i="15"/>
  <c r="AK49" i="15"/>
  <c r="AL49" i="15"/>
  <c r="AM49" i="15"/>
  <c r="AN49" i="15"/>
  <c r="CD49" i="15" s="1"/>
  <c r="AO49" i="15"/>
  <c r="AP49" i="15"/>
  <c r="CF49" i="15" s="1"/>
  <c r="AQ49" i="15"/>
  <c r="AR49" i="15"/>
  <c r="AS49" i="15"/>
  <c r="CI49" i="15" s="1"/>
  <c r="AC50" i="15"/>
  <c r="AD50" i="15"/>
  <c r="BT50" i="15" s="1"/>
  <c r="AE50" i="15"/>
  <c r="BU50" i="15" s="1"/>
  <c r="AF50" i="15"/>
  <c r="BV50" i="15" s="1"/>
  <c r="AG50" i="15"/>
  <c r="BW50" i="15" s="1"/>
  <c r="AH50" i="15"/>
  <c r="AI50" i="15"/>
  <c r="BY50" i="15" s="1"/>
  <c r="AJ50" i="15"/>
  <c r="AK50" i="15"/>
  <c r="AL50" i="15"/>
  <c r="AM50" i="15"/>
  <c r="AN50" i="15"/>
  <c r="CD50" i="15" s="1"/>
  <c r="AO50" i="15"/>
  <c r="AP50" i="15"/>
  <c r="CF50" i="15" s="1"/>
  <c r="AQ50" i="15"/>
  <c r="AR50" i="15"/>
  <c r="AS50" i="15"/>
  <c r="CI50" i="15" s="1"/>
  <c r="AC51" i="15"/>
  <c r="AD51" i="15"/>
  <c r="BT51" i="15" s="1"/>
  <c r="AE51" i="15"/>
  <c r="BU51" i="15" s="1"/>
  <c r="AF51" i="15"/>
  <c r="BV51" i="15" s="1"/>
  <c r="AG51" i="15"/>
  <c r="BW51" i="15" s="1"/>
  <c r="AH51" i="15"/>
  <c r="AI51" i="15"/>
  <c r="BY51" i="15" s="1"/>
  <c r="AJ51" i="15"/>
  <c r="AK51" i="15"/>
  <c r="AL51" i="15"/>
  <c r="AM51" i="15"/>
  <c r="AN51" i="15"/>
  <c r="CD51" i="15" s="1"/>
  <c r="AO51" i="15"/>
  <c r="AP51" i="15"/>
  <c r="CF51" i="15" s="1"/>
  <c r="AQ51" i="15"/>
  <c r="AR51" i="15"/>
  <c r="AS51" i="15"/>
  <c r="CI51" i="15" s="1"/>
  <c r="AC52" i="15"/>
  <c r="AD52" i="15"/>
  <c r="BT52" i="15" s="1"/>
  <c r="AE52" i="15"/>
  <c r="BU52" i="15" s="1"/>
  <c r="AF52" i="15"/>
  <c r="BV52" i="15" s="1"/>
  <c r="AG52" i="15"/>
  <c r="BW52" i="15" s="1"/>
  <c r="AH52" i="15"/>
  <c r="AI52" i="15"/>
  <c r="BY52" i="15" s="1"/>
  <c r="AJ52" i="15"/>
  <c r="AK52" i="15"/>
  <c r="AL52" i="15"/>
  <c r="AM52" i="15"/>
  <c r="AN52" i="15"/>
  <c r="CD52" i="15" s="1"/>
  <c r="AO52" i="15"/>
  <c r="AP52" i="15"/>
  <c r="CF52" i="15" s="1"/>
  <c r="AQ52" i="15"/>
  <c r="AR52" i="15"/>
  <c r="AS52" i="15"/>
  <c r="CI52" i="15" s="1"/>
  <c r="AC53" i="15"/>
  <c r="AD53" i="15"/>
  <c r="BT53" i="15" s="1"/>
  <c r="AE53" i="15"/>
  <c r="BU53" i="15" s="1"/>
  <c r="AF53" i="15"/>
  <c r="BV53" i="15" s="1"/>
  <c r="AG53" i="15"/>
  <c r="BW53" i="15" s="1"/>
  <c r="AH53" i="15"/>
  <c r="AI53" i="15"/>
  <c r="BY53" i="15" s="1"/>
  <c r="AJ53" i="15"/>
  <c r="AK53" i="15"/>
  <c r="AL53" i="15"/>
  <c r="AM53" i="15"/>
  <c r="AN53" i="15"/>
  <c r="CD53" i="15" s="1"/>
  <c r="AO53" i="15"/>
  <c r="AP53" i="15"/>
  <c r="CF53" i="15" s="1"/>
  <c r="AQ53" i="15"/>
  <c r="AR53" i="15"/>
  <c r="AS53" i="15"/>
  <c r="CI53" i="15" s="1"/>
  <c r="AC54" i="15"/>
  <c r="AD54" i="15"/>
  <c r="BT54" i="15" s="1"/>
  <c r="AE54" i="15"/>
  <c r="BU54" i="15" s="1"/>
  <c r="AF54" i="15"/>
  <c r="BV54" i="15" s="1"/>
  <c r="AG54" i="15"/>
  <c r="BW54" i="15" s="1"/>
  <c r="AH54" i="15"/>
  <c r="AI54" i="15"/>
  <c r="BY54" i="15" s="1"/>
  <c r="AJ54" i="15"/>
  <c r="AK54" i="15"/>
  <c r="AL54" i="15"/>
  <c r="AM54" i="15"/>
  <c r="AN54" i="15"/>
  <c r="CD54" i="15" s="1"/>
  <c r="AO54" i="15"/>
  <c r="AP54" i="15"/>
  <c r="CF54" i="15" s="1"/>
  <c r="AQ54" i="15"/>
  <c r="AR54" i="15"/>
  <c r="AS54" i="15"/>
  <c r="CI54" i="15" s="1"/>
  <c r="AC55" i="15"/>
  <c r="AD55" i="15"/>
  <c r="BT55" i="15" s="1"/>
  <c r="AE55" i="15"/>
  <c r="BU55" i="15" s="1"/>
  <c r="AF55" i="15"/>
  <c r="BV55" i="15" s="1"/>
  <c r="AG55" i="15"/>
  <c r="BW55" i="15" s="1"/>
  <c r="AH55" i="15"/>
  <c r="AI55" i="15"/>
  <c r="BY55" i="15" s="1"/>
  <c r="AJ55" i="15"/>
  <c r="AK55" i="15"/>
  <c r="AL55" i="15"/>
  <c r="AM55" i="15"/>
  <c r="AN55" i="15"/>
  <c r="CD55" i="15" s="1"/>
  <c r="AO55" i="15"/>
  <c r="AP55" i="15"/>
  <c r="CF55" i="15" s="1"/>
  <c r="AQ55" i="15"/>
  <c r="AR55" i="15"/>
  <c r="AS55" i="15"/>
  <c r="CI55" i="15" s="1"/>
  <c r="AC56" i="15"/>
  <c r="AD56" i="15"/>
  <c r="BT56" i="15" s="1"/>
  <c r="AE56" i="15"/>
  <c r="BU56" i="15" s="1"/>
  <c r="AF56" i="15"/>
  <c r="BV56" i="15" s="1"/>
  <c r="AG56" i="15"/>
  <c r="BW56" i="15" s="1"/>
  <c r="AH56" i="15"/>
  <c r="AI56" i="15"/>
  <c r="BY56" i="15" s="1"/>
  <c r="AJ56" i="15"/>
  <c r="AK56" i="15"/>
  <c r="AL56" i="15"/>
  <c r="AM56" i="15"/>
  <c r="AN56" i="15"/>
  <c r="CD56" i="15" s="1"/>
  <c r="AO56" i="15"/>
  <c r="AP56" i="15"/>
  <c r="CF56" i="15" s="1"/>
  <c r="AQ56" i="15"/>
  <c r="AR56" i="15"/>
  <c r="AS56" i="15"/>
  <c r="CI56" i="15" s="1"/>
  <c r="AC57" i="15"/>
  <c r="AD57" i="15"/>
  <c r="BT57" i="15" s="1"/>
  <c r="AE57" i="15"/>
  <c r="BU57" i="15" s="1"/>
  <c r="AF57" i="15"/>
  <c r="BV57" i="15" s="1"/>
  <c r="AG57" i="15"/>
  <c r="BW57" i="15" s="1"/>
  <c r="AH57" i="15"/>
  <c r="AI57" i="15"/>
  <c r="BY57" i="15" s="1"/>
  <c r="AJ57" i="15"/>
  <c r="AK57" i="15"/>
  <c r="AL57" i="15"/>
  <c r="AM57" i="15"/>
  <c r="AN57" i="15"/>
  <c r="CD57" i="15" s="1"/>
  <c r="AO57" i="15"/>
  <c r="AP57" i="15"/>
  <c r="CF57" i="15" s="1"/>
  <c r="AQ57" i="15"/>
  <c r="AR57" i="15"/>
  <c r="AS57" i="15"/>
  <c r="CI57" i="15" s="1"/>
  <c r="AC58" i="15"/>
  <c r="AD58" i="15"/>
  <c r="BT58" i="15" s="1"/>
  <c r="AE58" i="15"/>
  <c r="BU58" i="15" s="1"/>
  <c r="AF58" i="15"/>
  <c r="BV58" i="15" s="1"/>
  <c r="AG58" i="15"/>
  <c r="BW58" i="15" s="1"/>
  <c r="AH58" i="15"/>
  <c r="AI58" i="15"/>
  <c r="BY58" i="15" s="1"/>
  <c r="AJ58" i="15"/>
  <c r="AK58" i="15"/>
  <c r="AL58" i="15"/>
  <c r="AM58" i="15"/>
  <c r="AN58" i="15"/>
  <c r="CD58" i="15" s="1"/>
  <c r="AO58" i="15"/>
  <c r="AP58" i="15"/>
  <c r="CF58" i="15" s="1"/>
  <c r="AQ58" i="15"/>
  <c r="AR58" i="15"/>
  <c r="AS58" i="15"/>
  <c r="CI58" i="15" s="1"/>
  <c r="AC59" i="15"/>
  <c r="AD59" i="15"/>
  <c r="BT59" i="15" s="1"/>
  <c r="AE59" i="15"/>
  <c r="BU59" i="15" s="1"/>
  <c r="AF59" i="15"/>
  <c r="BV59" i="15" s="1"/>
  <c r="AG59" i="15"/>
  <c r="BW59" i="15" s="1"/>
  <c r="AH59" i="15"/>
  <c r="AI59" i="15"/>
  <c r="BY59" i="15" s="1"/>
  <c r="AJ59" i="15"/>
  <c r="AK59" i="15"/>
  <c r="AL59" i="15"/>
  <c r="AM59" i="15"/>
  <c r="AN59" i="15"/>
  <c r="CD59" i="15" s="1"/>
  <c r="AO59" i="15"/>
  <c r="AP59" i="15"/>
  <c r="CF59" i="15" s="1"/>
  <c r="AQ59" i="15"/>
  <c r="AR59" i="15"/>
  <c r="AS59" i="15"/>
  <c r="CI59" i="15" s="1"/>
  <c r="AC60" i="15"/>
  <c r="AD60" i="15"/>
  <c r="BT60" i="15" s="1"/>
  <c r="AE60" i="15"/>
  <c r="BU60" i="15" s="1"/>
  <c r="AF60" i="15"/>
  <c r="BV60" i="15" s="1"/>
  <c r="AG60" i="15"/>
  <c r="BW60" i="15" s="1"/>
  <c r="AH60" i="15"/>
  <c r="AI60" i="15"/>
  <c r="BY60" i="15" s="1"/>
  <c r="AJ60" i="15"/>
  <c r="AK60" i="15"/>
  <c r="AL60" i="15"/>
  <c r="AM60" i="15"/>
  <c r="AN60" i="15"/>
  <c r="CD60" i="15" s="1"/>
  <c r="AO60" i="15"/>
  <c r="AP60" i="15"/>
  <c r="CF60" i="15" s="1"/>
  <c r="AQ60" i="15"/>
  <c r="AR60" i="15"/>
  <c r="AS60" i="15"/>
  <c r="CI60" i="15" s="1"/>
  <c r="AC61" i="15"/>
  <c r="AD61" i="15"/>
  <c r="BT61" i="15" s="1"/>
  <c r="AE61" i="15"/>
  <c r="BU61" i="15" s="1"/>
  <c r="AF61" i="15"/>
  <c r="BV61" i="15" s="1"/>
  <c r="AG61" i="15"/>
  <c r="BW61" i="15" s="1"/>
  <c r="AH61" i="15"/>
  <c r="AI61" i="15"/>
  <c r="BY61" i="15" s="1"/>
  <c r="AJ61" i="15"/>
  <c r="AK61" i="15"/>
  <c r="AL61" i="15"/>
  <c r="AM61" i="15"/>
  <c r="AN61" i="15"/>
  <c r="CD61" i="15" s="1"/>
  <c r="AO61" i="15"/>
  <c r="AP61" i="15"/>
  <c r="CF61" i="15" s="1"/>
  <c r="AQ61" i="15"/>
  <c r="AR61" i="15"/>
  <c r="AS61" i="15"/>
  <c r="CI61" i="15" s="1"/>
  <c r="AC62" i="15"/>
  <c r="AD62" i="15"/>
  <c r="BT62" i="15" s="1"/>
  <c r="AE62" i="15"/>
  <c r="BU62" i="15" s="1"/>
  <c r="AF62" i="15"/>
  <c r="BV62" i="15" s="1"/>
  <c r="AG62" i="15"/>
  <c r="BW62" i="15" s="1"/>
  <c r="AH62" i="15"/>
  <c r="AI62" i="15"/>
  <c r="BY62" i="15" s="1"/>
  <c r="AJ62" i="15"/>
  <c r="AK62" i="15"/>
  <c r="AL62" i="15"/>
  <c r="AM62" i="15"/>
  <c r="AN62" i="15"/>
  <c r="CD62" i="15" s="1"/>
  <c r="AO62" i="15"/>
  <c r="AP62" i="15"/>
  <c r="CF62" i="15" s="1"/>
  <c r="AQ62" i="15"/>
  <c r="AR62" i="15"/>
  <c r="AS62" i="15"/>
  <c r="CI62" i="15" s="1"/>
  <c r="AC63" i="15"/>
  <c r="AD63" i="15"/>
  <c r="BT63" i="15" s="1"/>
  <c r="AE63" i="15"/>
  <c r="BU63" i="15" s="1"/>
  <c r="AF63" i="15"/>
  <c r="BV63" i="15" s="1"/>
  <c r="AG63" i="15"/>
  <c r="BW63" i="15" s="1"/>
  <c r="AH63" i="15"/>
  <c r="AI63" i="15"/>
  <c r="BY63" i="15" s="1"/>
  <c r="AJ63" i="15"/>
  <c r="AK63" i="15"/>
  <c r="AL63" i="15"/>
  <c r="AM63" i="15"/>
  <c r="AN63" i="15"/>
  <c r="CD63" i="15" s="1"/>
  <c r="AO63" i="15"/>
  <c r="AP63" i="15"/>
  <c r="CF63" i="15" s="1"/>
  <c r="AQ63" i="15"/>
  <c r="AR63" i="15"/>
  <c r="AS63" i="15"/>
  <c r="CI63" i="15" s="1"/>
  <c r="AC64" i="15"/>
  <c r="AD64" i="15"/>
  <c r="BT64" i="15" s="1"/>
  <c r="AE64" i="15"/>
  <c r="BU64" i="15" s="1"/>
  <c r="AF64" i="15"/>
  <c r="BV64" i="15" s="1"/>
  <c r="AG64" i="15"/>
  <c r="BW64" i="15" s="1"/>
  <c r="AH64" i="15"/>
  <c r="AI64" i="15"/>
  <c r="BY64" i="15" s="1"/>
  <c r="AJ64" i="15"/>
  <c r="AK64" i="15"/>
  <c r="AL64" i="15"/>
  <c r="AM64" i="15"/>
  <c r="AN64" i="15"/>
  <c r="CD64" i="15" s="1"/>
  <c r="AO64" i="15"/>
  <c r="AP64" i="15"/>
  <c r="CF64" i="15" s="1"/>
  <c r="AQ64" i="15"/>
  <c r="AR64" i="15"/>
  <c r="AS64" i="15"/>
  <c r="CI64" i="15" s="1"/>
  <c r="AC65" i="15"/>
  <c r="AD65" i="15"/>
  <c r="BT65" i="15" s="1"/>
  <c r="AE65" i="15"/>
  <c r="BU65" i="15" s="1"/>
  <c r="AF65" i="15"/>
  <c r="BV65" i="15" s="1"/>
  <c r="AG65" i="15"/>
  <c r="BW65" i="15" s="1"/>
  <c r="AH65" i="15"/>
  <c r="AI65" i="15"/>
  <c r="BY65" i="15" s="1"/>
  <c r="AJ65" i="15"/>
  <c r="AK65" i="15"/>
  <c r="AL65" i="15"/>
  <c r="AM65" i="15"/>
  <c r="AN65" i="15"/>
  <c r="CD65" i="15" s="1"/>
  <c r="AO65" i="15"/>
  <c r="AP65" i="15"/>
  <c r="CF65" i="15" s="1"/>
  <c r="AQ65" i="15"/>
  <c r="AR65" i="15"/>
  <c r="AS65" i="15"/>
  <c r="CI65" i="15" s="1"/>
  <c r="AC66" i="15"/>
  <c r="AD66" i="15"/>
  <c r="BT66" i="15" s="1"/>
  <c r="AE66" i="15"/>
  <c r="BU66" i="15" s="1"/>
  <c r="AF66" i="15"/>
  <c r="BV66" i="15" s="1"/>
  <c r="AG66" i="15"/>
  <c r="BW66" i="15" s="1"/>
  <c r="AH66" i="15"/>
  <c r="AI66" i="15"/>
  <c r="BY66" i="15" s="1"/>
  <c r="AJ66" i="15"/>
  <c r="AK66" i="15"/>
  <c r="AL66" i="15"/>
  <c r="AM66" i="15"/>
  <c r="AN66" i="15"/>
  <c r="CD66" i="15" s="1"/>
  <c r="AO66" i="15"/>
  <c r="AP66" i="15"/>
  <c r="CF66" i="15" s="1"/>
  <c r="AQ66" i="15"/>
  <c r="AR66" i="15"/>
  <c r="AS66" i="15"/>
  <c r="CI66" i="15" s="1"/>
  <c r="AC67" i="15"/>
  <c r="AD67" i="15"/>
  <c r="BT67" i="15" s="1"/>
  <c r="AE67" i="15"/>
  <c r="BU67" i="15" s="1"/>
  <c r="AF67" i="15"/>
  <c r="BV67" i="15" s="1"/>
  <c r="AG67" i="15"/>
  <c r="BW67" i="15" s="1"/>
  <c r="AH67" i="15"/>
  <c r="AI67" i="15"/>
  <c r="BY67" i="15" s="1"/>
  <c r="AJ67" i="15"/>
  <c r="AK67" i="15"/>
  <c r="AL67" i="15"/>
  <c r="AM67" i="15"/>
  <c r="AN67" i="15"/>
  <c r="CD67" i="15" s="1"/>
  <c r="AO67" i="15"/>
  <c r="AP67" i="15"/>
  <c r="CF67" i="15" s="1"/>
  <c r="AQ67" i="15"/>
  <c r="AR67" i="15"/>
  <c r="AS67" i="15"/>
  <c r="CI67" i="15" s="1"/>
  <c r="AC68" i="15"/>
  <c r="AD68" i="15"/>
  <c r="BT68" i="15" s="1"/>
  <c r="AE68" i="15"/>
  <c r="BU68" i="15" s="1"/>
  <c r="AF68" i="15"/>
  <c r="BV68" i="15" s="1"/>
  <c r="AG68" i="15"/>
  <c r="BW68" i="15" s="1"/>
  <c r="AH68" i="15"/>
  <c r="AI68" i="15"/>
  <c r="BY68" i="15" s="1"/>
  <c r="AJ68" i="15"/>
  <c r="AK68" i="15"/>
  <c r="AL68" i="15"/>
  <c r="AM68" i="15"/>
  <c r="AN68" i="15"/>
  <c r="CD68" i="15" s="1"/>
  <c r="AO68" i="15"/>
  <c r="AP68" i="15"/>
  <c r="CF68" i="15" s="1"/>
  <c r="AQ68" i="15"/>
  <c r="AR68" i="15"/>
  <c r="AS68" i="15"/>
  <c r="CI68" i="15" s="1"/>
  <c r="AC69" i="15"/>
  <c r="AD69" i="15"/>
  <c r="BT69" i="15" s="1"/>
  <c r="AE69" i="15"/>
  <c r="BU69" i="15" s="1"/>
  <c r="AF69" i="15"/>
  <c r="BV69" i="15" s="1"/>
  <c r="AG69" i="15"/>
  <c r="BW69" i="15" s="1"/>
  <c r="AH69" i="15"/>
  <c r="AI69" i="15"/>
  <c r="BY69" i="15" s="1"/>
  <c r="AJ69" i="15"/>
  <c r="AK69" i="15"/>
  <c r="AL69" i="15"/>
  <c r="AM69" i="15"/>
  <c r="AN69" i="15"/>
  <c r="CD69" i="15" s="1"/>
  <c r="AO69" i="15"/>
  <c r="AP69" i="15"/>
  <c r="CF69" i="15" s="1"/>
  <c r="AQ69" i="15"/>
  <c r="AR69" i="15"/>
  <c r="AS69" i="15"/>
  <c r="CI69" i="15" s="1"/>
  <c r="AC70" i="15"/>
  <c r="AD70" i="15"/>
  <c r="BT70" i="15" s="1"/>
  <c r="AE70" i="15"/>
  <c r="BU70" i="15" s="1"/>
  <c r="AF70" i="15"/>
  <c r="BV70" i="15" s="1"/>
  <c r="AG70" i="15"/>
  <c r="BW70" i="15" s="1"/>
  <c r="AH70" i="15"/>
  <c r="AI70" i="15"/>
  <c r="BY70" i="15" s="1"/>
  <c r="AJ70" i="15"/>
  <c r="AK70" i="15"/>
  <c r="AL70" i="15"/>
  <c r="AM70" i="15"/>
  <c r="AN70" i="15"/>
  <c r="CD70" i="15" s="1"/>
  <c r="AO70" i="15"/>
  <c r="AP70" i="15"/>
  <c r="CF70" i="15" s="1"/>
  <c r="AQ70" i="15"/>
  <c r="AR70" i="15"/>
  <c r="AS70" i="15"/>
  <c r="CI70" i="15" s="1"/>
  <c r="AC71" i="15"/>
  <c r="AD71" i="15"/>
  <c r="BT71" i="15" s="1"/>
  <c r="AE71" i="15"/>
  <c r="BU71" i="15" s="1"/>
  <c r="AF71" i="15"/>
  <c r="BV71" i="15" s="1"/>
  <c r="AG71" i="15"/>
  <c r="BW71" i="15" s="1"/>
  <c r="AH71" i="15"/>
  <c r="AI71" i="15"/>
  <c r="BY71" i="15" s="1"/>
  <c r="AJ71" i="15"/>
  <c r="AK71" i="15"/>
  <c r="AL71" i="15"/>
  <c r="AM71" i="15"/>
  <c r="AN71" i="15"/>
  <c r="CD71" i="15" s="1"/>
  <c r="AO71" i="15"/>
  <c r="AP71" i="15"/>
  <c r="CF71" i="15" s="1"/>
  <c r="AQ71" i="15"/>
  <c r="AR71" i="15"/>
  <c r="AS71" i="15"/>
  <c r="CI71" i="15" s="1"/>
  <c r="AC72" i="15"/>
  <c r="AD72" i="15"/>
  <c r="BT72" i="15" s="1"/>
  <c r="AE72" i="15"/>
  <c r="BU72" i="15" s="1"/>
  <c r="AF72" i="15"/>
  <c r="BV72" i="15" s="1"/>
  <c r="AG72" i="15"/>
  <c r="BW72" i="15" s="1"/>
  <c r="AH72" i="15"/>
  <c r="AI72" i="15"/>
  <c r="BY72" i="15" s="1"/>
  <c r="AJ72" i="15"/>
  <c r="AK72" i="15"/>
  <c r="AL72" i="15"/>
  <c r="AM72" i="15"/>
  <c r="AN72" i="15"/>
  <c r="CD72" i="15" s="1"/>
  <c r="AO72" i="15"/>
  <c r="AP72" i="15"/>
  <c r="CF72" i="15" s="1"/>
  <c r="AQ72" i="15"/>
  <c r="AR72" i="15"/>
  <c r="AS72" i="15"/>
  <c r="CI72" i="15" s="1"/>
  <c r="AC73" i="15"/>
  <c r="AD73" i="15"/>
  <c r="BT73" i="15" s="1"/>
  <c r="AE73" i="15"/>
  <c r="BU73" i="15" s="1"/>
  <c r="AF73" i="15"/>
  <c r="BV73" i="15" s="1"/>
  <c r="AG73" i="15"/>
  <c r="BW73" i="15" s="1"/>
  <c r="AH73" i="15"/>
  <c r="AI73" i="15"/>
  <c r="BY73" i="15" s="1"/>
  <c r="AJ73" i="15"/>
  <c r="AK73" i="15"/>
  <c r="AL73" i="15"/>
  <c r="AM73" i="15"/>
  <c r="AN73" i="15"/>
  <c r="CD73" i="15" s="1"/>
  <c r="AO73" i="15"/>
  <c r="AP73" i="15"/>
  <c r="CF73" i="15" s="1"/>
  <c r="AQ73" i="15"/>
  <c r="AR73" i="15"/>
  <c r="AS73" i="15"/>
  <c r="CI73" i="15" s="1"/>
  <c r="AC74" i="15"/>
  <c r="AD74" i="15"/>
  <c r="BT74" i="15" s="1"/>
  <c r="AE74" i="15"/>
  <c r="BU74" i="15" s="1"/>
  <c r="AF74" i="15"/>
  <c r="BV74" i="15" s="1"/>
  <c r="AG74" i="15"/>
  <c r="BW74" i="15" s="1"/>
  <c r="AH74" i="15"/>
  <c r="AI74" i="15"/>
  <c r="BY74" i="15" s="1"/>
  <c r="AJ74" i="15"/>
  <c r="AK74" i="15"/>
  <c r="AL74" i="15"/>
  <c r="AM74" i="15"/>
  <c r="AN74" i="15"/>
  <c r="CD74" i="15" s="1"/>
  <c r="AO74" i="15"/>
  <c r="AP74" i="15"/>
  <c r="CF74" i="15" s="1"/>
  <c r="AQ74" i="15"/>
  <c r="AR74" i="15"/>
  <c r="AS74" i="15"/>
  <c r="CI74" i="15" s="1"/>
  <c r="AC75" i="15"/>
  <c r="AD75" i="15"/>
  <c r="BT75" i="15" s="1"/>
  <c r="AE75" i="15"/>
  <c r="BU75" i="15" s="1"/>
  <c r="AF75" i="15"/>
  <c r="BV75" i="15" s="1"/>
  <c r="AG75" i="15"/>
  <c r="BW75" i="15" s="1"/>
  <c r="AH75" i="15"/>
  <c r="AI75" i="15"/>
  <c r="BY75" i="15" s="1"/>
  <c r="AJ75" i="15"/>
  <c r="AK75" i="15"/>
  <c r="AL75" i="15"/>
  <c r="AM75" i="15"/>
  <c r="AN75" i="15"/>
  <c r="CD75" i="15" s="1"/>
  <c r="AO75" i="15"/>
  <c r="AP75" i="15"/>
  <c r="CF75" i="15" s="1"/>
  <c r="AQ75" i="15"/>
  <c r="AR75" i="15"/>
  <c r="AS75" i="15"/>
  <c r="CI75" i="15" s="1"/>
  <c r="AC76" i="15"/>
  <c r="AD76" i="15"/>
  <c r="BT76" i="15" s="1"/>
  <c r="AE76" i="15"/>
  <c r="BU76" i="15" s="1"/>
  <c r="AF76" i="15"/>
  <c r="BV76" i="15" s="1"/>
  <c r="AG76" i="15"/>
  <c r="BW76" i="15" s="1"/>
  <c r="AH76" i="15"/>
  <c r="AI76" i="15"/>
  <c r="BY76" i="15" s="1"/>
  <c r="AJ76" i="15"/>
  <c r="AK76" i="15"/>
  <c r="AL76" i="15"/>
  <c r="AM76" i="15"/>
  <c r="AN76" i="15"/>
  <c r="CD76" i="15" s="1"/>
  <c r="AO76" i="15"/>
  <c r="AP76" i="15"/>
  <c r="CF76" i="15" s="1"/>
  <c r="AQ76" i="15"/>
  <c r="AR76" i="15"/>
  <c r="AS76" i="15"/>
  <c r="CI76" i="15" s="1"/>
  <c r="AC77" i="15"/>
  <c r="AD77" i="15"/>
  <c r="BT77" i="15" s="1"/>
  <c r="AE77" i="15"/>
  <c r="BU77" i="15" s="1"/>
  <c r="AF77" i="15"/>
  <c r="BV77" i="15" s="1"/>
  <c r="AG77" i="15"/>
  <c r="BW77" i="15" s="1"/>
  <c r="AH77" i="15"/>
  <c r="AI77" i="15"/>
  <c r="BY77" i="15" s="1"/>
  <c r="AJ77" i="15"/>
  <c r="AK77" i="15"/>
  <c r="AL77" i="15"/>
  <c r="AM77" i="15"/>
  <c r="AN77" i="15"/>
  <c r="CD77" i="15" s="1"/>
  <c r="AO77" i="15"/>
  <c r="AP77" i="15"/>
  <c r="CF77" i="15" s="1"/>
  <c r="AQ77" i="15"/>
  <c r="AR77" i="15"/>
  <c r="AS77" i="15"/>
  <c r="CI77" i="15" s="1"/>
  <c r="AC78" i="15"/>
  <c r="AD78" i="15"/>
  <c r="BT78" i="15" s="1"/>
  <c r="AE78" i="15"/>
  <c r="BU78" i="15" s="1"/>
  <c r="AF78" i="15"/>
  <c r="BV78" i="15" s="1"/>
  <c r="AG78" i="15"/>
  <c r="BW78" i="15" s="1"/>
  <c r="AH78" i="15"/>
  <c r="AI78" i="15"/>
  <c r="BY78" i="15" s="1"/>
  <c r="AJ78" i="15"/>
  <c r="AK78" i="15"/>
  <c r="AL78" i="15"/>
  <c r="AM78" i="15"/>
  <c r="AN78" i="15"/>
  <c r="CD78" i="15" s="1"/>
  <c r="AO78" i="15"/>
  <c r="AP78" i="15"/>
  <c r="CF78" i="15" s="1"/>
  <c r="AQ78" i="15"/>
  <c r="AR78" i="15"/>
  <c r="AS78" i="15"/>
  <c r="CI78" i="15" s="1"/>
  <c r="AC79" i="15"/>
  <c r="AD79" i="15"/>
  <c r="BT79" i="15" s="1"/>
  <c r="AE79" i="15"/>
  <c r="BU79" i="15" s="1"/>
  <c r="AF79" i="15"/>
  <c r="BV79" i="15" s="1"/>
  <c r="AG79" i="15"/>
  <c r="BW79" i="15" s="1"/>
  <c r="AH79" i="15"/>
  <c r="AI79" i="15"/>
  <c r="BY79" i="15" s="1"/>
  <c r="AJ79" i="15"/>
  <c r="AK79" i="15"/>
  <c r="AL79" i="15"/>
  <c r="AM79" i="15"/>
  <c r="AN79" i="15"/>
  <c r="CD79" i="15" s="1"/>
  <c r="AO79" i="15"/>
  <c r="AP79" i="15"/>
  <c r="CF79" i="15" s="1"/>
  <c r="AQ79" i="15"/>
  <c r="AR79" i="15"/>
  <c r="AS79" i="15"/>
  <c r="CI79" i="15" s="1"/>
  <c r="AC80" i="15"/>
  <c r="AD80" i="15"/>
  <c r="BT80" i="15" s="1"/>
  <c r="AE80" i="15"/>
  <c r="BU80" i="15" s="1"/>
  <c r="AF80" i="15"/>
  <c r="BV80" i="15" s="1"/>
  <c r="AG80" i="15"/>
  <c r="BW80" i="15" s="1"/>
  <c r="AH80" i="15"/>
  <c r="AI80" i="15"/>
  <c r="BY80" i="15" s="1"/>
  <c r="AJ80" i="15"/>
  <c r="AK80" i="15"/>
  <c r="AL80" i="15"/>
  <c r="AM80" i="15"/>
  <c r="AN80" i="15"/>
  <c r="CD80" i="15" s="1"/>
  <c r="AO80" i="15"/>
  <c r="AP80" i="15"/>
  <c r="CF80" i="15" s="1"/>
  <c r="AQ80" i="15"/>
  <c r="AR80" i="15"/>
  <c r="AS80" i="15"/>
  <c r="CI80" i="15" s="1"/>
  <c r="AC81" i="15"/>
  <c r="AD81" i="15"/>
  <c r="BT81" i="15" s="1"/>
  <c r="AE81" i="15"/>
  <c r="BU81" i="15" s="1"/>
  <c r="AF81" i="15"/>
  <c r="BV81" i="15" s="1"/>
  <c r="AG81" i="15"/>
  <c r="BW81" i="15" s="1"/>
  <c r="AH81" i="15"/>
  <c r="AI81" i="15"/>
  <c r="BY81" i="15" s="1"/>
  <c r="AJ81" i="15"/>
  <c r="AK81" i="15"/>
  <c r="AL81" i="15"/>
  <c r="AM81" i="15"/>
  <c r="AN81" i="15"/>
  <c r="CD81" i="15" s="1"/>
  <c r="AO81" i="15"/>
  <c r="AP81" i="15"/>
  <c r="CF81" i="15" s="1"/>
  <c r="AQ81" i="15"/>
  <c r="AR81" i="15"/>
  <c r="AS81" i="15"/>
  <c r="CI81" i="15" s="1"/>
  <c r="AC82" i="15"/>
  <c r="AD82" i="15"/>
  <c r="BT82" i="15" s="1"/>
  <c r="AE82" i="15"/>
  <c r="BU82" i="15" s="1"/>
  <c r="AF82" i="15"/>
  <c r="BV82" i="15" s="1"/>
  <c r="AG82" i="15"/>
  <c r="BW82" i="15" s="1"/>
  <c r="AH82" i="15"/>
  <c r="AI82" i="15"/>
  <c r="BY82" i="15" s="1"/>
  <c r="AJ82" i="15"/>
  <c r="AK82" i="15"/>
  <c r="AL82" i="15"/>
  <c r="AM82" i="15"/>
  <c r="AN82" i="15"/>
  <c r="CD82" i="15" s="1"/>
  <c r="AO82" i="15"/>
  <c r="AP82" i="15"/>
  <c r="CF82" i="15" s="1"/>
  <c r="AQ82" i="15"/>
  <c r="AR82" i="15"/>
  <c r="AS82" i="15"/>
  <c r="CI82" i="15" s="1"/>
  <c r="AC83" i="15"/>
  <c r="AD83" i="15"/>
  <c r="BT83" i="15" s="1"/>
  <c r="AE83" i="15"/>
  <c r="BU83" i="15" s="1"/>
  <c r="AF83" i="15"/>
  <c r="BV83" i="15" s="1"/>
  <c r="AG83" i="15"/>
  <c r="BW83" i="15" s="1"/>
  <c r="AH83" i="15"/>
  <c r="AI83" i="15"/>
  <c r="BY83" i="15" s="1"/>
  <c r="AJ83" i="15"/>
  <c r="AK83" i="15"/>
  <c r="AL83" i="15"/>
  <c r="AM83" i="15"/>
  <c r="AN83" i="15"/>
  <c r="CD83" i="15" s="1"/>
  <c r="AO83" i="15"/>
  <c r="AP83" i="15"/>
  <c r="CF83" i="15" s="1"/>
  <c r="AQ83" i="15"/>
  <c r="AR83" i="15"/>
  <c r="AS83" i="15"/>
  <c r="CI83" i="15" s="1"/>
  <c r="AC84" i="15"/>
  <c r="AD84" i="15"/>
  <c r="BT84" i="15" s="1"/>
  <c r="AE84" i="15"/>
  <c r="BU84" i="15" s="1"/>
  <c r="AF84" i="15"/>
  <c r="BV84" i="15" s="1"/>
  <c r="AG84" i="15"/>
  <c r="BW84" i="15" s="1"/>
  <c r="AH84" i="15"/>
  <c r="AI84" i="15"/>
  <c r="BY84" i="15" s="1"/>
  <c r="AJ84" i="15"/>
  <c r="AK84" i="15"/>
  <c r="AL84" i="15"/>
  <c r="AM84" i="15"/>
  <c r="AN84" i="15"/>
  <c r="CD84" i="15" s="1"/>
  <c r="AO84" i="15"/>
  <c r="AP84" i="15"/>
  <c r="CF84" i="15" s="1"/>
  <c r="AQ84" i="15"/>
  <c r="AR84" i="15"/>
  <c r="AS84" i="15"/>
  <c r="CI84" i="15" s="1"/>
  <c r="AC85" i="15"/>
  <c r="AD85" i="15"/>
  <c r="BT85" i="15" s="1"/>
  <c r="AE85" i="15"/>
  <c r="BU85" i="15" s="1"/>
  <c r="AF85" i="15"/>
  <c r="BV85" i="15" s="1"/>
  <c r="AG85" i="15"/>
  <c r="BW85" i="15" s="1"/>
  <c r="AH85" i="15"/>
  <c r="AI85" i="15"/>
  <c r="BY85" i="15" s="1"/>
  <c r="AJ85" i="15"/>
  <c r="AK85" i="15"/>
  <c r="AL85" i="15"/>
  <c r="AM85" i="15"/>
  <c r="AN85" i="15"/>
  <c r="CD85" i="15" s="1"/>
  <c r="AO85" i="15"/>
  <c r="AP85" i="15"/>
  <c r="CF85" i="15" s="1"/>
  <c r="AQ85" i="15"/>
  <c r="AR85" i="15"/>
  <c r="AS85" i="15"/>
  <c r="CI85" i="15" s="1"/>
  <c r="AC86" i="15"/>
  <c r="AD86" i="15"/>
  <c r="BT86" i="15" s="1"/>
  <c r="AE86" i="15"/>
  <c r="BU86" i="15" s="1"/>
  <c r="AF86" i="15"/>
  <c r="BV86" i="15" s="1"/>
  <c r="AG86" i="15"/>
  <c r="BW86" i="15" s="1"/>
  <c r="AH86" i="15"/>
  <c r="AI86" i="15"/>
  <c r="BY86" i="15" s="1"/>
  <c r="AJ86" i="15"/>
  <c r="AK86" i="15"/>
  <c r="AL86" i="15"/>
  <c r="AM86" i="15"/>
  <c r="AN86" i="15"/>
  <c r="CD86" i="15" s="1"/>
  <c r="AO86" i="15"/>
  <c r="AP86" i="15"/>
  <c r="CF86" i="15" s="1"/>
  <c r="AQ86" i="15"/>
  <c r="AR86" i="15"/>
  <c r="AS86" i="15"/>
  <c r="CI86" i="15" s="1"/>
  <c r="AC87" i="15"/>
  <c r="AD87" i="15"/>
  <c r="BT87" i="15" s="1"/>
  <c r="AE87" i="15"/>
  <c r="BU87" i="15" s="1"/>
  <c r="AF87" i="15"/>
  <c r="BV87" i="15" s="1"/>
  <c r="AG87" i="15"/>
  <c r="BW87" i="15" s="1"/>
  <c r="AH87" i="15"/>
  <c r="AI87" i="15"/>
  <c r="BY87" i="15" s="1"/>
  <c r="AJ87" i="15"/>
  <c r="AK87" i="15"/>
  <c r="AL87" i="15"/>
  <c r="AM87" i="15"/>
  <c r="AN87" i="15"/>
  <c r="CD87" i="15" s="1"/>
  <c r="AO87" i="15"/>
  <c r="AP87" i="15"/>
  <c r="CF87" i="15" s="1"/>
  <c r="AQ87" i="15"/>
  <c r="AR87" i="15"/>
  <c r="AS87" i="15"/>
  <c r="CI87" i="15" s="1"/>
  <c r="AC88" i="15"/>
  <c r="AD88" i="15"/>
  <c r="BT88" i="15" s="1"/>
  <c r="AE88" i="15"/>
  <c r="BU88" i="15" s="1"/>
  <c r="AF88" i="15"/>
  <c r="BV88" i="15" s="1"/>
  <c r="AG88" i="15"/>
  <c r="BW88" i="15" s="1"/>
  <c r="AH88" i="15"/>
  <c r="AI88" i="15"/>
  <c r="BY88" i="15" s="1"/>
  <c r="AJ88" i="15"/>
  <c r="AK88" i="15"/>
  <c r="AL88" i="15"/>
  <c r="AM88" i="15"/>
  <c r="AN88" i="15"/>
  <c r="CD88" i="15" s="1"/>
  <c r="AO88" i="15"/>
  <c r="AP88" i="15"/>
  <c r="CF88" i="15" s="1"/>
  <c r="AQ88" i="15"/>
  <c r="AR88" i="15"/>
  <c r="AS88" i="15"/>
  <c r="CI88" i="15" s="1"/>
  <c r="AC89" i="15"/>
  <c r="AD89" i="15"/>
  <c r="BT89" i="15" s="1"/>
  <c r="AE89" i="15"/>
  <c r="BU89" i="15" s="1"/>
  <c r="AF89" i="15"/>
  <c r="BV89" i="15" s="1"/>
  <c r="AG89" i="15"/>
  <c r="BW89" i="15" s="1"/>
  <c r="AH89" i="15"/>
  <c r="AI89" i="15"/>
  <c r="BY89" i="15" s="1"/>
  <c r="AJ89" i="15"/>
  <c r="AK89" i="15"/>
  <c r="AL89" i="15"/>
  <c r="AM89" i="15"/>
  <c r="AN89" i="15"/>
  <c r="CD89" i="15" s="1"/>
  <c r="AO89" i="15"/>
  <c r="AP89" i="15"/>
  <c r="CF89" i="15" s="1"/>
  <c r="AQ89" i="15"/>
  <c r="AR89" i="15"/>
  <c r="AS89" i="15"/>
  <c r="CI89" i="15" s="1"/>
  <c r="AC90" i="15"/>
  <c r="AD90" i="15"/>
  <c r="BT90" i="15" s="1"/>
  <c r="AE90" i="15"/>
  <c r="BU90" i="15" s="1"/>
  <c r="AF90" i="15"/>
  <c r="BV90" i="15" s="1"/>
  <c r="AG90" i="15"/>
  <c r="BW90" i="15" s="1"/>
  <c r="AH90" i="15"/>
  <c r="AI90" i="15"/>
  <c r="BY90" i="15" s="1"/>
  <c r="AJ90" i="15"/>
  <c r="AK90" i="15"/>
  <c r="AL90" i="15"/>
  <c r="AM90" i="15"/>
  <c r="AN90" i="15"/>
  <c r="CD90" i="15" s="1"/>
  <c r="AO90" i="15"/>
  <c r="AP90" i="15"/>
  <c r="CF90" i="15" s="1"/>
  <c r="AQ90" i="15"/>
  <c r="AR90" i="15"/>
  <c r="AS90" i="15"/>
  <c r="CI90" i="15" s="1"/>
  <c r="AC91" i="15"/>
  <c r="AD91" i="15"/>
  <c r="BT91" i="15" s="1"/>
  <c r="AE91" i="15"/>
  <c r="BU91" i="15" s="1"/>
  <c r="AF91" i="15"/>
  <c r="BV91" i="15" s="1"/>
  <c r="AG91" i="15"/>
  <c r="BW91" i="15" s="1"/>
  <c r="AH91" i="15"/>
  <c r="AI91" i="15"/>
  <c r="BY91" i="15" s="1"/>
  <c r="AJ91" i="15"/>
  <c r="AK91" i="15"/>
  <c r="AL91" i="15"/>
  <c r="AM91" i="15"/>
  <c r="AN91" i="15"/>
  <c r="CD91" i="15" s="1"/>
  <c r="AO91" i="15"/>
  <c r="AP91" i="15"/>
  <c r="CF91" i="15" s="1"/>
  <c r="AQ91" i="15"/>
  <c r="AR91" i="15"/>
  <c r="AS91" i="15"/>
  <c r="CI91" i="15" s="1"/>
  <c r="AC92" i="15"/>
  <c r="AD92" i="15"/>
  <c r="BT92" i="15" s="1"/>
  <c r="AE92" i="15"/>
  <c r="BU92" i="15" s="1"/>
  <c r="AF92" i="15"/>
  <c r="BV92" i="15" s="1"/>
  <c r="AG92" i="15"/>
  <c r="BW92" i="15" s="1"/>
  <c r="AH92" i="15"/>
  <c r="AI92" i="15"/>
  <c r="BY92" i="15" s="1"/>
  <c r="AJ92" i="15"/>
  <c r="AK92" i="15"/>
  <c r="AL92" i="15"/>
  <c r="AM92" i="15"/>
  <c r="AN92" i="15"/>
  <c r="CD92" i="15" s="1"/>
  <c r="AO92" i="15"/>
  <c r="AP92" i="15"/>
  <c r="CF92" i="15" s="1"/>
  <c r="AQ92" i="15"/>
  <c r="AR92" i="15"/>
  <c r="AS92" i="15"/>
  <c r="CI92" i="15" s="1"/>
  <c r="AC93" i="15"/>
  <c r="AD93" i="15"/>
  <c r="BT93" i="15" s="1"/>
  <c r="AE93" i="15"/>
  <c r="BU93" i="15" s="1"/>
  <c r="AF93" i="15"/>
  <c r="BV93" i="15" s="1"/>
  <c r="AG93" i="15"/>
  <c r="BW93" i="15" s="1"/>
  <c r="AH93" i="15"/>
  <c r="AI93" i="15"/>
  <c r="BY93" i="15" s="1"/>
  <c r="AJ93" i="15"/>
  <c r="AK93" i="15"/>
  <c r="AL93" i="15"/>
  <c r="AM93" i="15"/>
  <c r="AN93" i="15"/>
  <c r="CD93" i="15" s="1"/>
  <c r="AO93" i="15"/>
  <c r="AP93" i="15"/>
  <c r="CF93" i="15" s="1"/>
  <c r="AQ93" i="15"/>
  <c r="AR93" i="15"/>
  <c r="AS93" i="15"/>
  <c r="CI93" i="15" s="1"/>
  <c r="AC94" i="15"/>
  <c r="AD94" i="15"/>
  <c r="BT94" i="15" s="1"/>
  <c r="AE94" i="15"/>
  <c r="BU94" i="15" s="1"/>
  <c r="AF94" i="15"/>
  <c r="BV94" i="15" s="1"/>
  <c r="AG94" i="15"/>
  <c r="BW94" i="15" s="1"/>
  <c r="AH94" i="15"/>
  <c r="AI94" i="15"/>
  <c r="BY94" i="15" s="1"/>
  <c r="AJ94" i="15"/>
  <c r="AK94" i="15"/>
  <c r="AL94" i="15"/>
  <c r="AM94" i="15"/>
  <c r="AN94" i="15"/>
  <c r="CD94" i="15" s="1"/>
  <c r="AO94" i="15"/>
  <c r="AP94" i="15"/>
  <c r="CF94" i="15" s="1"/>
  <c r="AQ94" i="15"/>
  <c r="AR94" i="15"/>
  <c r="AS94" i="15"/>
  <c r="CI94" i="15" s="1"/>
  <c r="AC95" i="15"/>
  <c r="AD95" i="15"/>
  <c r="BT95" i="15" s="1"/>
  <c r="AE95" i="15"/>
  <c r="BU95" i="15" s="1"/>
  <c r="AF95" i="15"/>
  <c r="BV95" i="15" s="1"/>
  <c r="AG95" i="15"/>
  <c r="BW95" i="15" s="1"/>
  <c r="AH95" i="15"/>
  <c r="AI95" i="15"/>
  <c r="BY95" i="15" s="1"/>
  <c r="AJ95" i="15"/>
  <c r="AK95" i="15"/>
  <c r="AL95" i="15"/>
  <c r="AM95" i="15"/>
  <c r="AN95" i="15"/>
  <c r="CD95" i="15" s="1"/>
  <c r="AO95" i="15"/>
  <c r="AP95" i="15"/>
  <c r="CF95" i="15" s="1"/>
  <c r="AQ95" i="15"/>
  <c r="AR95" i="15"/>
  <c r="AS95" i="15"/>
  <c r="CI95" i="15" s="1"/>
  <c r="AC96" i="15"/>
  <c r="AD96" i="15"/>
  <c r="BT96" i="15" s="1"/>
  <c r="AE96" i="15"/>
  <c r="BU96" i="15" s="1"/>
  <c r="AF96" i="15"/>
  <c r="BV96" i="15" s="1"/>
  <c r="AG96" i="15"/>
  <c r="BW96" i="15" s="1"/>
  <c r="AH96" i="15"/>
  <c r="AI96" i="15"/>
  <c r="BY96" i="15" s="1"/>
  <c r="AJ96" i="15"/>
  <c r="AK96" i="15"/>
  <c r="AL96" i="15"/>
  <c r="AM96" i="15"/>
  <c r="AN96" i="15"/>
  <c r="CD96" i="15" s="1"/>
  <c r="AO96" i="15"/>
  <c r="AP96" i="15"/>
  <c r="CF96" i="15" s="1"/>
  <c r="AQ96" i="15"/>
  <c r="AR96" i="15"/>
  <c r="AS96" i="15"/>
  <c r="CI96" i="15" s="1"/>
  <c r="AC97" i="15"/>
  <c r="AD97" i="15"/>
  <c r="BT97" i="15" s="1"/>
  <c r="AE97" i="15"/>
  <c r="BU97" i="15" s="1"/>
  <c r="AF97" i="15"/>
  <c r="BV97" i="15" s="1"/>
  <c r="AG97" i="15"/>
  <c r="BW97" i="15" s="1"/>
  <c r="AH97" i="15"/>
  <c r="AI97" i="15"/>
  <c r="BY97" i="15" s="1"/>
  <c r="AJ97" i="15"/>
  <c r="AK97" i="15"/>
  <c r="AL97" i="15"/>
  <c r="AM97" i="15"/>
  <c r="AN97" i="15"/>
  <c r="CD97" i="15" s="1"/>
  <c r="AO97" i="15"/>
  <c r="AP97" i="15"/>
  <c r="CF97" i="15" s="1"/>
  <c r="AQ97" i="15"/>
  <c r="AR97" i="15"/>
  <c r="AS97" i="15"/>
  <c r="CI97" i="15" s="1"/>
  <c r="AC98" i="15"/>
  <c r="AD98" i="15"/>
  <c r="BT98" i="15" s="1"/>
  <c r="AE98" i="15"/>
  <c r="BU98" i="15" s="1"/>
  <c r="AF98" i="15"/>
  <c r="BV98" i="15" s="1"/>
  <c r="AG98" i="15"/>
  <c r="BW98" i="15" s="1"/>
  <c r="AH98" i="15"/>
  <c r="AI98" i="15"/>
  <c r="BY98" i="15" s="1"/>
  <c r="AJ98" i="15"/>
  <c r="AK98" i="15"/>
  <c r="AL98" i="15"/>
  <c r="AM98" i="15"/>
  <c r="AN98" i="15"/>
  <c r="CD98" i="15" s="1"/>
  <c r="AO98" i="15"/>
  <c r="AP98" i="15"/>
  <c r="CF98" i="15" s="1"/>
  <c r="AQ98" i="15"/>
  <c r="AR98" i="15"/>
  <c r="AS98" i="15"/>
  <c r="CI98" i="15" s="1"/>
  <c r="AC99" i="15"/>
  <c r="AD99" i="15"/>
  <c r="BT99" i="15" s="1"/>
  <c r="AE99" i="15"/>
  <c r="BU99" i="15" s="1"/>
  <c r="AF99" i="15"/>
  <c r="BV99" i="15" s="1"/>
  <c r="AG99" i="15"/>
  <c r="BW99" i="15" s="1"/>
  <c r="AH99" i="15"/>
  <c r="AI99" i="15"/>
  <c r="BY99" i="15" s="1"/>
  <c r="AJ99" i="15"/>
  <c r="AK99" i="15"/>
  <c r="AL99" i="15"/>
  <c r="AM99" i="15"/>
  <c r="AN99" i="15"/>
  <c r="CD99" i="15" s="1"/>
  <c r="AO99" i="15"/>
  <c r="AP99" i="15"/>
  <c r="CF99" i="15" s="1"/>
  <c r="AQ99" i="15"/>
  <c r="AR99" i="15"/>
  <c r="AS99" i="15"/>
  <c r="CI99" i="15" s="1"/>
  <c r="AC100" i="15"/>
  <c r="AD100" i="15"/>
  <c r="BT100" i="15" s="1"/>
  <c r="AE100" i="15"/>
  <c r="BU100" i="15" s="1"/>
  <c r="AF100" i="15"/>
  <c r="BV100" i="15" s="1"/>
  <c r="AG100" i="15"/>
  <c r="BW100" i="15" s="1"/>
  <c r="AH100" i="15"/>
  <c r="AI100" i="15"/>
  <c r="BY100" i="15" s="1"/>
  <c r="AJ100" i="15"/>
  <c r="AK100" i="15"/>
  <c r="AL100" i="15"/>
  <c r="AM100" i="15"/>
  <c r="AN100" i="15"/>
  <c r="CD100" i="15" s="1"/>
  <c r="AO100" i="15"/>
  <c r="AP100" i="15"/>
  <c r="CF100" i="15" s="1"/>
  <c r="AQ100" i="15"/>
  <c r="AR100" i="15"/>
  <c r="AS100" i="15"/>
  <c r="CI100" i="15" s="1"/>
  <c r="AC101" i="15"/>
  <c r="AD101" i="15"/>
  <c r="BT101" i="15" s="1"/>
  <c r="AE101" i="15"/>
  <c r="BU101" i="15" s="1"/>
  <c r="AF101" i="15"/>
  <c r="BV101" i="15" s="1"/>
  <c r="AG101" i="15"/>
  <c r="BW101" i="15" s="1"/>
  <c r="AH101" i="15"/>
  <c r="AI101" i="15"/>
  <c r="BY101" i="15" s="1"/>
  <c r="AJ101" i="15"/>
  <c r="AK101" i="15"/>
  <c r="AL101" i="15"/>
  <c r="AM101" i="15"/>
  <c r="AN101" i="15"/>
  <c r="CD101" i="15" s="1"/>
  <c r="AO101" i="15"/>
  <c r="AP101" i="15"/>
  <c r="CF101" i="15" s="1"/>
  <c r="AQ101" i="15"/>
  <c r="AR101" i="15"/>
  <c r="AS101" i="15"/>
  <c r="CI101" i="15" s="1"/>
  <c r="AC102" i="15"/>
  <c r="AD102" i="15"/>
  <c r="BT102" i="15" s="1"/>
  <c r="AE102" i="15"/>
  <c r="BU102" i="15" s="1"/>
  <c r="AF102" i="15"/>
  <c r="BV102" i="15" s="1"/>
  <c r="AG102" i="15"/>
  <c r="BW102" i="15" s="1"/>
  <c r="AH102" i="15"/>
  <c r="AI102" i="15"/>
  <c r="BY102" i="15" s="1"/>
  <c r="AJ102" i="15"/>
  <c r="AK102" i="15"/>
  <c r="AL102" i="15"/>
  <c r="AM102" i="15"/>
  <c r="AN102" i="15"/>
  <c r="CD102" i="15" s="1"/>
  <c r="AO102" i="15"/>
  <c r="AP102" i="15"/>
  <c r="CF102" i="15" s="1"/>
  <c r="AQ102" i="15"/>
  <c r="AR102" i="15"/>
  <c r="AS102" i="15"/>
  <c r="CI102" i="15" s="1"/>
  <c r="AC103" i="15"/>
  <c r="AD103" i="15"/>
  <c r="BT103" i="15" s="1"/>
  <c r="AE103" i="15"/>
  <c r="BU103" i="15" s="1"/>
  <c r="AF103" i="15"/>
  <c r="BV103" i="15" s="1"/>
  <c r="AG103" i="15"/>
  <c r="BW103" i="15" s="1"/>
  <c r="AH103" i="15"/>
  <c r="AI103" i="15"/>
  <c r="BY103" i="15" s="1"/>
  <c r="AJ103" i="15"/>
  <c r="AK103" i="15"/>
  <c r="AL103" i="15"/>
  <c r="AM103" i="15"/>
  <c r="AN103" i="15"/>
  <c r="CD103" i="15" s="1"/>
  <c r="AO103" i="15"/>
  <c r="AP103" i="15"/>
  <c r="CF103" i="15" s="1"/>
  <c r="AQ103" i="15"/>
  <c r="AR103" i="15"/>
  <c r="AS103" i="15"/>
  <c r="CI103" i="15" s="1"/>
  <c r="AC104" i="15"/>
  <c r="AD104" i="15"/>
  <c r="BT104" i="15" s="1"/>
  <c r="AE104" i="15"/>
  <c r="BU104" i="15" s="1"/>
  <c r="AF104" i="15"/>
  <c r="BV104" i="15" s="1"/>
  <c r="AG104" i="15"/>
  <c r="BW104" i="15" s="1"/>
  <c r="AH104" i="15"/>
  <c r="AI104" i="15"/>
  <c r="BY104" i="15" s="1"/>
  <c r="AJ104" i="15"/>
  <c r="AK104" i="15"/>
  <c r="AL104" i="15"/>
  <c r="AM104" i="15"/>
  <c r="AN104" i="15"/>
  <c r="CD104" i="15" s="1"/>
  <c r="AO104" i="15"/>
  <c r="AP104" i="15"/>
  <c r="CF104" i="15" s="1"/>
  <c r="AQ104" i="15"/>
  <c r="AR104" i="15"/>
  <c r="AS104" i="15"/>
  <c r="CI104" i="15" s="1"/>
  <c r="AC105" i="15"/>
  <c r="AD105" i="15"/>
  <c r="BT105" i="15" s="1"/>
  <c r="AE105" i="15"/>
  <c r="BU105" i="15" s="1"/>
  <c r="AF105" i="15"/>
  <c r="BV105" i="15" s="1"/>
  <c r="AG105" i="15"/>
  <c r="BW105" i="15" s="1"/>
  <c r="AH105" i="15"/>
  <c r="AI105" i="15"/>
  <c r="BY105" i="15" s="1"/>
  <c r="AJ105" i="15"/>
  <c r="AK105" i="15"/>
  <c r="AL105" i="15"/>
  <c r="AM105" i="15"/>
  <c r="AN105" i="15"/>
  <c r="CD105" i="15" s="1"/>
  <c r="AO105" i="15"/>
  <c r="AP105" i="15"/>
  <c r="CF105" i="15" s="1"/>
  <c r="AQ105" i="15"/>
  <c r="AR105" i="15"/>
  <c r="AS105" i="15"/>
  <c r="CI105" i="15" s="1"/>
  <c r="AC106" i="15"/>
  <c r="AD106" i="15"/>
  <c r="BT106" i="15" s="1"/>
  <c r="AE106" i="15"/>
  <c r="BU106" i="15" s="1"/>
  <c r="AF106" i="15"/>
  <c r="BV106" i="15" s="1"/>
  <c r="AG106" i="15"/>
  <c r="BW106" i="15" s="1"/>
  <c r="AH106" i="15"/>
  <c r="AI106" i="15"/>
  <c r="BY106" i="15" s="1"/>
  <c r="AJ106" i="15"/>
  <c r="AK106" i="15"/>
  <c r="AL106" i="15"/>
  <c r="AM106" i="15"/>
  <c r="AN106" i="15"/>
  <c r="CD106" i="15" s="1"/>
  <c r="AO106" i="15"/>
  <c r="AP106" i="15"/>
  <c r="CF106" i="15" s="1"/>
  <c r="AQ106" i="15"/>
  <c r="AR106" i="15"/>
  <c r="AS106" i="15"/>
  <c r="CI106" i="15" s="1"/>
  <c r="AC107" i="15"/>
  <c r="AD107" i="15"/>
  <c r="BT107" i="15" s="1"/>
  <c r="AE107" i="15"/>
  <c r="BU107" i="15" s="1"/>
  <c r="AF107" i="15"/>
  <c r="BV107" i="15" s="1"/>
  <c r="AG107" i="15"/>
  <c r="BW107" i="15" s="1"/>
  <c r="AH107" i="15"/>
  <c r="AI107" i="15"/>
  <c r="BY107" i="15" s="1"/>
  <c r="AJ107" i="15"/>
  <c r="AK107" i="15"/>
  <c r="AL107" i="15"/>
  <c r="AM107" i="15"/>
  <c r="AN107" i="15"/>
  <c r="CD107" i="15" s="1"/>
  <c r="AO107" i="15"/>
  <c r="AP107" i="15"/>
  <c r="CF107" i="15" s="1"/>
  <c r="AQ107" i="15"/>
  <c r="AR107" i="15"/>
  <c r="AS107" i="15"/>
  <c r="CI107" i="15" s="1"/>
  <c r="AC108" i="15"/>
  <c r="AD108" i="15"/>
  <c r="BT108" i="15" s="1"/>
  <c r="AE108" i="15"/>
  <c r="BU108" i="15" s="1"/>
  <c r="AF108" i="15"/>
  <c r="BV108" i="15" s="1"/>
  <c r="AG108" i="15"/>
  <c r="BW108" i="15" s="1"/>
  <c r="AH108" i="15"/>
  <c r="AI108" i="15"/>
  <c r="BY108" i="15" s="1"/>
  <c r="AJ108" i="15"/>
  <c r="AK108" i="15"/>
  <c r="AL108" i="15"/>
  <c r="AM108" i="15"/>
  <c r="AN108" i="15"/>
  <c r="CD108" i="15" s="1"/>
  <c r="AO108" i="15"/>
  <c r="AP108" i="15"/>
  <c r="CF108" i="15" s="1"/>
  <c r="AQ108" i="15"/>
  <c r="AR108" i="15"/>
  <c r="AS108" i="15"/>
  <c r="CI108" i="15" s="1"/>
  <c r="AC109" i="15"/>
  <c r="AD109" i="15"/>
  <c r="BT109" i="15" s="1"/>
  <c r="AE109" i="15"/>
  <c r="BU109" i="15" s="1"/>
  <c r="AF109" i="15"/>
  <c r="BV109" i="15" s="1"/>
  <c r="AG109" i="15"/>
  <c r="BW109" i="15" s="1"/>
  <c r="AH109" i="15"/>
  <c r="AI109" i="15"/>
  <c r="BY109" i="15" s="1"/>
  <c r="AJ109" i="15"/>
  <c r="AK109" i="15"/>
  <c r="AL109" i="15"/>
  <c r="AM109" i="15"/>
  <c r="AN109" i="15"/>
  <c r="CD109" i="15" s="1"/>
  <c r="AO109" i="15"/>
  <c r="AP109" i="15"/>
  <c r="CF109" i="15" s="1"/>
  <c r="AQ109" i="15"/>
  <c r="AR109" i="15"/>
  <c r="AS109" i="15"/>
  <c r="CI109" i="15" s="1"/>
  <c r="AC110" i="15"/>
  <c r="AD110" i="15"/>
  <c r="BT110" i="15" s="1"/>
  <c r="AE110" i="15"/>
  <c r="BU110" i="15" s="1"/>
  <c r="AF110" i="15"/>
  <c r="BV110" i="15" s="1"/>
  <c r="AG110" i="15"/>
  <c r="BW110" i="15" s="1"/>
  <c r="AH110" i="15"/>
  <c r="AI110" i="15"/>
  <c r="BY110" i="15" s="1"/>
  <c r="AJ110" i="15"/>
  <c r="AK110" i="15"/>
  <c r="AL110" i="15"/>
  <c r="AM110" i="15"/>
  <c r="AN110" i="15"/>
  <c r="CD110" i="15" s="1"/>
  <c r="AO110" i="15"/>
  <c r="AP110" i="15"/>
  <c r="CF110" i="15" s="1"/>
  <c r="AQ110" i="15"/>
  <c r="AR110" i="15"/>
  <c r="AS110" i="15"/>
  <c r="CI110" i="15" s="1"/>
  <c r="AC111" i="15"/>
  <c r="AD111" i="15"/>
  <c r="BT111" i="15" s="1"/>
  <c r="AE111" i="15"/>
  <c r="BU111" i="15" s="1"/>
  <c r="AF111" i="15"/>
  <c r="BV111" i="15" s="1"/>
  <c r="AG111" i="15"/>
  <c r="BW111" i="15" s="1"/>
  <c r="AH111" i="15"/>
  <c r="AI111" i="15"/>
  <c r="BY111" i="15" s="1"/>
  <c r="AJ111" i="15"/>
  <c r="AK111" i="15"/>
  <c r="AL111" i="15"/>
  <c r="AM111" i="15"/>
  <c r="AN111" i="15"/>
  <c r="CD111" i="15" s="1"/>
  <c r="AO111" i="15"/>
  <c r="AP111" i="15"/>
  <c r="CF111" i="15" s="1"/>
  <c r="AQ111" i="15"/>
  <c r="AR111" i="15"/>
  <c r="AS111" i="15"/>
  <c r="CI111" i="15" s="1"/>
  <c r="AC112" i="15"/>
  <c r="AD112" i="15"/>
  <c r="BT112" i="15" s="1"/>
  <c r="AE112" i="15"/>
  <c r="BU112" i="15" s="1"/>
  <c r="AF112" i="15"/>
  <c r="BV112" i="15" s="1"/>
  <c r="AG112" i="15"/>
  <c r="BW112" i="15" s="1"/>
  <c r="AH112" i="15"/>
  <c r="AI112" i="15"/>
  <c r="BY112" i="15" s="1"/>
  <c r="AJ112" i="15"/>
  <c r="AK112" i="15"/>
  <c r="AL112" i="15"/>
  <c r="AM112" i="15"/>
  <c r="AN112" i="15"/>
  <c r="CD112" i="15" s="1"/>
  <c r="AO112" i="15"/>
  <c r="AP112" i="15"/>
  <c r="CF112" i="15" s="1"/>
  <c r="AQ112" i="15"/>
  <c r="AR112" i="15"/>
  <c r="AS112" i="15"/>
  <c r="CI112" i="15" s="1"/>
  <c r="AC113" i="15"/>
  <c r="AD113" i="15"/>
  <c r="BT113" i="15" s="1"/>
  <c r="AE113" i="15"/>
  <c r="BU113" i="15" s="1"/>
  <c r="AF113" i="15"/>
  <c r="BV113" i="15" s="1"/>
  <c r="AG113" i="15"/>
  <c r="BW113" i="15" s="1"/>
  <c r="AH113" i="15"/>
  <c r="AI113" i="15"/>
  <c r="BY113" i="15" s="1"/>
  <c r="AJ113" i="15"/>
  <c r="AK113" i="15"/>
  <c r="AL113" i="15"/>
  <c r="AM113" i="15"/>
  <c r="AN113" i="15"/>
  <c r="CD113" i="15" s="1"/>
  <c r="AO113" i="15"/>
  <c r="AP113" i="15"/>
  <c r="CF113" i="15" s="1"/>
  <c r="AQ113" i="15"/>
  <c r="AR113" i="15"/>
  <c r="AS113" i="15"/>
  <c r="CI113" i="15" s="1"/>
  <c r="AC114" i="15"/>
  <c r="AD114" i="15"/>
  <c r="BT114" i="15" s="1"/>
  <c r="AE114" i="15"/>
  <c r="BU114" i="15" s="1"/>
  <c r="AF114" i="15"/>
  <c r="BV114" i="15" s="1"/>
  <c r="AG114" i="15"/>
  <c r="BW114" i="15" s="1"/>
  <c r="AH114" i="15"/>
  <c r="AI114" i="15"/>
  <c r="BY114" i="15" s="1"/>
  <c r="AJ114" i="15"/>
  <c r="AK114" i="15"/>
  <c r="AL114" i="15"/>
  <c r="AM114" i="15"/>
  <c r="AN114" i="15"/>
  <c r="CD114" i="15" s="1"/>
  <c r="AO114" i="15"/>
  <c r="AP114" i="15"/>
  <c r="CF114" i="15" s="1"/>
  <c r="AQ114" i="15"/>
  <c r="AR114" i="15"/>
  <c r="AS114" i="15"/>
  <c r="CI114" i="15" s="1"/>
  <c r="AC115" i="15"/>
  <c r="AD115" i="15"/>
  <c r="BT115" i="15" s="1"/>
  <c r="AE115" i="15"/>
  <c r="BU115" i="15" s="1"/>
  <c r="AF115" i="15"/>
  <c r="BV115" i="15" s="1"/>
  <c r="AG115" i="15"/>
  <c r="BW115" i="15" s="1"/>
  <c r="AH115" i="15"/>
  <c r="AI115" i="15"/>
  <c r="BY115" i="15" s="1"/>
  <c r="AJ115" i="15"/>
  <c r="AK115" i="15"/>
  <c r="AL115" i="15"/>
  <c r="AM115" i="15"/>
  <c r="AN115" i="15"/>
  <c r="CD115" i="15" s="1"/>
  <c r="AO115" i="15"/>
  <c r="AP115" i="15"/>
  <c r="CF115" i="15" s="1"/>
  <c r="AQ115" i="15"/>
  <c r="AR115" i="15"/>
  <c r="AS115" i="15"/>
  <c r="CI115" i="15" s="1"/>
  <c r="AC116" i="15"/>
  <c r="AD116" i="15"/>
  <c r="BT116" i="15" s="1"/>
  <c r="AE116" i="15"/>
  <c r="BU116" i="15" s="1"/>
  <c r="AF116" i="15"/>
  <c r="BV116" i="15" s="1"/>
  <c r="AG116" i="15"/>
  <c r="BW116" i="15" s="1"/>
  <c r="AH116" i="15"/>
  <c r="AI116" i="15"/>
  <c r="BY116" i="15" s="1"/>
  <c r="AJ116" i="15"/>
  <c r="AK116" i="15"/>
  <c r="AL116" i="15"/>
  <c r="AM116" i="15"/>
  <c r="AN116" i="15"/>
  <c r="CD116" i="15" s="1"/>
  <c r="AO116" i="15"/>
  <c r="AP116" i="15"/>
  <c r="CF116" i="15" s="1"/>
  <c r="AQ116" i="15"/>
  <c r="AR116" i="15"/>
  <c r="AS116" i="15"/>
  <c r="CI116" i="15" s="1"/>
  <c r="AC117" i="15"/>
  <c r="AD117" i="15"/>
  <c r="BT117" i="15" s="1"/>
  <c r="AE117" i="15"/>
  <c r="BU117" i="15" s="1"/>
  <c r="AF117" i="15"/>
  <c r="BV117" i="15" s="1"/>
  <c r="AG117" i="15"/>
  <c r="BW117" i="15" s="1"/>
  <c r="AH117" i="15"/>
  <c r="AI117" i="15"/>
  <c r="BY117" i="15" s="1"/>
  <c r="AJ117" i="15"/>
  <c r="AK117" i="15"/>
  <c r="AL117" i="15"/>
  <c r="AM117" i="15"/>
  <c r="AN117" i="15"/>
  <c r="CD117" i="15" s="1"/>
  <c r="AO117" i="15"/>
  <c r="AP117" i="15"/>
  <c r="CF117" i="15" s="1"/>
  <c r="AQ117" i="15"/>
  <c r="AR117" i="15"/>
  <c r="AS117" i="15"/>
  <c r="CI117" i="15" s="1"/>
  <c r="AD1" i="15"/>
  <c r="BT1" i="15" s="1"/>
  <c r="AE1" i="15"/>
  <c r="BU1" i="15" s="1"/>
  <c r="AF1" i="15"/>
  <c r="BV1" i="15" s="1"/>
  <c r="AG1" i="15"/>
  <c r="BW1" i="15" s="1"/>
  <c r="AH1" i="15"/>
  <c r="AI1" i="15"/>
  <c r="AJ1" i="15"/>
  <c r="AK1" i="15"/>
  <c r="AL1" i="15"/>
  <c r="AM1" i="15"/>
  <c r="AN1" i="15"/>
  <c r="CD1" i="15" s="1"/>
  <c r="AO1" i="15"/>
  <c r="AP1" i="15"/>
  <c r="CF1" i="15" s="1"/>
  <c r="AQ1" i="15"/>
  <c r="AR1" i="15"/>
  <c r="AS1" i="15"/>
  <c r="CI1" i="15" s="1"/>
  <c r="AC1" i="15"/>
  <c r="A2" i="15"/>
  <c r="B2" i="15"/>
  <c r="D2" i="15"/>
  <c r="F2" i="15"/>
  <c r="G2" i="15"/>
  <c r="I2" i="15"/>
  <c r="J2" i="15"/>
  <c r="L2" i="15"/>
  <c r="M2" i="15"/>
  <c r="O2" i="15"/>
  <c r="P2" i="15"/>
  <c r="R2" i="15"/>
  <c r="S2" i="15"/>
  <c r="T2" i="15"/>
  <c r="U2" i="15"/>
  <c r="V2" i="15"/>
  <c r="W2" i="15"/>
  <c r="X2" i="15"/>
  <c r="Y2" i="15"/>
  <c r="Z2" i="15"/>
  <c r="AA2" i="15"/>
  <c r="AB2" i="15"/>
  <c r="A3" i="15"/>
  <c r="B3" i="15"/>
  <c r="D3" i="15"/>
  <c r="F3" i="15"/>
  <c r="G3" i="15"/>
  <c r="I3" i="15"/>
  <c r="J3" i="15"/>
  <c r="L3" i="15"/>
  <c r="M3" i="15"/>
  <c r="O3" i="15"/>
  <c r="P3" i="15"/>
  <c r="R3" i="15"/>
  <c r="S3" i="15"/>
  <c r="T3" i="15"/>
  <c r="U3" i="15"/>
  <c r="V3" i="15"/>
  <c r="W3" i="15"/>
  <c r="X3" i="15"/>
  <c r="Y3" i="15"/>
  <c r="Z3" i="15"/>
  <c r="AA3" i="15"/>
  <c r="AB3" i="15"/>
  <c r="A4" i="15"/>
  <c r="B4" i="15"/>
  <c r="D4" i="15"/>
  <c r="F4" i="15"/>
  <c r="G4" i="15"/>
  <c r="I4" i="15"/>
  <c r="J4" i="15"/>
  <c r="L4" i="15"/>
  <c r="M4" i="15"/>
  <c r="O4" i="15"/>
  <c r="P4" i="15"/>
  <c r="R4" i="15"/>
  <c r="S4" i="15"/>
  <c r="T4" i="15"/>
  <c r="U4" i="15"/>
  <c r="V4" i="15"/>
  <c r="W4" i="15"/>
  <c r="X4" i="15"/>
  <c r="Y4" i="15"/>
  <c r="Z4" i="15"/>
  <c r="AA4" i="15"/>
  <c r="AB4" i="15"/>
  <c r="A5" i="15"/>
  <c r="B5" i="15"/>
  <c r="D5" i="15"/>
  <c r="F5" i="15"/>
  <c r="G5" i="15"/>
  <c r="I5" i="15"/>
  <c r="J5" i="15"/>
  <c r="L5" i="15"/>
  <c r="M5" i="15"/>
  <c r="O5" i="15"/>
  <c r="P5" i="15"/>
  <c r="R5" i="15"/>
  <c r="S5" i="15"/>
  <c r="T5" i="15"/>
  <c r="U5" i="15"/>
  <c r="V5" i="15"/>
  <c r="W5" i="15"/>
  <c r="X5" i="15"/>
  <c r="Y5" i="15"/>
  <c r="Z5" i="15"/>
  <c r="AA5" i="15"/>
  <c r="AB5" i="15"/>
  <c r="A6" i="15"/>
  <c r="B6" i="15"/>
  <c r="D6" i="15"/>
  <c r="F6" i="15"/>
  <c r="G6" i="15"/>
  <c r="I6" i="15"/>
  <c r="J6" i="15"/>
  <c r="L6" i="15"/>
  <c r="M6" i="15"/>
  <c r="O6" i="15"/>
  <c r="P6" i="15"/>
  <c r="R6" i="15"/>
  <c r="S6" i="15"/>
  <c r="T6" i="15"/>
  <c r="U6" i="15"/>
  <c r="V6" i="15"/>
  <c r="W6" i="15"/>
  <c r="X6" i="15"/>
  <c r="Y6" i="15"/>
  <c r="Z6" i="15"/>
  <c r="AA6" i="15"/>
  <c r="AB6" i="15"/>
  <c r="A7" i="15"/>
  <c r="B7" i="15"/>
  <c r="D7" i="15"/>
  <c r="F7" i="15"/>
  <c r="G7" i="15"/>
  <c r="I7" i="15"/>
  <c r="J7" i="15"/>
  <c r="L7" i="15"/>
  <c r="M7" i="15"/>
  <c r="O7" i="15"/>
  <c r="P7" i="15"/>
  <c r="R7" i="15"/>
  <c r="S7" i="15"/>
  <c r="T7" i="15"/>
  <c r="U7" i="15"/>
  <c r="V7" i="15"/>
  <c r="W7" i="15"/>
  <c r="X7" i="15"/>
  <c r="Y7" i="15"/>
  <c r="Z7" i="15"/>
  <c r="AA7" i="15"/>
  <c r="AB7" i="15"/>
  <c r="A8" i="15"/>
  <c r="B8" i="15"/>
  <c r="D8" i="15"/>
  <c r="F8" i="15"/>
  <c r="G8" i="15"/>
  <c r="I8" i="15"/>
  <c r="J8" i="15"/>
  <c r="L8" i="15"/>
  <c r="M8" i="15"/>
  <c r="O8" i="15"/>
  <c r="P8" i="15"/>
  <c r="R8" i="15"/>
  <c r="S8" i="15"/>
  <c r="T8" i="15"/>
  <c r="U8" i="15"/>
  <c r="V8" i="15"/>
  <c r="W8" i="15"/>
  <c r="X8" i="15"/>
  <c r="Y8" i="15"/>
  <c r="Z8" i="15"/>
  <c r="AA8" i="15"/>
  <c r="AB8" i="15"/>
  <c r="A9" i="15"/>
  <c r="B9" i="15"/>
  <c r="D9" i="15"/>
  <c r="F9" i="15"/>
  <c r="G9" i="15"/>
  <c r="I9" i="15"/>
  <c r="J9" i="15"/>
  <c r="L9" i="15"/>
  <c r="M9" i="15"/>
  <c r="O9" i="15"/>
  <c r="P9" i="15"/>
  <c r="R9" i="15"/>
  <c r="S9" i="15"/>
  <c r="T9" i="15"/>
  <c r="U9" i="15"/>
  <c r="V9" i="15"/>
  <c r="W9" i="15"/>
  <c r="X9" i="15"/>
  <c r="Y9" i="15"/>
  <c r="Z9" i="15"/>
  <c r="AA9" i="15"/>
  <c r="AB9" i="15"/>
  <c r="A10" i="15"/>
  <c r="B10" i="15"/>
  <c r="D10" i="15"/>
  <c r="F10" i="15"/>
  <c r="G10" i="15"/>
  <c r="I10" i="15"/>
  <c r="J10" i="15"/>
  <c r="L10" i="15"/>
  <c r="M10" i="15"/>
  <c r="O10" i="15"/>
  <c r="P10" i="15"/>
  <c r="R10" i="15"/>
  <c r="S10" i="15"/>
  <c r="T10" i="15"/>
  <c r="U10" i="15"/>
  <c r="V10" i="15"/>
  <c r="W10" i="15"/>
  <c r="X10" i="15"/>
  <c r="Y10" i="15"/>
  <c r="Z10" i="15"/>
  <c r="AA10" i="15"/>
  <c r="AB10" i="15"/>
  <c r="A11" i="15"/>
  <c r="B11" i="15"/>
  <c r="D11" i="15"/>
  <c r="F11" i="15"/>
  <c r="G11" i="15"/>
  <c r="I11" i="15"/>
  <c r="J11" i="15"/>
  <c r="L11" i="15"/>
  <c r="M11" i="15"/>
  <c r="O11" i="15"/>
  <c r="P11" i="15"/>
  <c r="R11" i="15"/>
  <c r="S11" i="15"/>
  <c r="T11" i="15"/>
  <c r="U11" i="15"/>
  <c r="V11" i="15"/>
  <c r="W11" i="15"/>
  <c r="X11" i="15"/>
  <c r="Y11" i="15"/>
  <c r="Z11" i="15"/>
  <c r="AA11" i="15"/>
  <c r="AB11" i="15"/>
  <c r="A12" i="15"/>
  <c r="B12" i="15"/>
  <c r="D12" i="15"/>
  <c r="F12" i="15"/>
  <c r="G12" i="15"/>
  <c r="I12" i="15"/>
  <c r="J12" i="15"/>
  <c r="L12" i="15"/>
  <c r="M12" i="15"/>
  <c r="O12" i="15"/>
  <c r="P12" i="15"/>
  <c r="R12" i="15"/>
  <c r="S12" i="15"/>
  <c r="T12" i="15"/>
  <c r="U12" i="15"/>
  <c r="V12" i="15"/>
  <c r="W12" i="15"/>
  <c r="X12" i="15"/>
  <c r="Y12" i="15"/>
  <c r="Z12" i="15"/>
  <c r="AA12" i="15"/>
  <c r="AB12" i="15"/>
  <c r="A13" i="15"/>
  <c r="B13" i="15"/>
  <c r="D13" i="15"/>
  <c r="F13" i="15"/>
  <c r="G13" i="15"/>
  <c r="I13" i="15"/>
  <c r="J13" i="15"/>
  <c r="L13" i="15"/>
  <c r="M13" i="15"/>
  <c r="O13" i="15"/>
  <c r="P13" i="15"/>
  <c r="R13" i="15"/>
  <c r="S13" i="15"/>
  <c r="T13" i="15"/>
  <c r="U13" i="15"/>
  <c r="V13" i="15"/>
  <c r="W13" i="15"/>
  <c r="X13" i="15"/>
  <c r="Y13" i="15"/>
  <c r="Z13" i="15"/>
  <c r="AA13" i="15"/>
  <c r="AB13" i="15"/>
  <c r="A14" i="15"/>
  <c r="B14" i="15"/>
  <c r="D14" i="15"/>
  <c r="F14" i="15"/>
  <c r="G14" i="15"/>
  <c r="I14" i="15"/>
  <c r="J14" i="15"/>
  <c r="L14" i="15"/>
  <c r="M14" i="15"/>
  <c r="O14" i="15"/>
  <c r="P14" i="15"/>
  <c r="R14" i="15"/>
  <c r="S14" i="15"/>
  <c r="T14" i="15"/>
  <c r="U14" i="15"/>
  <c r="V14" i="15"/>
  <c r="W14" i="15"/>
  <c r="X14" i="15"/>
  <c r="Y14" i="15"/>
  <c r="Z14" i="15"/>
  <c r="AA14" i="15"/>
  <c r="AB14" i="15"/>
  <c r="A15" i="15"/>
  <c r="B15" i="15"/>
  <c r="D15" i="15"/>
  <c r="F15" i="15"/>
  <c r="G15" i="15"/>
  <c r="I15" i="15"/>
  <c r="J15" i="15"/>
  <c r="L15" i="15"/>
  <c r="M15" i="15"/>
  <c r="O15" i="15"/>
  <c r="P15" i="15"/>
  <c r="R15" i="15"/>
  <c r="S15" i="15"/>
  <c r="T15" i="15"/>
  <c r="U15" i="15"/>
  <c r="V15" i="15"/>
  <c r="W15" i="15"/>
  <c r="X15" i="15"/>
  <c r="Y15" i="15"/>
  <c r="Z15" i="15"/>
  <c r="AA15" i="15"/>
  <c r="AB15" i="15"/>
  <c r="A16" i="15"/>
  <c r="B16" i="15"/>
  <c r="D16" i="15"/>
  <c r="F16" i="15"/>
  <c r="G16" i="15"/>
  <c r="I16" i="15"/>
  <c r="J16" i="15"/>
  <c r="L16" i="15"/>
  <c r="M16" i="15"/>
  <c r="O16" i="15"/>
  <c r="P16" i="15"/>
  <c r="R16" i="15"/>
  <c r="S16" i="15"/>
  <c r="T16" i="15"/>
  <c r="U16" i="15"/>
  <c r="V16" i="15"/>
  <c r="W16" i="15"/>
  <c r="X16" i="15"/>
  <c r="Y16" i="15"/>
  <c r="Z16" i="15"/>
  <c r="AA16" i="15"/>
  <c r="AB16" i="15"/>
  <c r="A17" i="15"/>
  <c r="B17" i="15"/>
  <c r="D17" i="15"/>
  <c r="F17" i="15"/>
  <c r="G17" i="15"/>
  <c r="I17" i="15"/>
  <c r="J17" i="15"/>
  <c r="L17" i="15"/>
  <c r="M17" i="15"/>
  <c r="O17" i="15"/>
  <c r="P17" i="15"/>
  <c r="R17" i="15"/>
  <c r="S17" i="15"/>
  <c r="T17" i="15"/>
  <c r="U17" i="15"/>
  <c r="V17" i="15"/>
  <c r="W17" i="15"/>
  <c r="X17" i="15"/>
  <c r="Y17" i="15"/>
  <c r="Z17" i="15"/>
  <c r="AA17" i="15"/>
  <c r="AB17" i="15"/>
  <c r="A18" i="15"/>
  <c r="B18" i="15"/>
  <c r="D18" i="15"/>
  <c r="F18" i="15"/>
  <c r="G18" i="15"/>
  <c r="I18" i="15"/>
  <c r="J18" i="15"/>
  <c r="L18" i="15"/>
  <c r="M18" i="15"/>
  <c r="O18" i="15"/>
  <c r="P18" i="15"/>
  <c r="R18" i="15"/>
  <c r="S18" i="15"/>
  <c r="T18" i="15"/>
  <c r="U18" i="15"/>
  <c r="V18" i="15"/>
  <c r="W18" i="15"/>
  <c r="X18" i="15"/>
  <c r="Y18" i="15"/>
  <c r="Z18" i="15"/>
  <c r="AA18" i="15"/>
  <c r="AB18" i="15"/>
  <c r="A19" i="15"/>
  <c r="B19" i="15"/>
  <c r="D19" i="15"/>
  <c r="F19" i="15"/>
  <c r="G19" i="15"/>
  <c r="I19" i="15"/>
  <c r="J19" i="15"/>
  <c r="L19" i="15"/>
  <c r="M19" i="15"/>
  <c r="O19" i="15"/>
  <c r="P19" i="15"/>
  <c r="R19" i="15"/>
  <c r="S19" i="15"/>
  <c r="T19" i="15"/>
  <c r="U19" i="15"/>
  <c r="V19" i="15"/>
  <c r="W19" i="15"/>
  <c r="X19" i="15"/>
  <c r="Y19" i="15"/>
  <c r="Z19" i="15"/>
  <c r="AA19" i="15"/>
  <c r="AB19" i="15"/>
  <c r="A20" i="15"/>
  <c r="B20" i="15"/>
  <c r="D20" i="15"/>
  <c r="F20" i="15"/>
  <c r="G20" i="15"/>
  <c r="I20" i="15"/>
  <c r="J20" i="15"/>
  <c r="L20" i="15"/>
  <c r="M20" i="15"/>
  <c r="O20" i="15"/>
  <c r="P20" i="15"/>
  <c r="R20" i="15"/>
  <c r="S20" i="15"/>
  <c r="T20" i="15"/>
  <c r="U20" i="15"/>
  <c r="V20" i="15"/>
  <c r="W20" i="15"/>
  <c r="X20" i="15"/>
  <c r="Y20" i="15"/>
  <c r="Z20" i="15"/>
  <c r="AA20" i="15"/>
  <c r="AB20" i="15"/>
  <c r="A21" i="15"/>
  <c r="B21" i="15"/>
  <c r="D21" i="15"/>
  <c r="F21" i="15"/>
  <c r="G21" i="15"/>
  <c r="I21" i="15"/>
  <c r="J21" i="15"/>
  <c r="L21" i="15"/>
  <c r="M21" i="15"/>
  <c r="O21" i="15"/>
  <c r="P21" i="15"/>
  <c r="R21" i="15"/>
  <c r="S21" i="15"/>
  <c r="T21" i="15"/>
  <c r="U21" i="15"/>
  <c r="V21" i="15"/>
  <c r="W21" i="15"/>
  <c r="X21" i="15"/>
  <c r="Y21" i="15"/>
  <c r="Z21" i="15"/>
  <c r="AA21" i="15"/>
  <c r="AB21" i="15"/>
  <c r="A22" i="15"/>
  <c r="B22" i="15"/>
  <c r="D22" i="15"/>
  <c r="F22" i="15"/>
  <c r="G22" i="15"/>
  <c r="I22" i="15"/>
  <c r="J22" i="15"/>
  <c r="L22" i="15"/>
  <c r="M22" i="15"/>
  <c r="O22" i="15"/>
  <c r="P22" i="15"/>
  <c r="R22" i="15"/>
  <c r="S22" i="15"/>
  <c r="T22" i="15"/>
  <c r="U22" i="15"/>
  <c r="V22" i="15"/>
  <c r="W22" i="15"/>
  <c r="X22" i="15"/>
  <c r="Y22" i="15"/>
  <c r="Z22" i="15"/>
  <c r="AA22" i="15"/>
  <c r="AB22" i="15"/>
  <c r="A23" i="15"/>
  <c r="B23" i="15"/>
  <c r="D23" i="15"/>
  <c r="F23" i="15"/>
  <c r="G23" i="15"/>
  <c r="I23" i="15"/>
  <c r="J23" i="15"/>
  <c r="L23" i="15"/>
  <c r="M23" i="15"/>
  <c r="O23" i="15"/>
  <c r="P23" i="15"/>
  <c r="R23" i="15"/>
  <c r="S23" i="15"/>
  <c r="T23" i="15"/>
  <c r="U23" i="15"/>
  <c r="V23" i="15"/>
  <c r="W23" i="15"/>
  <c r="X23" i="15"/>
  <c r="Y23" i="15"/>
  <c r="Z23" i="15"/>
  <c r="AA23" i="15"/>
  <c r="AB23" i="15"/>
  <c r="A24" i="15"/>
  <c r="B24" i="15"/>
  <c r="D24" i="15"/>
  <c r="F24" i="15"/>
  <c r="G24" i="15"/>
  <c r="I24" i="15"/>
  <c r="J24" i="15"/>
  <c r="L24" i="15"/>
  <c r="M24" i="15"/>
  <c r="O24" i="15"/>
  <c r="P24" i="15"/>
  <c r="R24" i="15"/>
  <c r="S24" i="15"/>
  <c r="T24" i="15"/>
  <c r="U24" i="15"/>
  <c r="V24" i="15"/>
  <c r="W24" i="15"/>
  <c r="X24" i="15"/>
  <c r="Y24" i="15"/>
  <c r="Z24" i="15"/>
  <c r="AA24" i="15"/>
  <c r="AB24" i="15"/>
  <c r="A25" i="15"/>
  <c r="B25" i="15"/>
  <c r="D25" i="15"/>
  <c r="F25" i="15"/>
  <c r="G25" i="15"/>
  <c r="I25" i="15"/>
  <c r="J25" i="15"/>
  <c r="L25" i="15"/>
  <c r="M25" i="15"/>
  <c r="O25" i="15"/>
  <c r="P25" i="15"/>
  <c r="R25" i="15"/>
  <c r="S25" i="15"/>
  <c r="T25" i="15"/>
  <c r="U25" i="15"/>
  <c r="V25" i="15"/>
  <c r="W25" i="15"/>
  <c r="X25" i="15"/>
  <c r="Y25" i="15"/>
  <c r="Z25" i="15"/>
  <c r="AA25" i="15"/>
  <c r="AB25" i="15"/>
  <c r="A26" i="15"/>
  <c r="B26" i="15"/>
  <c r="D26" i="15"/>
  <c r="F26" i="15"/>
  <c r="G26" i="15"/>
  <c r="I26" i="15"/>
  <c r="J26" i="15"/>
  <c r="L26" i="15"/>
  <c r="M26" i="15"/>
  <c r="O26" i="15"/>
  <c r="P26" i="15"/>
  <c r="R26" i="15"/>
  <c r="S26" i="15"/>
  <c r="T26" i="15"/>
  <c r="U26" i="15"/>
  <c r="V26" i="15"/>
  <c r="W26" i="15"/>
  <c r="X26" i="15"/>
  <c r="Y26" i="15"/>
  <c r="Z26" i="15"/>
  <c r="AA26" i="15"/>
  <c r="AB26" i="15"/>
  <c r="A27" i="15"/>
  <c r="B27" i="15"/>
  <c r="D27" i="15"/>
  <c r="F27" i="15"/>
  <c r="G27" i="15"/>
  <c r="I27" i="15"/>
  <c r="J27" i="15"/>
  <c r="L27" i="15"/>
  <c r="M27" i="15"/>
  <c r="O27" i="15"/>
  <c r="P27" i="15"/>
  <c r="R27" i="15"/>
  <c r="S27" i="15"/>
  <c r="T27" i="15"/>
  <c r="U27" i="15"/>
  <c r="V27" i="15"/>
  <c r="W27" i="15"/>
  <c r="X27" i="15"/>
  <c r="Y27" i="15"/>
  <c r="Z27" i="15"/>
  <c r="AA27" i="15"/>
  <c r="AB27" i="15"/>
  <c r="A28" i="15"/>
  <c r="B28" i="15"/>
  <c r="D28" i="15"/>
  <c r="F28" i="15"/>
  <c r="G28" i="15"/>
  <c r="I28" i="15"/>
  <c r="J28" i="15"/>
  <c r="L28" i="15"/>
  <c r="M28" i="15"/>
  <c r="O28" i="15"/>
  <c r="P28" i="15"/>
  <c r="R28" i="15"/>
  <c r="S28" i="15"/>
  <c r="T28" i="15"/>
  <c r="U28" i="15"/>
  <c r="V28" i="15"/>
  <c r="W28" i="15"/>
  <c r="X28" i="15"/>
  <c r="Y28" i="15"/>
  <c r="Z28" i="15"/>
  <c r="AA28" i="15"/>
  <c r="AB28" i="15"/>
  <c r="A29" i="15"/>
  <c r="B29" i="15"/>
  <c r="D29" i="15"/>
  <c r="F29" i="15"/>
  <c r="G29" i="15"/>
  <c r="I29" i="15"/>
  <c r="J29" i="15"/>
  <c r="L29" i="15"/>
  <c r="M29" i="15"/>
  <c r="O29" i="15"/>
  <c r="P29" i="15"/>
  <c r="R29" i="15"/>
  <c r="S29" i="15"/>
  <c r="T29" i="15"/>
  <c r="U29" i="15"/>
  <c r="V29" i="15"/>
  <c r="W29" i="15"/>
  <c r="X29" i="15"/>
  <c r="Y29" i="15"/>
  <c r="Z29" i="15"/>
  <c r="AA29" i="15"/>
  <c r="AB29" i="15"/>
  <c r="A30" i="15"/>
  <c r="B30" i="15"/>
  <c r="D30" i="15"/>
  <c r="F30" i="15"/>
  <c r="G30" i="15"/>
  <c r="I30" i="15"/>
  <c r="J30" i="15"/>
  <c r="L30" i="15"/>
  <c r="M30" i="15"/>
  <c r="O30" i="15"/>
  <c r="P30" i="15"/>
  <c r="R30" i="15"/>
  <c r="S30" i="15"/>
  <c r="T30" i="15"/>
  <c r="U30" i="15"/>
  <c r="V30" i="15"/>
  <c r="W30" i="15"/>
  <c r="X30" i="15"/>
  <c r="Y30" i="15"/>
  <c r="Z30" i="15"/>
  <c r="AA30" i="15"/>
  <c r="AB30" i="15"/>
  <c r="A31" i="15"/>
  <c r="B31" i="15"/>
  <c r="D31" i="15"/>
  <c r="F31" i="15"/>
  <c r="G31" i="15"/>
  <c r="I31" i="15"/>
  <c r="J31" i="15"/>
  <c r="L31" i="15"/>
  <c r="M31" i="15"/>
  <c r="O31" i="15"/>
  <c r="P31" i="15"/>
  <c r="R31" i="15"/>
  <c r="S31" i="15"/>
  <c r="T31" i="15"/>
  <c r="U31" i="15"/>
  <c r="V31" i="15"/>
  <c r="W31" i="15"/>
  <c r="X31" i="15"/>
  <c r="Y31" i="15"/>
  <c r="Z31" i="15"/>
  <c r="AA31" i="15"/>
  <c r="AB31" i="15"/>
  <c r="A32" i="15"/>
  <c r="B32" i="15"/>
  <c r="D32" i="15"/>
  <c r="F32" i="15"/>
  <c r="G32" i="15"/>
  <c r="I32" i="15"/>
  <c r="J32" i="15"/>
  <c r="L32" i="15"/>
  <c r="M32" i="15"/>
  <c r="O32" i="15"/>
  <c r="P32" i="15"/>
  <c r="R32" i="15"/>
  <c r="S32" i="15"/>
  <c r="T32" i="15"/>
  <c r="U32" i="15"/>
  <c r="V32" i="15"/>
  <c r="W32" i="15"/>
  <c r="X32" i="15"/>
  <c r="Y32" i="15"/>
  <c r="Z32" i="15"/>
  <c r="AA32" i="15"/>
  <c r="AB32" i="15"/>
  <c r="A33" i="15"/>
  <c r="B33" i="15"/>
  <c r="D33" i="15"/>
  <c r="F33" i="15"/>
  <c r="G33" i="15"/>
  <c r="I33" i="15"/>
  <c r="J33" i="15"/>
  <c r="L33" i="15"/>
  <c r="M33" i="15"/>
  <c r="O33" i="15"/>
  <c r="P33" i="15"/>
  <c r="R33" i="15"/>
  <c r="S33" i="15"/>
  <c r="T33" i="15"/>
  <c r="U33" i="15"/>
  <c r="V33" i="15"/>
  <c r="W33" i="15"/>
  <c r="X33" i="15"/>
  <c r="Y33" i="15"/>
  <c r="Z33" i="15"/>
  <c r="AA33" i="15"/>
  <c r="AB33" i="15"/>
  <c r="A34" i="15"/>
  <c r="B34" i="15"/>
  <c r="D34" i="15"/>
  <c r="F34" i="15"/>
  <c r="G34" i="15"/>
  <c r="I34" i="15"/>
  <c r="J34" i="15"/>
  <c r="L34" i="15"/>
  <c r="M34" i="15"/>
  <c r="O34" i="15"/>
  <c r="P34" i="15"/>
  <c r="R34" i="15"/>
  <c r="S34" i="15"/>
  <c r="T34" i="15"/>
  <c r="U34" i="15"/>
  <c r="V34" i="15"/>
  <c r="W34" i="15"/>
  <c r="X34" i="15"/>
  <c r="Y34" i="15"/>
  <c r="Z34" i="15"/>
  <c r="AA34" i="15"/>
  <c r="AB34" i="15"/>
  <c r="A35" i="15"/>
  <c r="B35" i="15"/>
  <c r="D35" i="15"/>
  <c r="F35" i="15"/>
  <c r="G35" i="15"/>
  <c r="I35" i="15"/>
  <c r="J35" i="15"/>
  <c r="L35" i="15"/>
  <c r="M35" i="15"/>
  <c r="O35" i="15"/>
  <c r="P35" i="15"/>
  <c r="R35" i="15"/>
  <c r="S35" i="15"/>
  <c r="T35" i="15"/>
  <c r="U35" i="15"/>
  <c r="V35" i="15"/>
  <c r="W35" i="15"/>
  <c r="X35" i="15"/>
  <c r="Y35" i="15"/>
  <c r="Z35" i="15"/>
  <c r="AA35" i="15"/>
  <c r="AB35" i="15"/>
  <c r="A36" i="15"/>
  <c r="B36" i="15"/>
  <c r="D36" i="15"/>
  <c r="F36" i="15"/>
  <c r="G36" i="15"/>
  <c r="I36" i="15"/>
  <c r="J36" i="15"/>
  <c r="L36" i="15"/>
  <c r="M36" i="15"/>
  <c r="O36" i="15"/>
  <c r="P36" i="15"/>
  <c r="R36" i="15"/>
  <c r="S36" i="15"/>
  <c r="T36" i="15"/>
  <c r="U36" i="15"/>
  <c r="V36" i="15"/>
  <c r="W36" i="15"/>
  <c r="X36" i="15"/>
  <c r="Y36" i="15"/>
  <c r="Z36" i="15"/>
  <c r="AA36" i="15"/>
  <c r="AB36" i="15"/>
  <c r="A37" i="15"/>
  <c r="B37" i="15"/>
  <c r="D37" i="15"/>
  <c r="F37" i="15"/>
  <c r="G37" i="15"/>
  <c r="I37" i="15"/>
  <c r="J37" i="15"/>
  <c r="L37" i="15"/>
  <c r="M37" i="15"/>
  <c r="O37" i="15"/>
  <c r="P37" i="15"/>
  <c r="R37" i="15"/>
  <c r="S37" i="15"/>
  <c r="T37" i="15"/>
  <c r="U37" i="15"/>
  <c r="V37" i="15"/>
  <c r="W37" i="15"/>
  <c r="X37" i="15"/>
  <c r="Y37" i="15"/>
  <c r="Z37" i="15"/>
  <c r="AA37" i="15"/>
  <c r="AB37" i="15"/>
  <c r="A38" i="15"/>
  <c r="B38" i="15"/>
  <c r="D38" i="15"/>
  <c r="F38" i="15"/>
  <c r="G38" i="15"/>
  <c r="I38" i="15"/>
  <c r="J38" i="15"/>
  <c r="L38" i="15"/>
  <c r="M38" i="15"/>
  <c r="O38" i="15"/>
  <c r="P38" i="15"/>
  <c r="R38" i="15"/>
  <c r="S38" i="15"/>
  <c r="T38" i="15"/>
  <c r="U38" i="15"/>
  <c r="V38" i="15"/>
  <c r="W38" i="15"/>
  <c r="X38" i="15"/>
  <c r="Y38" i="15"/>
  <c r="Z38" i="15"/>
  <c r="AA38" i="15"/>
  <c r="AB38" i="15"/>
  <c r="A39" i="15"/>
  <c r="B39" i="15"/>
  <c r="D39" i="15"/>
  <c r="F39" i="15"/>
  <c r="G39" i="15"/>
  <c r="I39" i="15"/>
  <c r="J39" i="15"/>
  <c r="L39" i="15"/>
  <c r="M39" i="15"/>
  <c r="O39" i="15"/>
  <c r="P39" i="15"/>
  <c r="R39" i="15"/>
  <c r="S39" i="15"/>
  <c r="T39" i="15"/>
  <c r="U39" i="15"/>
  <c r="V39" i="15"/>
  <c r="W39" i="15"/>
  <c r="X39" i="15"/>
  <c r="Y39" i="15"/>
  <c r="Z39" i="15"/>
  <c r="AA39" i="15"/>
  <c r="AB39" i="15"/>
  <c r="A40" i="15"/>
  <c r="B40" i="15"/>
  <c r="D40" i="15"/>
  <c r="F40" i="15"/>
  <c r="G40" i="15"/>
  <c r="I40" i="15"/>
  <c r="J40" i="15"/>
  <c r="L40" i="15"/>
  <c r="M40" i="15"/>
  <c r="O40" i="15"/>
  <c r="P40" i="15"/>
  <c r="R40" i="15"/>
  <c r="S40" i="15"/>
  <c r="T40" i="15"/>
  <c r="U40" i="15"/>
  <c r="V40" i="15"/>
  <c r="W40" i="15"/>
  <c r="X40" i="15"/>
  <c r="Y40" i="15"/>
  <c r="Z40" i="15"/>
  <c r="AA40" i="15"/>
  <c r="AB40" i="15"/>
  <c r="A41" i="15"/>
  <c r="B41" i="15"/>
  <c r="D41" i="15"/>
  <c r="F41" i="15"/>
  <c r="G41" i="15"/>
  <c r="I41" i="15"/>
  <c r="J41" i="15"/>
  <c r="L41" i="15"/>
  <c r="M41" i="15"/>
  <c r="O41" i="15"/>
  <c r="P41" i="15"/>
  <c r="R41" i="15"/>
  <c r="S41" i="15"/>
  <c r="T41" i="15"/>
  <c r="U41" i="15"/>
  <c r="V41" i="15"/>
  <c r="W41" i="15"/>
  <c r="X41" i="15"/>
  <c r="Y41" i="15"/>
  <c r="Z41" i="15"/>
  <c r="AA41" i="15"/>
  <c r="AB41" i="15"/>
  <c r="A42" i="15"/>
  <c r="B42" i="15"/>
  <c r="D42" i="15"/>
  <c r="F42" i="15"/>
  <c r="G42" i="15"/>
  <c r="I42" i="15"/>
  <c r="J42" i="15"/>
  <c r="L42" i="15"/>
  <c r="M42" i="15"/>
  <c r="O42" i="15"/>
  <c r="P42" i="15"/>
  <c r="R42" i="15"/>
  <c r="S42" i="15"/>
  <c r="T42" i="15"/>
  <c r="U42" i="15"/>
  <c r="V42" i="15"/>
  <c r="W42" i="15"/>
  <c r="X42" i="15"/>
  <c r="Y42" i="15"/>
  <c r="Z42" i="15"/>
  <c r="AA42" i="15"/>
  <c r="AB42" i="15"/>
  <c r="A43" i="15"/>
  <c r="B43" i="15"/>
  <c r="D43" i="15"/>
  <c r="F43" i="15"/>
  <c r="G43" i="15"/>
  <c r="I43" i="15"/>
  <c r="J43" i="15"/>
  <c r="L43" i="15"/>
  <c r="M43" i="15"/>
  <c r="O43" i="15"/>
  <c r="P43" i="15"/>
  <c r="R43" i="15"/>
  <c r="S43" i="15"/>
  <c r="T43" i="15"/>
  <c r="U43" i="15"/>
  <c r="V43" i="15"/>
  <c r="W43" i="15"/>
  <c r="X43" i="15"/>
  <c r="Y43" i="15"/>
  <c r="Z43" i="15"/>
  <c r="AA43" i="15"/>
  <c r="AB43" i="15"/>
  <c r="A44" i="15"/>
  <c r="B44" i="15"/>
  <c r="D44" i="15"/>
  <c r="F44" i="15"/>
  <c r="G44" i="15"/>
  <c r="I44" i="15"/>
  <c r="J44" i="15"/>
  <c r="L44" i="15"/>
  <c r="M44" i="15"/>
  <c r="O44" i="15"/>
  <c r="P44" i="15"/>
  <c r="R44" i="15"/>
  <c r="S44" i="15"/>
  <c r="T44" i="15"/>
  <c r="U44" i="15"/>
  <c r="V44" i="15"/>
  <c r="W44" i="15"/>
  <c r="X44" i="15"/>
  <c r="Y44" i="15"/>
  <c r="Z44" i="15"/>
  <c r="AA44" i="15"/>
  <c r="AB44" i="15"/>
  <c r="A45" i="15"/>
  <c r="B45" i="15"/>
  <c r="D45" i="15"/>
  <c r="F45" i="15"/>
  <c r="G45" i="15"/>
  <c r="I45" i="15"/>
  <c r="J45" i="15"/>
  <c r="L45" i="15"/>
  <c r="M45" i="15"/>
  <c r="O45" i="15"/>
  <c r="P45" i="15"/>
  <c r="R45" i="15"/>
  <c r="S45" i="15"/>
  <c r="T45" i="15"/>
  <c r="U45" i="15"/>
  <c r="V45" i="15"/>
  <c r="W45" i="15"/>
  <c r="X45" i="15"/>
  <c r="Y45" i="15"/>
  <c r="Z45" i="15"/>
  <c r="AA45" i="15"/>
  <c r="AB45" i="15"/>
  <c r="A46" i="15"/>
  <c r="B46" i="15"/>
  <c r="D46" i="15"/>
  <c r="F46" i="15"/>
  <c r="G46" i="15"/>
  <c r="I46" i="15"/>
  <c r="J46" i="15"/>
  <c r="L46" i="15"/>
  <c r="M46" i="15"/>
  <c r="O46" i="15"/>
  <c r="P46" i="15"/>
  <c r="R46" i="15"/>
  <c r="S46" i="15"/>
  <c r="T46" i="15"/>
  <c r="U46" i="15"/>
  <c r="V46" i="15"/>
  <c r="W46" i="15"/>
  <c r="X46" i="15"/>
  <c r="Y46" i="15"/>
  <c r="Z46" i="15"/>
  <c r="AA46" i="15"/>
  <c r="AB46" i="15"/>
  <c r="A47" i="15"/>
  <c r="B47" i="15"/>
  <c r="D47" i="15"/>
  <c r="F47" i="15"/>
  <c r="G47" i="15"/>
  <c r="I47" i="15"/>
  <c r="J47" i="15"/>
  <c r="L47" i="15"/>
  <c r="M47" i="15"/>
  <c r="O47" i="15"/>
  <c r="P47" i="15"/>
  <c r="R47" i="15"/>
  <c r="S47" i="15"/>
  <c r="T47" i="15"/>
  <c r="U47" i="15"/>
  <c r="V47" i="15"/>
  <c r="W47" i="15"/>
  <c r="X47" i="15"/>
  <c r="Y47" i="15"/>
  <c r="Z47" i="15"/>
  <c r="AA47" i="15"/>
  <c r="AB47" i="15"/>
  <c r="A48" i="15"/>
  <c r="B48" i="15"/>
  <c r="D48" i="15"/>
  <c r="F48" i="15"/>
  <c r="G48" i="15"/>
  <c r="I48" i="15"/>
  <c r="J48" i="15"/>
  <c r="L48" i="15"/>
  <c r="M48" i="15"/>
  <c r="O48" i="15"/>
  <c r="P48" i="15"/>
  <c r="R48" i="15"/>
  <c r="S48" i="15"/>
  <c r="T48" i="15"/>
  <c r="U48" i="15"/>
  <c r="V48" i="15"/>
  <c r="W48" i="15"/>
  <c r="X48" i="15"/>
  <c r="Y48" i="15"/>
  <c r="Z48" i="15"/>
  <c r="AA48" i="15"/>
  <c r="AB48" i="15"/>
  <c r="A49" i="15"/>
  <c r="B49" i="15"/>
  <c r="D49" i="15"/>
  <c r="F49" i="15"/>
  <c r="G49" i="15"/>
  <c r="I49" i="15"/>
  <c r="J49" i="15"/>
  <c r="L49" i="15"/>
  <c r="M49" i="15"/>
  <c r="O49" i="15"/>
  <c r="P49" i="15"/>
  <c r="R49" i="15"/>
  <c r="S49" i="15"/>
  <c r="T49" i="15"/>
  <c r="U49" i="15"/>
  <c r="V49" i="15"/>
  <c r="W49" i="15"/>
  <c r="X49" i="15"/>
  <c r="Y49" i="15"/>
  <c r="Z49" i="15"/>
  <c r="AA49" i="15"/>
  <c r="AB49" i="15"/>
  <c r="A50" i="15"/>
  <c r="B50" i="15"/>
  <c r="D50" i="15"/>
  <c r="F50" i="15"/>
  <c r="G50" i="15"/>
  <c r="I50" i="15"/>
  <c r="J50" i="15"/>
  <c r="L50" i="15"/>
  <c r="M50" i="15"/>
  <c r="O50" i="15"/>
  <c r="P50" i="15"/>
  <c r="R50" i="15"/>
  <c r="S50" i="15"/>
  <c r="T50" i="15"/>
  <c r="U50" i="15"/>
  <c r="V50" i="15"/>
  <c r="W50" i="15"/>
  <c r="X50" i="15"/>
  <c r="Y50" i="15"/>
  <c r="Z50" i="15"/>
  <c r="AA50" i="15"/>
  <c r="AB50" i="15"/>
  <c r="A51" i="15"/>
  <c r="B51" i="15"/>
  <c r="D51" i="15"/>
  <c r="F51" i="15"/>
  <c r="G51" i="15"/>
  <c r="I51" i="15"/>
  <c r="J51" i="15"/>
  <c r="L51" i="15"/>
  <c r="M51" i="15"/>
  <c r="O51" i="15"/>
  <c r="P51" i="15"/>
  <c r="R51" i="15"/>
  <c r="S51" i="15"/>
  <c r="T51" i="15"/>
  <c r="U51" i="15"/>
  <c r="V51" i="15"/>
  <c r="W51" i="15"/>
  <c r="X51" i="15"/>
  <c r="Y51" i="15"/>
  <c r="Z51" i="15"/>
  <c r="AA51" i="15"/>
  <c r="AB51" i="15"/>
  <c r="A52" i="15"/>
  <c r="B52" i="15"/>
  <c r="D52" i="15"/>
  <c r="F52" i="15"/>
  <c r="G52" i="15"/>
  <c r="I52" i="15"/>
  <c r="J52" i="15"/>
  <c r="L52" i="15"/>
  <c r="M52" i="15"/>
  <c r="O52" i="15"/>
  <c r="P52" i="15"/>
  <c r="R52" i="15"/>
  <c r="S52" i="15"/>
  <c r="T52" i="15"/>
  <c r="U52" i="15"/>
  <c r="V52" i="15"/>
  <c r="W52" i="15"/>
  <c r="X52" i="15"/>
  <c r="Y52" i="15"/>
  <c r="Z52" i="15"/>
  <c r="AA52" i="15"/>
  <c r="AB52" i="15"/>
  <c r="A53" i="15"/>
  <c r="B53" i="15"/>
  <c r="D53" i="15"/>
  <c r="F53" i="15"/>
  <c r="G53" i="15"/>
  <c r="I53" i="15"/>
  <c r="J53" i="15"/>
  <c r="L53" i="15"/>
  <c r="M53" i="15"/>
  <c r="O53" i="15"/>
  <c r="P53" i="15"/>
  <c r="R53" i="15"/>
  <c r="S53" i="15"/>
  <c r="T53" i="15"/>
  <c r="U53" i="15"/>
  <c r="V53" i="15"/>
  <c r="W53" i="15"/>
  <c r="X53" i="15"/>
  <c r="Y53" i="15"/>
  <c r="Z53" i="15"/>
  <c r="AA53" i="15"/>
  <c r="AB53" i="15"/>
  <c r="A54" i="15"/>
  <c r="B54" i="15"/>
  <c r="D54" i="15"/>
  <c r="F54" i="15"/>
  <c r="G54" i="15"/>
  <c r="I54" i="15"/>
  <c r="J54" i="15"/>
  <c r="L54" i="15"/>
  <c r="M54" i="15"/>
  <c r="O54" i="15"/>
  <c r="P54" i="15"/>
  <c r="R54" i="15"/>
  <c r="S54" i="15"/>
  <c r="T54" i="15"/>
  <c r="U54" i="15"/>
  <c r="V54" i="15"/>
  <c r="W54" i="15"/>
  <c r="X54" i="15"/>
  <c r="Y54" i="15"/>
  <c r="Z54" i="15"/>
  <c r="AA54" i="15"/>
  <c r="AB54" i="15"/>
  <c r="A55" i="15"/>
  <c r="B55" i="15"/>
  <c r="D55" i="15"/>
  <c r="F55" i="15"/>
  <c r="G55" i="15"/>
  <c r="I55" i="15"/>
  <c r="J55" i="15"/>
  <c r="L55" i="15"/>
  <c r="M55" i="15"/>
  <c r="O55" i="15"/>
  <c r="P55" i="15"/>
  <c r="R55" i="15"/>
  <c r="S55" i="15"/>
  <c r="T55" i="15"/>
  <c r="U55" i="15"/>
  <c r="V55" i="15"/>
  <c r="W55" i="15"/>
  <c r="X55" i="15"/>
  <c r="Y55" i="15"/>
  <c r="Z55" i="15"/>
  <c r="AA55" i="15"/>
  <c r="AB55" i="15"/>
  <c r="A56" i="15"/>
  <c r="B56" i="15"/>
  <c r="D56" i="15"/>
  <c r="F56" i="15"/>
  <c r="G56" i="15"/>
  <c r="I56" i="15"/>
  <c r="J56" i="15"/>
  <c r="L56" i="15"/>
  <c r="M56" i="15"/>
  <c r="O56" i="15"/>
  <c r="P56" i="15"/>
  <c r="R56" i="15"/>
  <c r="S56" i="15"/>
  <c r="T56" i="15"/>
  <c r="U56" i="15"/>
  <c r="V56" i="15"/>
  <c r="W56" i="15"/>
  <c r="X56" i="15"/>
  <c r="Y56" i="15"/>
  <c r="Z56" i="15"/>
  <c r="AA56" i="15"/>
  <c r="AB56" i="15"/>
  <c r="A57" i="15"/>
  <c r="B57" i="15"/>
  <c r="D57" i="15"/>
  <c r="F57" i="15"/>
  <c r="G57" i="15"/>
  <c r="I57" i="15"/>
  <c r="J57" i="15"/>
  <c r="L57" i="15"/>
  <c r="M57" i="15"/>
  <c r="O57" i="15"/>
  <c r="P57" i="15"/>
  <c r="R57" i="15"/>
  <c r="S57" i="15"/>
  <c r="T57" i="15"/>
  <c r="U57" i="15"/>
  <c r="V57" i="15"/>
  <c r="W57" i="15"/>
  <c r="X57" i="15"/>
  <c r="Y57" i="15"/>
  <c r="Z57" i="15"/>
  <c r="AA57" i="15"/>
  <c r="AB57" i="15"/>
  <c r="A58" i="15"/>
  <c r="B58" i="15"/>
  <c r="D58" i="15"/>
  <c r="F58" i="15"/>
  <c r="G58" i="15"/>
  <c r="I58" i="15"/>
  <c r="J58" i="15"/>
  <c r="L58" i="15"/>
  <c r="M58" i="15"/>
  <c r="O58" i="15"/>
  <c r="P58" i="15"/>
  <c r="R58" i="15"/>
  <c r="S58" i="15"/>
  <c r="T58" i="15"/>
  <c r="U58" i="15"/>
  <c r="V58" i="15"/>
  <c r="W58" i="15"/>
  <c r="X58" i="15"/>
  <c r="Y58" i="15"/>
  <c r="Z58" i="15"/>
  <c r="AA58" i="15"/>
  <c r="AB58" i="15"/>
  <c r="A59" i="15"/>
  <c r="B59" i="15"/>
  <c r="D59" i="15"/>
  <c r="F59" i="15"/>
  <c r="G59" i="15"/>
  <c r="I59" i="15"/>
  <c r="J59" i="15"/>
  <c r="L59" i="15"/>
  <c r="M59" i="15"/>
  <c r="O59" i="15"/>
  <c r="P59" i="15"/>
  <c r="R59" i="15"/>
  <c r="S59" i="15"/>
  <c r="T59" i="15"/>
  <c r="U59" i="15"/>
  <c r="V59" i="15"/>
  <c r="W59" i="15"/>
  <c r="X59" i="15"/>
  <c r="Y59" i="15"/>
  <c r="Z59" i="15"/>
  <c r="AA59" i="15"/>
  <c r="AB59" i="15"/>
  <c r="A60" i="15"/>
  <c r="B60" i="15"/>
  <c r="D60" i="15"/>
  <c r="F60" i="15"/>
  <c r="G60" i="15"/>
  <c r="I60" i="15"/>
  <c r="J60" i="15"/>
  <c r="L60" i="15"/>
  <c r="M60" i="15"/>
  <c r="O60" i="15"/>
  <c r="P60" i="15"/>
  <c r="R60" i="15"/>
  <c r="S60" i="15"/>
  <c r="T60" i="15"/>
  <c r="U60" i="15"/>
  <c r="V60" i="15"/>
  <c r="W60" i="15"/>
  <c r="X60" i="15"/>
  <c r="Y60" i="15"/>
  <c r="Z60" i="15"/>
  <c r="AA60" i="15"/>
  <c r="AB60" i="15"/>
  <c r="A61" i="15"/>
  <c r="B61" i="15"/>
  <c r="D61" i="15"/>
  <c r="F61" i="15"/>
  <c r="G61" i="15"/>
  <c r="I61" i="15"/>
  <c r="J61" i="15"/>
  <c r="L61" i="15"/>
  <c r="M61" i="15"/>
  <c r="O61" i="15"/>
  <c r="P61" i="15"/>
  <c r="R61" i="15"/>
  <c r="S61" i="15"/>
  <c r="T61" i="15"/>
  <c r="U61" i="15"/>
  <c r="V61" i="15"/>
  <c r="W61" i="15"/>
  <c r="X61" i="15"/>
  <c r="Y61" i="15"/>
  <c r="Z61" i="15"/>
  <c r="AA61" i="15"/>
  <c r="AB61" i="15"/>
  <c r="A62" i="15"/>
  <c r="B62" i="15"/>
  <c r="D62" i="15"/>
  <c r="F62" i="15"/>
  <c r="G62" i="15"/>
  <c r="I62" i="15"/>
  <c r="J62" i="15"/>
  <c r="L62" i="15"/>
  <c r="M62" i="15"/>
  <c r="O62" i="15"/>
  <c r="P62" i="15"/>
  <c r="R62" i="15"/>
  <c r="S62" i="15"/>
  <c r="T62" i="15"/>
  <c r="U62" i="15"/>
  <c r="V62" i="15"/>
  <c r="W62" i="15"/>
  <c r="X62" i="15"/>
  <c r="Y62" i="15"/>
  <c r="Z62" i="15"/>
  <c r="AA62" i="15"/>
  <c r="AB62" i="15"/>
  <c r="A63" i="15"/>
  <c r="B63" i="15"/>
  <c r="D63" i="15"/>
  <c r="F63" i="15"/>
  <c r="G63" i="15"/>
  <c r="I63" i="15"/>
  <c r="J63" i="15"/>
  <c r="L63" i="15"/>
  <c r="M63" i="15"/>
  <c r="O63" i="15"/>
  <c r="P63" i="15"/>
  <c r="R63" i="15"/>
  <c r="S63" i="15"/>
  <c r="T63" i="15"/>
  <c r="U63" i="15"/>
  <c r="V63" i="15"/>
  <c r="W63" i="15"/>
  <c r="X63" i="15"/>
  <c r="Y63" i="15"/>
  <c r="Z63" i="15"/>
  <c r="AA63" i="15"/>
  <c r="AB63" i="15"/>
  <c r="A64" i="15"/>
  <c r="B64" i="15"/>
  <c r="D64" i="15"/>
  <c r="F64" i="15"/>
  <c r="G64" i="15"/>
  <c r="I64" i="15"/>
  <c r="J64" i="15"/>
  <c r="L64" i="15"/>
  <c r="M64" i="15"/>
  <c r="O64" i="15"/>
  <c r="P64" i="15"/>
  <c r="R64" i="15"/>
  <c r="S64" i="15"/>
  <c r="T64" i="15"/>
  <c r="U64" i="15"/>
  <c r="V64" i="15"/>
  <c r="W64" i="15"/>
  <c r="X64" i="15"/>
  <c r="Y64" i="15"/>
  <c r="Z64" i="15"/>
  <c r="AA64" i="15"/>
  <c r="AB64" i="15"/>
  <c r="A65" i="15"/>
  <c r="B65" i="15"/>
  <c r="D65" i="15"/>
  <c r="F65" i="15"/>
  <c r="G65" i="15"/>
  <c r="I65" i="15"/>
  <c r="J65" i="15"/>
  <c r="L65" i="15"/>
  <c r="M65" i="15"/>
  <c r="O65" i="15"/>
  <c r="P65" i="15"/>
  <c r="R65" i="15"/>
  <c r="S65" i="15"/>
  <c r="T65" i="15"/>
  <c r="U65" i="15"/>
  <c r="V65" i="15"/>
  <c r="W65" i="15"/>
  <c r="X65" i="15"/>
  <c r="Y65" i="15"/>
  <c r="Z65" i="15"/>
  <c r="AA65" i="15"/>
  <c r="AB65" i="15"/>
  <c r="A66" i="15"/>
  <c r="B66" i="15"/>
  <c r="D66" i="15"/>
  <c r="F66" i="15"/>
  <c r="G66" i="15"/>
  <c r="I66" i="15"/>
  <c r="J66" i="15"/>
  <c r="L66" i="15"/>
  <c r="M66" i="15"/>
  <c r="O66" i="15"/>
  <c r="P66" i="15"/>
  <c r="R66" i="15"/>
  <c r="S66" i="15"/>
  <c r="T66" i="15"/>
  <c r="U66" i="15"/>
  <c r="V66" i="15"/>
  <c r="W66" i="15"/>
  <c r="X66" i="15"/>
  <c r="Y66" i="15"/>
  <c r="Z66" i="15"/>
  <c r="AA66" i="15"/>
  <c r="AB66" i="15"/>
  <c r="A67" i="15"/>
  <c r="B67" i="15"/>
  <c r="D67" i="15"/>
  <c r="F67" i="15"/>
  <c r="G67" i="15"/>
  <c r="I67" i="15"/>
  <c r="J67" i="15"/>
  <c r="L67" i="15"/>
  <c r="M67" i="15"/>
  <c r="O67" i="15"/>
  <c r="P67" i="15"/>
  <c r="R67" i="15"/>
  <c r="S67" i="15"/>
  <c r="T67" i="15"/>
  <c r="U67" i="15"/>
  <c r="V67" i="15"/>
  <c r="W67" i="15"/>
  <c r="X67" i="15"/>
  <c r="Y67" i="15"/>
  <c r="Z67" i="15"/>
  <c r="AA67" i="15"/>
  <c r="AB67" i="15"/>
  <c r="A68" i="15"/>
  <c r="B68" i="15"/>
  <c r="D68" i="15"/>
  <c r="F68" i="15"/>
  <c r="G68" i="15"/>
  <c r="I68" i="15"/>
  <c r="J68" i="15"/>
  <c r="L68" i="15"/>
  <c r="M68" i="15"/>
  <c r="O68" i="15"/>
  <c r="P68" i="15"/>
  <c r="R68" i="15"/>
  <c r="S68" i="15"/>
  <c r="T68" i="15"/>
  <c r="U68" i="15"/>
  <c r="V68" i="15"/>
  <c r="W68" i="15"/>
  <c r="X68" i="15"/>
  <c r="Y68" i="15"/>
  <c r="Z68" i="15"/>
  <c r="AA68" i="15"/>
  <c r="AB68" i="15"/>
  <c r="A69" i="15"/>
  <c r="B69" i="15"/>
  <c r="D69" i="15"/>
  <c r="F69" i="15"/>
  <c r="G69" i="15"/>
  <c r="I69" i="15"/>
  <c r="J69" i="15"/>
  <c r="L69" i="15"/>
  <c r="M69" i="15"/>
  <c r="O69" i="15"/>
  <c r="P69" i="15"/>
  <c r="R69" i="15"/>
  <c r="S69" i="15"/>
  <c r="T69" i="15"/>
  <c r="U69" i="15"/>
  <c r="V69" i="15"/>
  <c r="W69" i="15"/>
  <c r="X69" i="15"/>
  <c r="Y69" i="15"/>
  <c r="Z69" i="15"/>
  <c r="AA69" i="15"/>
  <c r="AB69" i="15"/>
  <c r="A70" i="15"/>
  <c r="B70" i="15"/>
  <c r="D70" i="15"/>
  <c r="F70" i="15"/>
  <c r="G70" i="15"/>
  <c r="I70" i="15"/>
  <c r="J70" i="15"/>
  <c r="L70" i="15"/>
  <c r="M70" i="15"/>
  <c r="O70" i="15"/>
  <c r="P70" i="15"/>
  <c r="R70" i="15"/>
  <c r="S70" i="15"/>
  <c r="T70" i="15"/>
  <c r="U70" i="15"/>
  <c r="V70" i="15"/>
  <c r="W70" i="15"/>
  <c r="X70" i="15"/>
  <c r="Y70" i="15"/>
  <c r="Z70" i="15"/>
  <c r="AA70" i="15"/>
  <c r="AB70" i="15"/>
  <c r="A71" i="15"/>
  <c r="B71" i="15"/>
  <c r="D71" i="15"/>
  <c r="F71" i="15"/>
  <c r="G71" i="15"/>
  <c r="I71" i="15"/>
  <c r="J71" i="15"/>
  <c r="L71" i="15"/>
  <c r="M71" i="15"/>
  <c r="O71" i="15"/>
  <c r="P71" i="15"/>
  <c r="R71" i="15"/>
  <c r="S71" i="15"/>
  <c r="T71" i="15"/>
  <c r="U71" i="15"/>
  <c r="V71" i="15"/>
  <c r="W71" i="15"/>
  <c r="X71" i="15"/>
  <c r="Y71" i="15"/>
  <c r="Z71" i="15"/>
  <c r="AA71" i="15"/>
  <c r="AB71" i="15"/>
  <c r="A72" i="15"/>
  <c r="B72" i="15"/>
  <c r="D72" i="15"/>
  <c r="F72" i="15"/>
  <c r="G72" i="15"/>
  <c r="I72" i="15"/>
  <c r="J72" i="15"/>
  <c r="L72" i="15"/>
  <c r="M72" i="15"/>
  <c r="O72" i="15"/>
  <c r="P72" i="15"/>
  <c r="R72" i="15"/>
  <c r="S72" i="15"/>
  <c r="T72" i="15"/>
  <c r="U72" i="15"/>
  <c r="V72" i="15"/>
  <c r="W72" i="15"/>
  <c r="X72" i="15"/>
  <c r="Y72" i="15"/>
  <c r="Z72" i="15"/>
  <c r="AA72" i="15"/>
  <c r="AB72" i="15"/>
  <c r="A73" i="15"/>
  <c r="B73" i="15"/>
  <c r="D73" i="15"/>
  <c r="F73" i="15"/>
  <c r="G73" i="15"/>
  <c r="I73" i="15"/>
  <c r="J73" i="15"/>
  <c r="L73" i="15"/>
  <c r="M73" i="15"/>
  <c r="O73" i="15"/>
  <c r="P73" i="15"/>
  <c r="R73" i="15"/>
  <c r="S73" i="15"/>
  <c r="T73" i="15"/>
  <c r="U73" i="15"/>
  <c r="V73" i="15"/>
  <c r="W73" i="15"/>
  <c r="X73" i="15"/>
  <c r="Y73" i="15"/>
  <c r="Z73" i="15"/>
  <c r="AA73" i="15"/>
  <c r="AB73" i="15"/>
  <c r="A74" i="15"/>
  <c r="B74" i="15"/>
  <c r="D74" i="15"/>
  <c r="G74" i="15"/>
  <c r="I74" i="15"/>
  <c r="J74" i="15"/>
  <c r="L74" i="15"/>
  <c r="M74" i="15"/>
  <c r="O74" i="15"/>
  <c r="P74" i="15"/>
  <c r="R74" i="15"/>
  <c r="S74" i="15"/>
  <c r="T74" i="15"/>
  <c r="U74" i="15"/>
  <c r="V74" i="15"/>
  <c r="W74" i="15"/>
  <c r="X74" i="15"/>
  <c r="Y74" i="15"/>
  <c r="Z74" i="15"/>
  <c r="AA74" i="15"/>
  <c r="AB74" i="15"/>
  <c r="A75" i="15"/>
  <c r="B75" i="15"/>
  <c r="D75" i="15"/>
  <c r="G75" i="15"/>
  <c r="I75" i="15"/>
  <c r="J75" i="15"/>
  <c r="L75" i="15"/>
  <c r="M75" i="15"/>
  <c r="O75" i="15"/>
  <c r="P75" i="15"/>
  <c r="R75" i="15"/>
  <c r="S75" i="15"/>
  <c r="T75" i="15"/>
  <c r="U75" i="15"/>
  <c r="V75" i="15"/>
  <c r="W75" i="15"/>
  <c r="X75" i="15"/>
  <c r="Y75" i="15"/>
  <c r="Z75" i="15"/>
  <c r="AA75" i="15"/>
  <c r="AB75" i="15"/>
  <c r="A76" i="15"/>
  <c r="B76" i="15"/>
  <c r="D76" i="15"/>
  <c r="G76" i="15"/>
  <c r="I76" i="15"/>
  <c r="J76" i="15"/>
  <c r="L76" i="15"/>
  <c r="M76" i="15"/>
  <c r="O76" i="15"/>
  <c r="P76" i="15"/>
  <c r="R76" i="15"/>
  <c r="S76" i="15"/>
  <c r="T76" i="15"/>
  <c r="U76" i="15"/>
  <c r="V76" i="15"/>
  <c r="W76" i="15"/>
  <c r="X76" i="15"/>
  <c r="Y76" i="15"/>
  <c r="Z76" i="15"/>
  <c r="AA76" i="15"/>
  <c r="AB76" i="15"/>
  <c r="A77" i="15"/>
  <c r="B77" i="15"/>
  <c r="D77" i="15"/>
  <c r="G77" i="15"/>
  <c r="I77" i="15"/>
  <c r="J77" i="15"/>
  <c r="L77" i="15"/>
  <c r="M77" i="15"/>
  <c r="O77" i="15"/>
  <c r="P77" i="15"/>
  <c r="R77" i="15"/>
  <c r="S77" i="15"/>
  <c r="T77" i="15"/>
  <c r="U77" i="15"/>
  <c r="V77" i="15"/>
  <c r="W77" i="15"/>
  <c r="X77" i="15"/>
  <c r="Y77" i="15"/>
  <c r="Z77" i="15"/>
  <c r="AA77" i="15"/>
  <c r="AB77" i="15"/>
  <c r="A78" i="15"/>
  <c r="B78" i="15"/>
  <c r="D78" i="15"/>
  <c r="G78" i="15"/>
  <c r="I78" i="15"/>
  <c r="J78" i="15"/>
  <c r="L78" i="15"/>
  <c r="M78" i="15"/>
  <c r="O78" i="15"/>
  <c r="P78" i="15"/>
  <c r="R78" i="15"/>
  <c r="S78" i="15"/>
  <c r="T78" i="15"/>
  <c r="U78" i="15"/>
  <c r="V78" i="15"/>
  <c r="W78" i="15"/>
  <c r="X78" i="15"/>
  <c r="Y78" i="15"/>
  <c r="Z78" i="15"/>
  <c r="AA78" i="15"/>
  <c r="AB78" i="15"/>
  <c r="A79" i="15"/>
  <c r="B79" i="15"/>
  <c r="D79" i="15"/>
  <c r="G79" i="15"/>
  <c r="I79" i="15"/>
  <c r="J79" i="15"/>
  <c r="L79" i="15"/>
  <c r="M79" i="15"/>
  <c r="O79" i="15"/>
  <c r="P79" i="15"/>
  <c r="R79" i="15"/>
  <c r="S79" i="15"/>
  <c r="T79" i="15"/>
  <c r="U79" i="15"/>
  <c r="V79" i="15"/>
  <c r="W79" i="15"/>
  <c r="X79" i="15"/>
  <c r="Y79" i="15"/>
  <c r="Z79" i="15"/>
  <c r="AA79" i="15"/>
  <c r="AB79" i="15"/>
  <c r="A80" i="15"/>
  <c r="B80" i="15"/>
  <c r="D80" i="15"/>
  <c r="G80" i="15"/>
  <c r="I80" i="15"/>
  <c r="J80" i="15"/>
  <c r="L80" i="15"/>
  <c r="M80" i="15"/>
  <c r="O80" i="15"/>
  <c r="P80" i="15"/>
  <c r="R80" i="15"/>
  <c r="S80" i="15"/>
  <c r="T80" i="15"/>
  <c r="U80" i="15"/>
  <c r="V80" i="15"/>
  <c r="W80" i="15"/>
  <c r="X80" i="15"/>
  <c r="Y80" i="15"/>
  <c r="Z80" i="15"/>
  <c r="AA80" i="15"/>
  <c r="AB80" i="15"/>
  <c r="A81" i="15"/>
  <c r="B81" i="15"/>
  <c r="D81" i="15"/>
  <c r="G81" i="15"/>
  <c r="I81" i="15"/>
  <c r="J81" i="15"/>
  <c r="L81" i="15"/>
  <c r="M81" i="15"/>
  <c r="O81" i="15"/>
  <c r="P81" i="15"/>
  <c r="R81" i="15"/>
  <c r="S81" i="15"/>
  <c r="T81" i="15"/>
  <c r="U81" i="15"/>
  <c r="V81" i="15"/>
  <c r="W81" i="15"/>
  <c r="X81" i="15"/>
  <c r="Y81" i="15"/>
  <c r="Z81" i="15"/>
  <c r="AA81" i="15"/>
  <c r="AB81" i="15"/>
  <c r="A82" i="15"/>
  <c r="B82" i="15"/>
  <c r="D82" i="15"/>
  <c r="G82" i="15"/>
  <c r="I82" i="15"/>
  <c r="J82" i="15"/>
  <c r="L82" i="15"/>
  <c r="M82" i="15"/>
  <c r="O82" i="15"/>
  <c r="P82" i="15"/>
  <c r="R82" i="15"/>
  <c r="S82" i="15"/>
  <c r="T82" i="15"/>
  <c r="U82" i="15"/>
  <c r="V82" i="15"/>
  <c r="W82" i="15"/>
  <c r="X82" i="15"/>
  <c r="Y82" i="15"/>
  <c r="Z82" i="15"/>
  <c r="AA82" i="15"/>
  <c r="AB82" i="15"/>
  <c r="A83" i="15"/>
  <c r="B83" i="15"/>
  <c r="D83" i="15"/>
  <c r="G83" i="15"/>
  <c r="I83" i="15"/>
  <c r="J83" i="15"/>
  <c r="L83" i="15"/>
  <c r="M83" i="15"/>
  <c r="O83" i="15"/>
  <c r="P83" i="15"/>
  <c r="R83" i="15"/>
  <c r="S83" i="15"/>
  <c r="T83" i="15"/>
  <c r="U83" i="15"/>
  <c r="V83" i="15"/>
  <c r="W83" i="15"/>
  <c r="X83" i="15"/>
  <c r="Y83" i="15"/>
  <c r="Z83" i="15"/>
  <c r="AA83" i="15"/>
  <c r="AB83" i="15"/>
  <c r="A84" i="15"/>
  <c r="B84" i="15"/>
  <c r="D84" i="15"/>
  <c r="G84" i="15"/>
  <c r="I84" i="15"/>
  <c r="J84" i="15"/>
  <c r="L84" i="15"/>
  <c r="M84" i="15"/>
  <c r="O84" i="15"/>
  <c r="P84" i="15"/>
  <c r="R84" i="15"/>
  <c r="S84" i="15"/>
  <c r="T84" i="15"/>
  <c r="U84" i="15"/>
  <c r="V84" i="15"/>
  <c r="W84" i="15"/>
  <c r="X84" i="15"/>
  <c r="Y84" i="15"/>
  <c r="Z84" i="15"/>
  <c r="AA84" i="15"/>
  <c r="AB84" i="15"/>
  <c r="A85" i="15"/>
  <c r="B85" i="15"/>
  <c r="D85" i="15"/>
  <c r="G85" i="15"/>
  <c r="I85" i="15"/>
  <c r="J85" i="15"/>
  <c r="L85" i="15"/>
  <c r="M85" i="15"/>
  <c r="O85" i="15"/>
  <c r="P85" i="15"/>
  <c r="R85" i="15"/>
  <c r="S85" i="15"/>
  <c r="T85" i="15"/>
  <c r="U85" i="15"/>
  <c r="V85" i="15"/>
  <c r="W85" i="15"/>
  <c r="X85" i="15"/>
  <c r="Y85" i="15"/>
  <c r="Z85" i="15"/>
  <c r="AA85" i="15"/>
  <c r="AB85" i="15"/>
  <c r="A86" i="15"/>
  <c r="B86" i="15"/>
  <c r="D86" i="15"/>
  <c r="G86" i="15"/>
  <c r="I86" i="15"/>
  <c r="J86" i="15"/>
  <c r="L86" i="15"/>
  <c r="M86" i="15"/>
  <c r="O86" i="15"/>
  <c r="P86" i="15"/>
  <c r="R86" i="15"/>
  <c r="S86" i="15"/>
  <c r="T86" i="15"/>
  <c r="U86" i="15"/>
  <c r="V86" i="15"/>
  <c r="W86" i="15"/>
  <c r="X86" i="15"/>
  <c r="Y86" i="15"/>
  <c r="Z86" i="15"/>
  <c r="AA86" i="15"/>
  <c r="AB86" i="15"/>
  <c r="A87" i="15"/>
  <c r="B87" i="15"/>
  <c r="D87" i="15"/>
  <c r="G87" i="15"/>
  <c r="I87" i="15"/>
  <c r="J87" i="15"/>
  <c r="L87" i="15"/>
  <c r="M87" i="15"/>
  <c r="O87" i="15"/>
  <c r="P87" i="15"/>
  <c r="R87" i="15"/>
  <c r="S87" i="15"/>
  <c r="T87" i="15"/>
  <c r="U87" i="15"/>
  <c r="V87" i="15"/>
  <c r="W87" i="15"/>
  <c r="X87" i="15"/>
  <c r="Y87" i="15"/>
  <c r="Z87" i="15"/>
  <c r="AA87" i="15"/>
  <c r="AB87" i="15"/>
  <c r="A88" i="15"/>
  <c r="B88" i="15"/>
  <c r="D88" i="15"/>
  <c r="G88" i="15"/>
  <c r="I88" i="15"/>
  <c r="J88" i="15"/>
  <c r="L88" i="15"/>
  <c r="M88" i="15"/>
  <c r="O88" i="15"/>
  <c r="P88" i="15"/>
  <c r="R88" i="15"/>
  <c r="S88" i="15"/>
  <c r="T88" i="15"/>
  <c r="U88" i="15"/>
  <c r="V88" i="15"/>
  <c r="W88" i="15"/>
  <c r="X88" i="15"/>
  <c r="Y88" i="15"/>
  <c r="Z88" i="15"/>
  <c r="AA88" i="15"/>
  <c r="AB88" i="15"/>
  <c r="A89" i="15"/>
  <c r="B89" i="15"/>
  <c r="D89" i="15"/>
  <c r="G89" i="15"/>
  <c r="I89" i="15"/>
  <c r="J89" i="15"/>
  <c r="L89" i="15"/>
  <c r="M89" i="15"/>
  <c r="O89" i="15"/>
  <c r="P89" i="15"/>
  <c r="R89" i="15"/>
  <c r="S89" i="15"/>
  <c r="T89" i="15"/>
  <c r="U89" i="15"/>
  <c r="V89" i="15"/>
  <c r="W89" i="15"/>
  <c r="X89" i="15"/>
  <c r="Y89" i="15"/>
  <c r="Z89" i="15"/>
  <c r="AA89" i="15"/>
  <c r="AB89" i="15"/>
  <c r="A90" i="15"/>
  <c r="B90" i="15"/>
  <c r="D90" i="15"/>
  <c r="G90" i="15"/>
  <c r="I90" i="15"/>
  <c r="J90" i="15"/>
  <c r="L90" i="15"/>
  <c r="M90" i="15"/>
  <c r="O90" i="15"/>
  <c r="P90" i="15"/>
  <c r="R90" i="15"/>
  <c r="S90" i="15"/>
  <c r="T90" i="15"/>
  <c r="U90" i="15"/>
  <c r="V90" i="15"/>
  <c r="W90" i="15"/>
  <c r="X90" i="15"/>
  <c r="Y90" i="15"/>
  <c r="Z90" i="15"/>
  <c r="AA90" i="15"/>
  <c r="AB90" i="15"/>
  <c r="A91" i="15"/>
  <c r="B91" i="15"/>
  <c r="D91" i="15"/>
  <c r="G91" i="15"/>
  <c r="I91" i="15"/>
  <c r="J91" i="15"/>
  <c r="L91" i="15"/>
  <c r="M91" i="15"/>
  <c r="O91" i="15"/>
  <c r="P91" i="15"/>
  <c r="R91" i="15"/>
  <c r="S91" i="15"/>
  <c r="T91" i="15"/>
  <c r="U91" i="15"/>
  <c r="V91" i="15"/>
  <c r="W91" i="15"/>
  <c r="X91" i="15"/>
  <c r="Y91" i="15"/>
  <c r="Z91" i="15"/>
  <c r="AA91" i="15"/>
  <c r="AB91" i="15"/>
  <c r="A92" i="15"/>
  <c r="B92" i="15"/>
  <c r="D92" i="15"/>
  <c r="G92" i="15"/>
  <c r="I92" i="15"/>
  <c r="J92" i="15"/>
  <c r="L92" i="15"/>
  <c r="M92" i="15"/>
  <c r="O92" i="15"/>
  <c r="P92" i="15"/>
  <c r="R92" i="15"/>
  <c r="S92" i="15"/>
  <c r="T92" i="15"/>
  <c r="U92" i="15"/>
  <c r="V92" i="15"/>
  <c r="W92" i="15"/>
  <c r="X92" i="15"/>
  <c r="Y92" i="15"/>
  <c r="Z92" i="15"/>
  <c r="AA92" i="15"/>
  <c r="AB92" i="15"/>
  <c r="A93" i="15"/>
  <c r="B93" i="15"/>
  <c r="D93" i="15"/>
  <c r="G93" i="15"/>
  <c r="I93" i="15"/>
  <c r="J93" i="15"/>
  <c r="L93" i="15"/>
  <c r="M93" i="15"/>
  <c r="O93" i="15"/>
  <c r="P93" i="15"/>
  <c r="R93" i="15"/>
  <c r="S93" i="15"/>
  <c r="T93" i="15"/>
  <c r="U93" i="15"/>
  <c r="V93" i="15"/>
  <c r="W93" i="15"/>
  <c r="X93" i="15"/>
  <c r="Y93" i="15"/>
  <c r="Z93" i="15"/>
  <c r="AA93" i="15"/>
  <c r="AB93" i="15"/>
  <c r="A94" i="15"/>
  <c r="B94" i="15"/>
  <c r="D94" i="15"/>
  <c r="G94" i="15"/>
  <c r="I94" i="15"/>
  <c r="J94" i="15"/>
  <c r="L94" i="15"/>
  <c r="M94" i="15"/>
  <c r="O94" i="15"/>
  <c r="P94" i="15"/>
  <c r="R94" i="15"/>
  <c r="S94" i="15"/>
  <c r="T94" i="15"/>
  <c r="U94" i="15"/>
  <c r="V94" i="15"/>
  <c r="W94" i="15"/>
  <c r="X94" i="15"/>
  <c r="Y94" i="15"/>
  <c r="Z94" i="15"/>
  <c r="AA94" i="15"/>
  <c r="AB94" i="15"/>
  <c r="A95" i="15"/>
  <c r="B95" i="15"/>
  <c r="D95" i="15"/>
  <c r="G95" i="15"/>
  <c r="I95" i="15"/>
  <c r="J95" i="15"/>
  <c r="L95" i="15"/>
  <c r="M95" i="15"/>
  <c r="O95" i="15"/>
  <c r="P95" i="15"/>
  <c r="R95" i="15"/>
  <c r="S95" i="15"/>
  <c r="T95" i="15"/>
  <c r="U95" i="15"/>
  <c r="V95" i="15"/>
  <c r="W95" i="15"/>
  <c r="X95" i="15"/>
  <c r="Y95" i="15"/>
  <c r="Z95" i="15"/>
  <c r="AA95" i="15"/>
  <c r="AB95" i="15"/>
  <c r="A96" i="15"/>
  <c r="B96" i="15"/>
  <c r="D96" i="15"/>
  <c r="G96" i="15"/>
  <c r="I96" i="15"/>
  <c r="J96" i="15"/>
  <c r="L96" i="15"/>
  <c r="M96" i="15"/>
  <c r="O96" i="15"/>
  <c r="P96" i="15"/>
  <c r="R96" i="15"/>
  <c r="S96" i="15"/>
  <c r="T96" i="15"/>
  <c r="U96" i="15"/>
  <c r="V96" i="15"/>
  <c r="W96" i="15"/>
  <c r="X96" i="15"/>
  <c r="Y96" i="15"/>
  <c r="Z96" i="15"/>
  <c r="AA96" i="15"/>
  <c r="AB96" i="15"/>
  <c r="A97" i="15"/>
  <c r="B97" i="15"/>
  <c r="D97" i="15"/>
  <c r="G97" i="15"/>
  <c r="I97" i="15"/>
  <c r="J97" i="15"/>
  <c r="L97" i="15"/>
  <c r="M97" i="15"/>
  <c r="O97" i="15"/>
  <c r="P97" i="15"/>
  <c r="R97" i="15"/>
  <c r="S97" i="15"/>
  <c r="T97" i="15"/>
  <c r="U97" i="15"/>
  <c r="V97" i="15"/>
  <c r="W97" i="15"/>
  <c r="X97" i="15"/>
  <c r="Y97" i="15"/>
  <c r="Z97" i="15"/>
  <c r="AA97" i="15"/>
  <c r="AB97" i="15"/>
  <c r="A98" i="15"/>
  <c r="B98" i="15"/>
  <c r="D98" i="15"/>
  <c r="G98" i="15"/>
  <c r="I98" i="15"/>
  <c r="J98" i="15"/>
  <c r="L98" i="15"/>
  <c r="M98" i="15"/>
  <c r="O98" i="15"/>
  <c r="P98" i="15"/>
  <c r="R98" i="15"/>
  <c r="S98" i="15"/>
  <c r="T98" i="15"/>
  <c r="U98" i="15"/>
  <c r="V98" i="15"/>
  <c r="W98" i="15"/>
  <c r="X98" i="15"/>
  <c r="Y98" i="15"/>
  <c r="Z98" i="15"/>
  <c r="AA98" i="15"/>
  <c r="AB98" i="15"/>
  <c r="A99" i="15"/>
  <c r="B99" i="15"/>
  <c r="D99" i="15"/>
  <c r="G99" i="15"/>
  <c r="I99" i="15"/>
  <c r="J99" i="15"/>
  <c r="L99" i="15"/>
  <c r="M99" i="15"/>
  <c r="O99" i="15"/>
  <c r="P99" i="15"/>
  <c r="R99" i="15"/>
  <c r="S99" i="15"/>
  <c r="T99" i="15"/>
  <c r="U99" i="15"/>
  <c r="V99" i="15"/>
  <c r="W99" i="15"/>
  <c r="X99" i="15"/>
  <c r="Y99" i="15"/>
  <c r="Z99" i="15"/>
  <c r="AA99" i="15"/>
  <c r="AB99" i="15"/>
  <c r="A100" i="15"/>
  <c r="B100" i="15"/>
  <c r="D100" i="15"/>
  <c r="G100" i="15"/>
  <c r="I100" i="15"/>
  <c r="J100" i="15"/>
  <c r="L100" i="15"/>
  <c r="M100" i="15"/>
  <c r="O100" i="15"/>
  <c r="P100" i="15"/>
  <c r="R100" i="15"/>
  <c r="S100" i="15"/>
  <c r="T100" i="15"/>
  <c r="U100" i="15"/>
  <c r="V100" i="15"/>
  <c r="W100" i="15"/>
  <c r="X100" i="15"/>
  <c r="Y100" i="15"/>
  <c r="Z100" i="15"/>
  <c r="AA100" i="15"/>
  <c r="AB100" i="15"/>
  <c r="A101" i="15"/>
  <c r="B101" i="15"/>
  <c r="D101" i="15"/>
  <c r="G101" i="15"/>
  <c r="I101" i="15"/>
  <c r="J101" i="15"/>
  <c r="L101" i="15"/>
  <c r="M101" i="15"/>
  <c r="O101" i="15"/>
  <c r="P101" i="15"/>
  <c r="R101" i="15"/>
  <c r="S101" i="15"/>
  <c r="T101" i="15"/>
  <c r="U101" i="15"/>
  <c r="V101" i="15"/>
  <c r="W101" i="15"/>
  <c r="X101" i="15"/>
  <c r="Y101" i="15"/>
  <c r="Z101" i="15"/>
  <c r="AA101" i="15"/>
  <c r="AB101" i="15"/>
  <c r="A102" i="15"/>
  <c r="B102" i="15"/>
  <c r="D102" i="15"/>
  <c r="F102" i="15"/>
  <c r="G102" i="15"/>
  <c r="I102" i="15"/>
  <c r="J102" i="15"/>
  <c r="L102" i="15"/>
  <c r="M102" i="15"/>
  <c r="O102" i="15"/>
  <c r="P102" i="15"/>
  <c r="R102" i="15"/>
  <c r="S102" i="15"/>
  <c r="T102" i="15"/>
  <c r="U102" i="15"/>
  <c r="V102" i="15"/>
  <c r="W102" i="15"/>
  <c r="X102" i="15"/>
  <c r="Y102" i="15"/>
  <c r="Z102" i="15"/>
  <c r="AA102" i="15"/>
  <c r="AB102" i="15"/>
  <c r="A103" i="15"/>
  <c r="B103" i="15"/>
  <c r="D103" i="15"/>
  <c r="F103" i="15"/>
  <c r="G103" i="15"/>
  <c r="I103" i="15"/>
  <c r="J103" i="15"/>
  <c r="L103" i="15"/>
  <c r="M103" i="15"/>
  <c r="O103" i="15"/>
  <c r="P103" i="15"/>
  <c r="R103" i="15"/>
  <c r="S103" i="15"/>
  <c r="T103" i="15"/>
  <c r="U103" i="15"/>
  <c r="V103" i="15"/>
  <c r="W103" i="15"/>
  <c r="X103" i="15"/>
  <c r="Y103" i="15"/>
  <c r="Z103" i="15"/>
  <c r="AA103" i="15"/>
  <c r="AB103" i="15"/>
  <c r="A104" i="15"/>
  <c r="B104" i="15"/>
  <c r="D104" i="15"/>
  <c r="F104" i="15"/>
  <c r="G104" i="15"/>
  <c r="I104" i="15"/>
  <c r="J104" i="15"/>
  <c r="L104" i="15"/>
  <c r="M104" i="15"/>
  <c r="O104" i="15"/>
  <c r="P104" i="15"/>
  <c r="R104" i="15"/>
  <c r="S104" i="15"/>
  <c r="T104" i="15"/>
  <c r="U104" i="15"/>
  <c r="V104" i="15"/>
  <c r="W104" i="15"/>
  <c r="X104" i="15"/>
  <c r="Y104" i="15"/>
  <c r="Z104" i="15"/>
  <c r="AA104" i="15"/>
  <c r="AB104" i="15"/>
  <c r="A105" i="15"/>
  <c r="B105" i="15"/>
  <c r="D105" i="15"/>
  <c r="F105" i="15"/>
  <c r="G105" i="15"/>
  <c r="I105" i="15"/>
  <c r="J105" i="15"/>
  <c r="L105" i="15"/>
  <c r="M105" i="15"/>
  <c r="O105" i="15"/>
  <c r="P105" i="15"/>
  <c r="R105" i="15"/>
  <c r="S105" i="15"/>
  <c r="T105" i="15"/>
  <c r="U105" i="15"/>
  <c r="V105" i="15"/>
  <c r="W105" i="15"/>
  <c r="X105" i="15"/>
  <c r="Y105" i="15"/>
  <c r="Z105" i="15"/>
  <c r="AA105" i="15"/>
  <c r="AB105" i="15"/>
  <c r="A106" i="15"/>
  <c r="B106" i="15"/>
  <c r="D106" i="15"/>
  <c r="F106" i="15"/>
  <c r="G106" i="15"/>
  <c r="I106" i="15"/>
  <c r="J106" i="15"/>
  <c r="L106" i="15"/>
  <c r="M106" i="15"/>
  <c r="O106" i="15"/>
  <c r="P106" i="15"/>
  <c r="R106" i="15"/>
  <c r="S106" i="15"/>
  <c r="T106" i="15"/>
  <c r="U106" i="15"/>
  <c r="V106" i="15"/>
  <c r="W106" i="15"/>
  <c r="X106" i="15"/>
  <c r="Y106" i="15"/>
  <c r="Z106" i="15"/>
  <c r="AA106" i="15"/>
  <c r="AB106" i="15"/>
  <c r="A107" i="15"/>
  <c r="B107" i="15"/>
  <c r="D107" i="15"/>
  <c r="F107" i="15"/>
  <c r="G107" i="15"/>
  <c r="I107" i="15"/>
  <c r="J107" i="15"/>
  <c r="L107" i="15"/>
  <c r="M107" i="15"/>
  <c r="O107" i="15"/>
  <c r="P107" i="15"/>
  <c r="R107" i="15"/>
  <c r="S107" i="15"/>
  <c r="T107" i="15"/>
  <c r="U107" i="15"/>
  <c r="V107" i="15"/>
  <c r="W107" i="15"/>
  <c r="X107" i="15"/>
  <c r="Y107" i="15"/>
  <c r="Z107" i="15"/>
  <c r="AA107" i="15"/>
  <c r="AB107" i="15"/>
  <c r="A108" i="15"/>
  <c r="B108" i="15"/>
  <c r="D108" i="15"/>
  <c r="F108" i="15"/>
  <c r="G108" i="15"/>
  <c r="I108" i="15"/>
  <c r="J108" i="15"/>
  <c r="L108" i="15"/>
  <c r="M108" i="15"/>
  <c r="O108" i="15"/>
  <c r="P108" i="15"/>
  <c r="R108" i="15"/>
  <c r="S108" i="15"/>
  <c r="T108" i="15"/>
  <c r="U108" i="15"/>
  <c r="V108" i="15"/>
  <c r="W108" i="15"/>
  <c r="X108" i="15"/>
  <c r="Y108" i="15"/>
  <c r="Z108" i="15"/>
  <c r="AA108" i="15"/>
  <c r="AB108" i="15"/>
  <c r="A109" i="15"/>
  <c r="B109" i="15"/>
  <c r="D109" i="15"/>
  <c r="F109" i="15"/>
  <c r="G109" i="15"/>
  <c r="I109" i="15"/>
  <c r="J109" i="15"/>
  <c r="L109" i="15"/>
  <c r="M109" i="15"/>
  <c r="O109" i="15"/>
  <c r="P109" i="15"/>
  <c r="R109" i="15"/>
  <c r="S109" i="15"/>
  <c r="T109" i="15"/>
  <c r="U109" i="15"/>
  <c r="V109" i="15"/>
  <c r="W109" i="15"/>
  <c r="X109" i="15"/>
  <c r="Y109" i="15"/>
  <c r="Z109" i="15"/>
  <c r="AA109" i="15"/>
  <c r="AB109" i="15"/>
  <c r="A110" i="15"/>
  <c r="B110" i="15"/>
  <c r="D110" i="15"/>
  <c r="F110" i="15"/>
  <c r="G110" i="15"/>
  <c r="I110" i="15"/>
  <c r="J110" i="15"/>
  <c r="L110" i="15"/>
  <c r="M110" i="15"/>
  <c r="O110" i="15"/>
  <c r="P110" i="15"/>
  <c r="R110" i="15"/>
  <c r="S110" i="15"/>
  <c r="T110" i="15"/>
  <c r="U110" i="15"/>
  <c r="V110" i="15"/>
  <c r="W110" i="15"/>
  <c r="J110" i="26" s="1"/>
  <c r="S110" i="26" s="1"/>
  <c r="X110" i="15"/>
  <c r="G22" i="18" s="1"/>
  <c r="Y110" i="15"/>
  <c r="Z110" i="15"/>
  <c r="O22" i="18" s="1"/>
  <c r="AA110" i="15"/>
  <c r="S22" i="18" s="1"/>
  <c r="AB110" i="15"/>
  <c r="W22" i="18" s="1"/>
  <c r="A111" i="15"/>
  <c r="B111" i="15"/>
  <c r="D111" i="15"/>
  <c r="F111" i="15"/>
  <c r="G111" i="15"/>
  <c r="I111" i="15"/>
  <c r="J111" i="15"/>
  <c r="L111" i="15"/>
  <c r="M111" i="15"/>
  <c r="O111" i="15"/>
  <c r="P111" i="15"/>
  <c r="R111" i="15"/>
  <c r="S111" i="15"/>
  <c r="T111" i="15"/>
  <c r="U111" i="15"/>
  <c r="V111" i="15"/>
  <c r="W111" i="15"/>
  <c r="J111" i="26" s="1"/>
  <c r="S111" i="26" s="1"/>
  <c r="X111" i="15"/>
  <c r="G23" i="18" s="1"/>
  <c r="Y111" i="15"/>
  <c r="Z111" i="15"/>
  <c r="O23" i="18" s="1"/>
  <c r="AA111" i="15"/>
  <c r="S23" i="18" s="1"/>
  <c r="AB111" i="15"/>
  <c r="W23" i="18" s="1"/>
  <c r="A112" i="15"/>
  <c r="B112" i="15"/>
  <c r="D112" i="15"/>
  <c r="F112" i="15"/>
  <c r="G112" i="15"/>
  <c r="I112" i="15"/>
  <c r="J112" i="15"/>
  <c r="L112" i="15"/>
  <c r="M112" i="15"/>
  <c r="O112" i="15"/>
  <c r="P112" i="15"/>
  <c r="R112" i="15"/>
  <c r="S112" i="15"/>
  <c r="T112" i="15"/>
  <c r="U112" i="15"/>
  <c r="V112" i="15"/>
  <c r="W112" i="15"/>
  <c r="J112" i="26" s="1"/>
  <c r="S112" i="26" s="1"/>
  <c r="X112" i="15"/>
  <c r="G24" i="18" s="1"/>
  <c r="Y112" i="15"/>
  <c r="Z112" i="15"/>
  <c r="O24" i="18" s="1"/>
  <c r="AA112" i="15"/>
  <c r="S24" i="18" s="1"/>
  <c r="AB112" i="15"/>
  <c r="W24" i="18" s="1"/>
  <c r="A113" i="15"/>
  <c r="B113" i="15"/>
  <c r="D113" i="15"/>
  <c r="F113" i="15"/>
  <c r="G113" i="15"/>
  <c r="I113" i="15"/>
  <c r="J113" i="15"/>
  <c r="L113" i="15"/>
  <c r="M113" i="15"/>
  <c r="O113" i="15"/>
  <c r="P113" i="15"/>
  <c r="R113" i="15"/>
  <c r="S113" i="15"/>
  <c r="T113" i="15"/>
  <c r="U113" i="15"/>
  <c r="V113" i="15"/>
  <c r="W113" i="15"/>
  <c r="J113" i="26" s="1"/>
  <c r="S113" i="26" s="1"/>
  <c r="X113" i="15"/>
  <c r="G25" i="18" s="1"/>
  <c r="Y113" i="15"/>
  <c r="Z113" i="15"/>
  <c r="O25" i="18" s="1"/>
  <c r="AA113" i="15"/>
  <c r="S25" i="18" s="1"/>
  <c r="AB113" i="15"/>
  <c r="W25" i="18" s="1"/>
  <c r="A114" i="15"/>
  <c r="B114" i="15"/>
  <c r="D114" i="15"/>
  <c r="F114" i="15"/>
  <c r="G114" i="15"/>
  <c r="I114" i="15"/>
  <c r="J114" i="15"/>
  <c r="L114" i="15"/>
  <c r="M114" i="15"/>
  <c r="O114" i="15"/>
  <c r="P114" i="15"/>
  <c r="R114" i="15"/>
  <c r="S114" i="15"/>
  <c r="T114" i="15"/>
  <c r="U114" i="15"/>
  <c r="V114" i="15"/>
  <c r="W114" i="15"/>
  <c r="J114" i="26" s="1"/>
  <c r="S114" i="26" s="1"/>
  <c r="X114" i="15"/>
  <c r="G26" i="18" s="1"/>
  <c r="Y114" i="15"/>
  <c r="Z114" i="15"/>
  <c r="O26" i="18" s="1"/>
  <c r="AA114" i="15"/>
  <c r="S26" i="18" s="1"/>
  <c r="AB114" i="15"/>
  <c r="A115" i="15"/>
  <c r="B115" i="15"/>
  <c r="D115" i="15"/>
  <c r="F115" i="15"/>
  <c r="G115" i="15"/>
  <c r="I115" i="15"/>
  <c r="J115" i="15"/>
  <c r="L115" i="15"/>
  <c r="M115" i="15"/>
  <c r="O115" i="15"/>
  <c r="P115" i="15"/>
  <c r="R115" i="15"/>
  <c r="S115" i="15"/>
  <c r="T115" i="15"/>
  <c r="U115" i="15"/>
  <c r="V115" i="15"/>
  <c r="W115" i="15"/>
  <c r="J115" i="26" s="1"/>
  <c r="S115" i="26" s="1"/>
  <c r="X115" i="15"/>
  <c r="G27" i="18" s="1"/>
  <c r="Y115" i="15"/>
  <c r="Z115" i="15"/>
  <c r="O27" i="18" s="1"/>
  <c r="AA115" i="15"/>
  <c r="S27" i="18" s="1"/>
  <c r="AB115" i="15"/>
  <c r="A116" i="15"/>
  <c r="B116" i="15"/>
  <c r="D116" i="15"/>
  <c r="F116" i="15"/>
  <c r="G116" i="15"/>
  <c r="I116" i="15"/>
  <c r="J116" i="15"/>
  <c r="L116" i="15"/>
  <c r="M116" i="15"/>
  <c r="O116" i="15"/>
  <c r="P116" i="15"/>
  <c r="R116" i="15"/>
  <c r="S116" i="15"/>
  <c r="T116" i="15"/>
  <c r="U116" i="15"/>
  <c r="V116" i="15"/>
  <c r="W116" i="15"/>
  <c r="J116" i="26" s="1"/>
  <c r="S116" i="26" s="1"/>
  <c r="X116" i="15"/>
  <c r="G28" i="18" s="1"/>
  <c r="Y116" i="15"/>
  <c r="Z116" i="15"/>
  <c r="O28" i="18" s="1"/>
  <c r="AA116" i="15"/>
  <c r="S28" i="18" s="1"/>
  <c r="AB116" i="15"/>
  <c r="A117" i="15"/>
  <c r="B117" i="15"/>
  <c r="D117" i="15"/>
  <c r="F117" i="15"/>
  <c r="G117" i="15"/>
  <c r="I117" i="15"/>
  <c r="J117" i="15"/>
  <c r="L117" i="15"/>
  <c r="M117" i="15"/>
  <c r="O117" i="15"/>
  <c r="P117" i="15"/>
  <c r="R117" i="15"/>
  <c r="S117" i="15"/>
  <c r="T117" i="15"/>
  <c r="U117" i="15"/>
  <c r="V117" i="15"/>
  <c r="W117" i="15"/>
  <c r="X117" i="15"/>
  <c r="G29" i="18" s="1"/>
  <c r="Y117" i="15"/>
  <c r="Z117" i="15"/>
  <c r="O29" i="18" s="1"/>
  <c r="AA117" i="15"/>
  <c r="AB117" i="15"/>
  <c r="B1" i="15"/>
  <c r="D1" i="15"/>
  <c r="F1" i="15"/>
  <c r="EG1" i="16" s="1"/>
  <c r="G1" i="15"/>
  <c r="H1" i="15"/>
  <c r="I1" i="15"/>
  <c r="EH1" i="16" s="1"/>
  <c r="J1" i="15"/>
  <c r="K1" i="15"/>
  <c r="L1" i="15"/>
  <c r="EI1" i="16" s="1"/>
  <c r="M1" i="15"/>
  <c r="N1" i="15"/>
  <c r="O1" i="15"/>
  <c r="EJ1" i="16" s="1"/>
  <c r="P1" i="15"/>
  <c r="Q1" i="15"/>
  <c r="R1" i="15"/>
  <c r="S1" i="15"/>
  <c r="T1" i="15"/>
  <c r="U1" i="15"/>
  <c r="V1" i="15"/>
  <c r="W1" i="15"/>
  <c r="X1" i="15"/>
  <c r="Y1" i="15"/>
  <c r="Z1" i="15"/>
  <c r="AA1" i="15"/>
  <c r="AB1" i="15"/>
  <c r="A1" i="15"/>
  <c r="O154" i="14"/>
  <c r="Q118" i="15" s="1"/>
  <c r="EJ238" i="16" s="1"/>
  <c r="O153" i="14"/>
  <c r="Q117" i="15" s="1"/>
  <c r="O152" i="14"/>
  <c r="Q116" i="15" s="1"/>
  <c r="EJ236" i="16" s="1"/>
  <c r="O151" i="14"/>
  <c r="Q115" i="15" s="1"/>
  <c r="EJ235" i="16" s="1"/>
  <c r="O150" i="14"/>
  <c r="Q114" i="15" s="1"/>
  <c r="EJ234" i="16" s="1"/>
  <c r="O149" i="14"/>
  <c r="Q113" i="15" s="1"/>
  <c r="EJ233" i="16" s="1"/>
  <c r="O148" i="14"/>
  <c r="Q112" i="15" s="1"/>
  <c r="EJ232" i="16" s="1"/>
  <c r="O147" i="14"/>
  <c r="Q111" i="15" s="1"/>
  <c r="EJ231" i="16" s="1"/>
  <c r="O146" i="14"/>
  <c r="Q110" i="15" s="1"/>
  <c r="EJ230" i="16" s="1"/>
  <c r="O145" i="14"/>
  <c r="Q109" i="15" s="1"/>
  <c r="EJ229" i="16" s="1"/>
  <c r="O144" i="14"/>
  <c r="Q108" i="15" s="1"/>
  <c r="EJ228" i="16" s="1"/>
  <c r="O143" i="14"/>
  <c r="Q107" i="15" s="1"/>
  <c r="EJ227" i="16" s="1"/>
  <c r="O142" i="14"/>
  <c r="Q106" i="15" s="1"/>
  <c r="EJ226" i="16" s="1"/>
  <c r="O141" i="14"/>
  <c r="Q105" i="15" s="1"/>
  <c r="EJ225" i="16" s="1"/>
  <c r="O140" i="14"/>
  <c r="Q104" i="15" s="1"/>
  <c r="EJ224" i="16" s="1"/>
  <c r="O139" i="14"/>
  <c r="Q103" i="15" s="1"/>
  <c r="EJ223" i="16" s="1"/>
  <c r="O138" i="14"/>
  <c r="Q102" i="15" s="1"/>
  <c r="EJ222" i="16" s="1"/>
  <c r="O137" i="14"/>
  <c r="Q101" i="15" s="1"/>
  <c r="EJ221" i="16" s="1"/>
  <c r="O136" i="14"/>
  <c r="Q100" i="15" s="1"/>
  <c r="EJ220" i="16" s="1"/>
  <c r="O135" i="14"/>
  <c r="Q99" i="15" s="1"/>
  <c r="EJ219" i="16" s="1"/>
  <c r="O134" i="14"/>
  <c r="Q98" i="15" s="1"/>
  <c r="EJ218" i="16" s="1"/>
  <c r="O133" i="14"/>
  <c r="Q97" i="15" s="1"/>
  <c r="EJ217" i="16" s="1"/>
  <c r="O132" i="14"/>
  <c r="Q96" i="15" s="1"/>
  <c r="EJ216" i="16" s="1"/>
  <c r="O131" i="14"/>
  <c r="Q95" i="15" s="1"/>
  <c r="EJ215" i="16" s="1"/>
  <c r="O130" i="14"/>
  <c r="Q94" i="15" s="1"/>
  <c r="EJ214" i="16" s="1"/>
  <c r="O129" i="14"/>
  <c r="Q93" i="15" s="1"/>
  <c r="EJ213" i="16" s="1"/>
  <c r="O128" i="14"/>
  <c r="Q92" i="15" s="1"/>
  <c r="EJ212" i="16" s="1"/>
  <c r="O127" i="14"/>
  <c r="Q91" i="15" s="1"/>
  <c r="EJ211" i="16" s="1"/>
  <c r="O126" i="14"/>
  <c r="Q90" i="15" s="1"/>
  <c r="EJ210" i="16" s="1"/>
  <c r="O125" i="14"/>
  <c r="Q89" i="15" s="1"/>
  <c r="EJ209" i="16" s="1"/>
  <c r="O124" i="14"/>
  <c r="Q88" i="15" s="1"/>
  <c r="EJ208" i="16" s="1"/>
  <c r="O123" i="14"/>
  <c r="Q87" i="15" s="1"/>
  <c r="EJ207" i="16" s="1"/>
  <c r="O122" i="14"/>
  <c r="Q86" i="15" s="1"/>
  <c r="EJ206" i="16" s="1"/>
  <c r="O121" i="14"/>
  <c r="Q85" i="15" s="1"/>
  <c r="EJ205" i="16" s="1"/>
  <c r="O120" i="14"/>
  <c r="Q84" i="15" s="1"/>
  <c r="EJ204" i="16" s="1"/>
  <c r="O119" i="14"/>
  <c r="Q83" i="15" s="1"/>
  <c r="EJ203" i="16" s="1"/>
  <c r="O118" i="14"/>
  <c r="Q82" i="15" s="1"/>
  <c r="EJ202" i="16" s="1"/>
  <c r="O117" i="14"/>
  <c r="Q81" i="15" s="1"/>
  <c r="EJ201" i="16" s="1"/>
  <c r="O116" i="14"/>
  <c r="Q80" i="15" s="1"/>
  <c r="EJ200" i="16" s="1"/>
  <c r="O115" i="14"/>
  <c r="Q79" i="15" s="1"/>
  <c r="EJ199" i="16" s="1"/>
  <c r="O114" i="14"/>
  <c r="Q78" i="15" s="1"/>
  <c r="EJ198" i="16" s="1"/>
  <c r="O113" i="14"/>
  <c r="Q77" i="15" s="1"/>
  <c r="EJ197" i="16" s="1"/>
  <c r="O112" i="14"/>
  <c r="Q76" i="15" s="1"/>
  <c r="EJ196" i="16" s="1"/>
  <c r="O111" i="14"/>
  <c r="Q75" i="15" s="1"/>
  <c r="EJ195" i="16" s="1"/>
  <c r="O110" i="14"/>
  <c r="Q74" i="15" s="1"/>
  <c r="EJ194" i="16" s="1"/>
  <c r="O109" i="14"/>
  <c r="Q73" i="15" s="1"/>
  <c r="EJ193" i="16" s="1"/>
  <c r="O108" i="14"/>
  <c r="Q72" i="15" s="1"/>
  <c r="EJ192" i="16" s="1"/>
  <c r="O107" i="14"/>
  <c r="Q71" i="15" s="1"/>
  <c r="EJ191" i="16" s="1"/>
  <c r="O106" i="14"/>
  <c r="Q70" i="15" s="1"/>
  <c r="EJ190" i="16" s="1"/>
  <c r="O105" i="14"/>
  <c r="Q69" i="15" s="1"/>
  <c r="EJ189" i="16" s="1"/>
  <c r="O104" i="14"/>
  <c r="Q68" i="15" s="1"/>
  <c r="EJ188" i="16" s="1"/>
  <c r="O103" i="14"/>
  <c r="Q67" i="15" s="1"/>
  <c r="EJ187" i="16" s="1"/>
  <c r="O102" i="14"/>
  <c r="Q66" i="15" s="1"/>
  <c r="EJ186" i="16" s="1"/>
  <c r="O101" i="14"/>
  <c r="Q65" i="15" s="1"/>
  <c r="EJ185" i="16" s="1"/>
  <c r="O100" i="14"/>
  <c r="Q64" i="15" s="1"/>
  <c r="EJ184" i="16" s="1"/>
  <c r="O99" i="14"/>
  <c r="Q63" i="15" s="1"/>
  <c r="EJ183" i="16" s="1"/>
  <c r="O98" i="14"/>
  <c r="Q62" i="15" s="1"/>
  <c r="EJ182" i="16" s="1"/>
  <c r="O97" i="14"/>
  <c r="Q61" i="15" s="1"/>
  <c r="EJ181" i="16" s="1"/>
  <c r="O96" i="14"/>
  <c r="Q60" i="15" s="1"/>
  <c r="EJ180" i="16" s="1"/>
  <c r="O95" i="14"/>
  <c r="Q59" i="15" s="1"/>
  <c r="EJ179" i="16" s="1"/>
  <c r="O94" i="14"/>
  <c r="Q58" i="15" s="1"/>
  <c r="EJ178" i="16" s="1"/>
  <c r="O93" i="14"/>
  <c r="Q57" i="15" s="1"/>
  <c r="EJ177" i="16" s="1"/>
  <c r="O92" i="14"/>
  <c r="Q56" i="15" s="1"/>
  <c r="EJ176" i="16" s="1"/>
  <c r="O91" i="14"/>
  <c r="Q55" i="15" s="1"/>
  <c r="EJ175" i="16" s="1"/>
  <c r="O90" i="14"/>
  <c r="Q54" i="15" s="1"/>
  <c r="EJ174" i="16" s="1"/>
  <c r="O89" i="14"/>
  <c r="Q53" i="15" s="1"/>
  <c r="EJ173" i="16" s="1"/>
  <c r="O88" i="14"/>
  <c r="Q52" i="15" s="1"/>
  <c r="EJ172" i="16" s="1"/>
  <c r="O87" i="14"/>
  <c r="Q51" i="15" s="1"/>
  <c r="EJ171" i="16" s="1"/>
  <c r="O86" i="14"/>
  <c r="Q50" i="15" s="1"/>
  <c r="EJ170" i="16" s="1"/>
  <c r="O85" i="14"/>
  <c r="Q49" i="15" s="1"/>
  <c r="EJ169" i="16" s="1"/>
  <c r="O84" i="14"/>
  <c r="Q48" i="15" s="1"/>
  <c r="EJ168" i="16" s="1"/>
  <c r="O83" i="14"/>
  <c r="Q47" i="15" s="1"/>
  <c r="EJ167" i="16" s="1"/>
  <c r="O82" i="14"/>
  <c r="Q46" i="15" s="1"/>
  <c r="EJ166" i="16" s="1"/>
  <c r="O81" i="14"/>
  <c r="Q45" i="15" s="1"/>
  <c r="EJ165" i="16" s="1"/>
  <c r="O80" i="14"/>
  <c r="Q44" i="15" s="1"/>
  <c r="EJ164" i="16" s="1"/>
  <c r="O79" i="14"/>
  <c r="Q43" i="15" s="1"/>
  <c r="EJ163" i="16" s="1"/>
  <c r="O78" i="14"/>
  <c r="Q42" i="15" s="1"/>
  <c r="EJ162" i="16" s="1"/>
  <c r="O77" i="14"/>
  <c r="Q41" i="15" s="1"/>
  <c r="EJ161" i="16" s="1"/>
  <c r="O76" i="14"/>
  <c r="Q40" i="15" s="1"/>
  <c r="EJ160" i="16" s="1"/>
  <c r="O75" i="14"/>
  <c r="Q39" i="15" s="1"/>
  <c r="EJ159" i="16" s="1"/>
  <c r="O74" i="14"/>
  <c r="Q38" i="15" s="1"/>
  <c r="EJ158" i="16" s="1"/>
  <c r="O73" i="14"/>
  <c r="Q37" i="15" s="1"/>
  <c r="EJ157" i="16" s="1"/>
  <c r="O72" i="14"/>
  <c r="Q36" i="15" s="1"/>
  <c r="EJ156" i="16" s="1"/>
  <c r="O71" i="14"/>
  <c r="Q35" i="15" s="1"/>
  <c r="EJ155" i="16" s="1"/>
  <c r="O70" i="14"/>
  <c r="Q34" i="15" s="1"/>
  <c r="EJ154" i="16" s="1"/>
  <c r="O69" i="14"/>
  <c r="Q33" i="15" s="1"/>
  <c r="EJ153" i="16" s="1"/>
  <c r="O68" i="14"/>
  <c r="Q32" i="15" s="1"/>
  <c r="EJ152" i="16" s="1"/>
  <c r="O67" i="14"/>
  <c r="Q31" i="15" s="1"/>
  <c r="EJ151" i="16" s="1"/>
  <c r="O66" i="14"/>
  <c r="Q30" i="15" s="1"/>
  <c r="EJ150" i="16" s="1"/>
  <c r="O65" i="14"/>
  <c r="Q29" i="15" s="1"/>
  <c r="EJ149" i="16" s="1"/>
  <c r="O64" i="14"/>
  <c r="Q28" i="15" s="1"/>
  <c r="EJ148" i="16" s="1"/>
  <c r="O63" i="14"/>
  <c r="Q27" i="15" s="1"/>
  <c r="EJ147" i="16" s="1"/>
  <c r="O62" i="14"/>
  <c r="Q26" i="15" s="1"/>
  <c r="EJ146" i="16" s="1"/>
  <c r="O61" i="14"/>
  <c r="Q25" i="15" s="1"/>
  <c r="EJ145" i="16" s="1"/>
  <c r="O60" i="14"/>
  <c r="Q24" i="15" s="1"/>
  <c r="EJ144" i="16" s="1"/>
  <c r="O59" i="14"/>
  <c r="Q23" i="15" s="1"/>
  <c r="EJ143" i="16" s="1"/>
  <c r="O58" i="14"/>
  <c r="Q22" i="15" s="1"/>
  <c r="EJ142" i="16" s="1"/>
  <c r="O57" i="14"/>
  <c r="Q21" i="15" s="1"/>
  <c r="EJ141" i="16" s="1"/>
  <c r="O56" i="14"/>
  <c r="Q20" i="15" s="1"/>
  <c r="EJ140" i="16" s="1"/>
  <c r="O55" i="14"/>
  <c r="Q19" i="15" s="1"/>
  <c r="EJ139" i="16" s="1"/>
  <c r="O54" i="14"/>
  <c r="Q18" i="15" s="1"/>
  <c r="EJ138" i="16" s="1"/>
  <c r="O53" i="14"/>
  <c r="Q17" i="15" s="1"/>
  <c r="EJ137" i="16" s="1"/>
  <c r="O52" i="14"/>
  <c r="Q16" i="15" s="1"/>
  <c r="EJ136" i="16" s="1"/>
  <c r="O51" i="14"/>
  <c r="Q15" i="15" s="1"/>
  <c r="EJ135" i="16" s="1"/>
  <c r="O50" i="14"/>
  <c r="Q14" i="15" s="1"/>
  <c r="EJ134" i="16" s="1"/>
  <c r="O49" i="14"/>
  <c r="Q13" i="15" s="1"/>
  <c r="EJ133" i="16" s="1"/>
  <c r="O48" i="14"/>
  <c r="Q12" i="15" s="1"/>
  <c r="EJ132" i="16" s="1"/>
  <c r="O47" i="14"/>
  <c r="Q11" i="15" s="1"/>
  <c r="EJ131" i="16" s="1"/>
  <c r="O46" i="14"/>
  <c r="Q10" i="15" s="1"/>
  <c r="EJ130" i="16" s="1"/>
  <c r="O45" i="14"/>
  <c r="Q9" i="15" s="1"/>
  <c r="EJ129" i="16" s="1"/>
  <c r="O44" i="14"/>
  <c r="Q8" i="15" s="1"/>
  <c r="EJ128" i="16" s="1"/>
  <c r="O43" i="14"/>
  <c r="Q7" i="15" s="1"/>
  <c r="EJ127" i="16" s="1"/>
  <c r="O42" i="14"/>
  <c r="Q6" i="15" s="1"/>
  <c r="EJ126" i="16" s="1"/>
  <c r="O41" i="14"/>
  <c r="Q5" i="15" s="1"/>
  <c r="EJ125" i="16" s="1"/>
  <c r="O40" i="14"/>
  <c r="Q4" i="15" s="1"/>
  <c r="EJ124" i="16" s="1"/>
  <c r="O39" i="14"/>
  <c r="Q3" i="15" s="1"/>
  <c r="EJ123" i="16" s="1"/>
  <c r="O38" i="14"/>
  <c r="Q2" i="15" s="1"/>
  <c r="EJ122" i="16" s="1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O2" i="14"/>
  <c r="L154" i="14"/>
  <c r="N118" i="15" s="1"/>
  <c r="EI238" i="16" s="1"/>
  <c r="L153" i="14"/>
  <c r="N117" i="15" s="1"/>
  <c r="L152" i="14"/>
  <c r="N116" i="15" s="1"/>
  <c r="EI236" i="16" s="1"/>
  <c r="L151" i="14"/>
  <c r="N115" i="15" s="1"/>
  <c r="EI235" i="16" s="1"/>
  <c r="L150" i="14"/>
  <c r="N114" i="15" s="1"/>
  <c r="EI234" i="16" s="1"/>
  <c r="L149" i="14"/>
  <c r="N113" i="15" s="1"/>
  <c r="EI233" i="16" s="1"/>
  <c r="L148" i="14"/>
  <c r="N112" i="15" s="1"/>
  <c r="EI232" i="16" s="1"/>
  <c r="L147" i="14"/>
  <c r="N111" i="15" s="1"/>
  <c r="EI231" i="16" s="1"/>
  <c r="L146" i="14"/>
  <c r="N110" i="15" s="1"/>
  <c r="EI230" i="16" s="1"/>
  <c r="L145" i="14"/>
  <c r="N109" i="15" s="1"/>
  <c r="EI229" i="16" s="1"/>
  <c r="L144" i="14"/>
  <c r="N108" i="15" s="1"/>
  <c r="EI228" i="16" s="1"/>
  <c r="L143" i="14"/>
  <c r="N107" i="15" s="1"/>
  <c r="EI227" i="16" s="1"/>
  <c r="L142" i="14"/>
  <c r="N106" i="15" s="1"/>
  <c r="EI226" i="16" s="1"/>
  <c r="L141" i="14"/>
  <c r="N105" i="15" s="1"/>
  <c r="EI225" i="16" s="1"/>
  <c r="L140" i="14"/>
  <c r="N104" i="15" s="1"/>
  <c r="EI224" i="16" s="1"/>
  <c r="L139" i="14"/>
  <c r="N103" i="15" s="1"/>
  <c r="EI223" i="16" s="1"/>
  <c r="L138" i="14"/>
  <c r="N102" i="15" s="1"/>
  <c r="EI222" i="16" s="1"/>
  <c r="L137" i="14"/>
  <c r="N101" i="15" s="1"/>
  <c r="EI221" i="16" s="1"/>
  <c r="L136" i="14"/>
  <c r="N100" i="15" s="1"/>
  <c r="EI220" i="16" s="1"/>
  <c r="L135" i="14"/>
  <c r="N99" i="15" s="1"/>
  <c r="EI219" i="16" s="1"/>
  <c r="L134" i="14"/>
  <c r="N98" i="15" s="1"/>
  <c r="EI218" i="16" s="1"/>
  <c r="L133" i="14"/>
  <c r="N97" i="15" s="1"/>
  <c r="EI217" i="16" s="1"/>
  <c r="L132" i="14"/>
  <c r="N96" i="15" s="1"/>
  <c r="EI216" i="16" s="1"/>
  <c r="L131" i="14"/>
  <c r="N95" i="15" s="1"/>
  <c r="EI215" i="16" s="1"/>
  <c r="L130" i="14"/>
  <c r="N94" i="15" s="1"/>
  <c r="EI214" i="16" s="1"/>
  <c r="L129" i="14"/>
  <c r="N93" i="15" s="1"/>
  <c r="EI213" i="16" s="1"/>
  <c r="L128" i="14"/>
  <c r="N92" i="15" s="1"/>
  <c r="EI212" i="16" s="1"/>
  <c r="L127" i="14"/>
  <c r="N91" i="15" s="1"/>
  <c r="EI211" i="16" s="1"/>
  <c r="L126" i="14"/>
  <c r="N90" i="15" s="1"/>
  <c r="EI210" i="16" s="1"/>
  <c r="L125" i="14"/>
  <c r="N89" i="15" s="1"/>
  <c r="EI209" i="16" s="1"/>
  <c r="L124" i="14"/>
  <c r="N88" i="15" s="1"/>
  <c r="EI208" i="16" s="1"/>
  <c r="L123" i="14"/>
  <c r="N87" i="15" s="1"/>
  <c r="EI207" i="16" s="1"/>
  <c r="L122" i="14"/>
  <c r="N86" i="15" s="1"/>
  <c r="EI206" i="16" s="1"/>
  <c r="L121" i="14"/>
  <c r="N85" i="15" s="1"/>
  <c r="EI205" i="16" s="1"/>
  <c r="L120" i="14"/>
  <c r="N84" i="15" s="1"/>
  <c r="EI204" i="16" s="1"/>
  <c r="L119" i="14"/>
  <c r="N83" i="15" s="1"/>
  <c r="EI203" i="16" s="1"/>
  <c r="L118" i="14"/>
  <c r="N82" i="15" s="1"/>
  <c r="EI202" i="16" s="1"/>
  <c r="L117" i="14"/>
  <c r="N81" i="15" s="1"/>
  <c r="EI201" i="16" s="1"/>
  <c r="L116" i="14"/>
  <c r="N80" i="15" s="1"/>
  <c r="EI200" i="16" s="1"/>
  <c r="L115" i="14"/>
  <c r="N79" i="15" s="1"/>
  <c r="EI199" i="16" s="1"/>
  <c r="L114" i="14"/>
  <c r="N78" i="15" s="1"/>
  <c r="EI198" i="16" s="1"/>
  <c r="L113" i="14"/>
  <c r="N77" i="15" s="1"/>
  <c r="EI197" i="16" s="1"/>
  <c r="L112" i="14"/>
  <c r="N76" i="15" s="1"/>
  <c r="EI196" i="16" s="1"/>
  <c r="L111" i="14"/>
  <c r="N75" i="15" s="1"/>
  <c r="EI195" i="16" s="1"/>
  <c r="L110" i="14"/>
  <c r="N74" i="15" s="1"/>
  <c r="EI194" i="16" s="1"/>
  <c r="L109" i="14"/>
  <c r="N73" i="15" s="1"/>
  <c r="EI193" i="16" s="1"/>
  <c r="L108" i="14"/>
  <c r="N72" i="15" s="1"/>
  <c r="EI192" i="16" s="1"/>
  <c r="L107" i="14"/>
  <c r="N71" i="15" s="1"/>
  <c r="EI191" i="16" s="1"/>
  <c r="L106" i="14"/>
  <c r="N70" i="15" s="1"/>
  <c r="EI190" i="16" s="1"/>
  <c r="L105" i="14"/>
  <c r="N69" i="15" s="1"/>
  <c r="EI189" i="16" s="1"/>
  <c r="L104" i="14"/>
  <c r="N68" i="15" s="1"/>
  <c r="EI188" i="16" s="1"/>
  <c r="L103" i="14"/>
  <c r="N67" i="15" s="1"/>
  <c r="EI187" i="16" s="1"/>
  <c r="L102" i="14"/>
  <c r="N66" i="15" s="1"/>
  <c r="EI186" i="16" s="1"/>
  <c r="L101" i="14"/>
  <c r="N65" i="15" s="1"/>
  <c r="EI185" i="16" s="1"/>
  <c r="L100" i="14"/>
  <c r="N64" i="15" s="1"/>
  <c r="EI184" i="16" s="1"/>
  <c r="L99" i="14"/>
  <c r="N63" i="15" s="1"/>
  <c r="EI183" i="16" s="1"/>
  <c r="L98" i="14"/>
  <c r="N62" i="15" s="1"/>
  <c r="EI182" i="16" s="1"/>
  <c r="L97" i="14"/>
  <c r="N61" i="15" s="1"/>
  <c r="EI181" i="16" s="1"/>
  <c r="L96" i="14"/>
  <c r="N60" i="15" s="1"/>
  <c r="EI180" i="16" s="1"/>
  <c r="L95" i="14"/>
  <c r="N59" i="15" s="1"/>
  <c r="EI179" i="16" s="1"/>
  <c r="L94" i="14"/>
  <c r="N58" i="15" s="1"/>
  <c r="EI178" i="16" s="1"/>
  <c r="L93" i="14"/>
  <c r="N57" i="15" s="1"/>
  <c r="EI177" i="16" s="1"/>
  <c r="L92" i="14"/>
  <c r="N56" i="15" s="1"/>
  <c r="EI176" i="16" s="1"/>
  <c r="L91" i="14"/>
  <c r="N55" i="15" s="1"/>
  <c r="EI175" i="16" s="1"/>
  <c r="L90" i="14"/>
  <c r="N54" i="15" s="1"/>
  <c r="EI174" i="16" s="1"/>
  <c r="L89" i="14"/>
  <c r="N53" i="15" s="1"/>
  <c r="EI173" i="16" s="1"/>
  <c r="L88" i="14"/>
  <c r="N52" i="15" s="1"/>
  <c r="EI172" i="16" s="1"/>
  <c r="L87" i="14"/>
  <c r="N51" i="15" s="1"/>
  <c r="EI171" i="16" s="1"/>
  <c r="L86" i="14"/>
  <c r="N50" i="15" s="1"/>
  <c r="EI170" i="16" s="1"/>
  <c r="L85" i="14"/>
  <c r="N49" i="15" s="1"/>
  <c r="EI169" i="16" s="1"/>
  <c r="L84" i="14"/>
  <c r="N48" i="15" s="1"/>
  <c r="EI168" i="16" s="1"/>
  <c r="L83" i="14"/>
  <c r="N47" i="15" s="1"/>
  <c r="EI167" i="16" s="1"/>
  <c r="L82" i="14"/>
  <c r="N46" i="15" s="1"/>
  <c r="EI166" i="16" s="1"/>
  <c r="L81" i="14"/>
  <c r="N45" i="15" s="1"/>
  <c r="EI165" i="16" s="1"/>
  <c r="L80" i="14"/>
  <c r="N44" i="15" s="1"/>
  <c r="EI164" i="16" s="1"/>
  <c r="L79" i="14"/>
  <c r="N43" i="15" s="1"/>
  <c r="EI163" i="16" s="1"/>
  <c r="L78" i="14"/>
  <c r="N42" i="15" s="1"/>
  <c r="EI162" i="16" s="1"/>
  <c r="L77" i="14"/>
  <c r="N41" i="15" s="1"/>
  <c r="EI161" i="16" s="1"/>
  <c r="L76" i="14"/>
  <c r="N40" i="15" s="1"/>
  <c r="EI160" i="16" s="1"/>
  <c r="L75" i="14"/>
  <c r="N39" i="15" s="1"/>
  <c r="EI159" i="16" s="1"/>
  <c r="L74" i="14"/>
  <c r="N38" i="15" s="1"/>
  <c r="EI158" i="16" s="1"/>
  <c r="L73" i="14"/>
  <c r="N37" i="15" s="1"/>
  <c r="EI157" i="16" s="1"/>
  <c r="L72" i="14"/>
  <c r="N36" i="15" s="1"/>
  <c r="EI156" i="16" s="1"/>
  <c r="L71" i="14"/>
  <c r="N35" i="15" s="1"/>
  <c r="EI155" i="16" s="1"/>
  <c r="L70" i="14"/>
  <c r="N34" i="15" s="1"/>
  <c r="EI154" i="16" s="1"/>
  <c r="L69" i="14"/>
  <c r="N33" i="15" s="1"/>
  <c r="EI153" i="16" s="1"/>
  <c r="L68" i="14"/>
  <c r="N32" i="15" s="1"/>
  <c r="EI152" i="16" s="1"/>
  <c r="L67" i="14"/>
  <c r="N31" i="15" s="1"/>
  <c r="EI151" i="16" s="1"/>
  <c r="L66" i="14"/>
  <c r="N30" i="15" s="1"/>
  <c r="EI150" i="16" s="1"/>
  <c r="L65" i="14"/>
  <c r="N29" i="15" s="1"/>
  <c r="EI149" i="16" s="1"/>
  <c r="L64" i="14"/>
  <c r="N28" i="15" s="1"/>
  <c r="EI148" i="16" s="1"/>
  <c r="L63" i="14"/>
  <c r="N27" i="15" s="1"/>
  <c r="EI147" i="16" s="1"/>
  <c r="L62" i="14"/>
  <c r="N26" i="15" s="1"/>
  <c r="EI146" i="16" s="1"/>
  <c r="L61" i="14"/>
  <c r="N25" i="15" s="1"/>
  <c r="EI145" i="16" s="1"/>
  <c r="L60" i="14"/>
  <c r="N24" i="15" s="1"/>
  <c r="EI144" i="16" s="1"/>
  <c r="L59" i="14"/>
  <c r="N23" i="15" s="1"/>
  <c r="EI143" i="16" s="1"/>
  <c r="L58" i="14"/>
  <c r="N22" i="15" s="1"/>
  <c r="EI142" i="16" s="1"/>
  <c r="L57" i="14"/>
  <c r="N21" i="15" s="1"/>
  <c r="EI141" i="16" s="1"/>
  <c r="L56" i="14"/>
  <c r="N20" i="15" s="1"/>
  <c r="EI140" i="16" s="1"/>
  <c r="L55" i="14"/>
  <c r="N19" i="15" s="1"/>
  <c r="EI139" i="16" s="1"/>
  <c r="L54" i="14"/>
  <c r="N18" i="15" s="1"/>
  <c r="EI138" i="16" s="1"/>
  <c r="L53" i="14"/>
  <c r="N17" i="15" s="1"/>
  <c r="EI137" i="16" s="1"/>
  <c r="L52" i="14"/>
  <c r="N16" i="15" s="1"/>
  <c r="EI136" i="16" s="1"/>
  <c r="L51" i="14"/>
  <c r="N15" i="15" s="1"/>
  <c r="EI135" i="16" s="1"/>
  <c r="L50" i="14"/>
  <c r="N14" i="15" s="1"/>
  <c r="EI134" i="16" s="1"/>
  <c r="L49" i="14"/>
  <c r="N13" i="15" s="1"/>
  <c r="EI133" i="16" s="1"/>
  <c r="L48" i="14"/>
  <c r="N12" i="15" s="1"/>
  <c r="EI132" i="16" s="1"/>
  <c r="L47" i="14"/>
  <c r="N11" i="15" s="1"/>
  <c r="EI131" i="16" s="1"/>
  <c r="L46" i="14"/>
  <c r="N10" i="15" s="1"/>
  <c r="EI130" i="16" s="1"/>
  <c r="L45" i="14"/>
  <c r="N9" i="15" s="1"/>
  <c r="EI129" i="16" s="1"/>
  <c r="L44" i="14"/>
  <c r="N8" i="15" s="1"/>
  <c r="EI128" i="16" s="1"/>
  <c r="L43" i="14"/>
  <c r="N7" i="15" s="1"/>
  <c r="EI127" i="16" s="1"/>
  <c r="L42" i="14"/>
  <c r="N6" i="15" s="1"/>
  <c r="EI126" i="16" s="1"/>
  <c r="L41" i="14"/>
  <c r="N5" i="15" s="1"/>
  <c r="EI125" i="16" s="1"/>
  <c r="L40" i="14"/>
  <c r="N4" i="15" s="1"/>
  <c r="EI124" i="16" s="1"/>
  <c r="L39" i="14"/>
  <c r="N3" i="15" s="1"/>
  <c r="EI123" i="16" s="1"/>
  <c r="L38" i="14"/>
  <c r="N2" i="15" s="1"/>
  <c r="EI122" i="16" s="1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3" i="14"/>
  <c r="L2" i="14"/>
  <c r="I154" i="14"/>
  <c r="K118" i="15" s="1"/>
  <c r="EH238" i="16" s="1"/>
  <c r="I153" i="14"/>
  <c r="K117" i="15" s="1"/>
  <c r="EH237" i="16" s="1"/>
  <c r="I152" i="14"/>
  <c r="K116" i="15" s="1"/>
  <c r="EH236" i="16" s="1"/>
  <c r="I151" i="14"/>
  <c r="K115" i="15" s="1"/>
  <c r="EH235" i="16" s="1"/>
  <c r="I150" i="14"/>
  <c r="K114" i="15" s="1"/>
  <c r="EH234" i="16" s="1"/>
  <c r="I149" i="14"/>
  <c r="K113" i="15" s="1"/>
  <c r="EH233" i="16" s="1"/>
  <c r="I148" i="14"/>
  <c r="K112" i="15" s="1"/>
  <c r="EH232" i="16" s="1"/>
  <c r="I147" i="14"/>
  <c r="K111" i="15" s="1"/>
  <c r="EH231" i="16" s="1"/>
  <c r="I146" i="14"/>
  <c r="K110" i="15" s="1"/>
  <c r="EH230" i="16" s="1"/>
  <c r="I145" i="14"/>
  <c r="K109" i="15" s="1"/>
  <c r="EH229" i="16" s="1"/>
  <c r="I144" i="14"/>
  <c r="K108" i="15" s="1"/>
  <c r="EH228" i="16" s="1"/>
  <c r="I143" i="14"/>
  <c r="K107" i="15" s="1"/>
  <c r="EH227" i="16" s="1"/>
  <c r="I142" i="14"/>
  <c r="K106" i="15" s="1"/>
  <c r="EH226" i="16" s="1"/>
  <c r="I141" i="14"/>
  <c r="K105" i="15" s="1"/>
  <c r="EH225" i="16" s="1"/>
  <c r="I140" i="14"/>
  <c r="K104" i="15" s="1"/>
  <c r="EH224" i="16" s="1"/>
  <c r="I139" i="14"/>
  <c r="K103" i="15" s="1"/>
  <c r="EH223" i="16" s="1"/>
  <c r="I138" i="14"/>
  <c r="K102" i="15" s="1"/>
  <c r="EH222" i="16" s="1"/>
  <c r="I137" i="14"/>
  <c r="K101" i="15" s="1"/>
  <c r="EH221" i="16" s="1"/>
  <c r="I136" i="14"/>
  <c r="K100" i="15" s="1"/>
  <c r="EH220" i="16" s="1"/>
  <c r="I135" i="14"/>
  <c r="K99" i="15" s="1"/>
  <c r="EH219" i="16" s="1"/>
  <c r="I134" i="14"/>
  <c r="K98" i="15" s="1"/>
  <c r="EH218" i="16" s="1"/>
  <c r="I133" i="14"/>
  <c r="K97" i="15" s="1"/>
  <c r="EH217" i="16" s="1"/>
  <c r="I132" i="14"/>
  <c r="K96" i="15" s="1"/>
  <c r="EH216" i="16" s="1"/>
  <c r="I131" i="14"/>
  <c r="K95" i="15" s="1"/>
  <c r="EH215" i="16" s="1"/>
  <c r="I130" i="14"/>
  <c r="K94" i="15" s="1"/>
  <c r="EH214" i="16" s="1"/>
  <c r="I129" i="14"/>
  <c r="K93" i="15" s="1"/>
  <c r="EH213" i="16" s="1"/>
  <c r="I128" i="14"/>
  <c r="K92" i="15" s="1"/>
  <c r="EH212" i="16" s="1"/>
  <c r="I127" i="14"/>
  <c r="K91" i="15" s="1"/>
  <c r="EH211" i="16" s="1"/>
  <c r="I126" i="14"/>
  <c r="K90" i="15" s="1"/>
  <c r="EH210" i="16" s="1"/>
  <c r="I125" i="14"/>
  <c r="K89" i="15" s="1"/>
  <c r="EH209" i="16" s="1"/>
  <c r="I124" i="14"/>
  <c r="K88" i="15" s="1"/>
  <c r="EH208" i="16" s="1"/>
  <c r="I123" i="14"/>
  <c r="K87" i="15" s="1"/>
  <c r="EH207" i="16" s="1"/>
  <c r="I122" i="14"/>
  <c r="K86" i="15" s="1"/>
  <c r="EH206" i="16" s="1"/>
  <c r="I121" i="14"/>
  <c r="K85" i="15" s="1"/>
  <c r="EH205" i="16" s="1"/>
  <c r="I120" i="14"/>
  <c r="K84" i="15" s="1"/>
  <c r="EH204" i="16" s="1"/>
  <c r="I119" i="14"/>
  <c r="K83" i="15" s="1"/>
  <c r="EH203" i="16" s="1"/>
  <c r="I118" i="14"/>
  <c r="K82" i="15" s="1"/>
  <c r="EH202" i="16" s="1"/>
  <c r="I117" i="14"/>
  <c r="K81" i="15" s="1"/>
  <c r="EH201" i="16" s="1"/>
  <c r="I116" i="14"/>
  <c r="K80" i="15" s="1"/>
  <c r="EH200" i="16" s="1"/>
  <c r="I115" i="14"/>
  <c r="K79" i="15" s="1"/>
  <c r="EH199" i="16" s="1"/>
  <c r="I114" i="14"/>
  <c r="K78" i="15" s="1"/>
  <c r="EH198" i="16" s="1"/>
  <c r="I113" i="14"/>
  <c r="K77" i="15" s="1"/>
  <c r="EH197" i="16" s="1"/>
  <c r="I112" i="14"/>
  <c r="K76" i="15" s="1"/>
  <c r="EH196" i="16" s="1"/>
  <c r="I111" i="14"/>
  <c r="K75" i="15" s="1"/>
  <c r="EH195" i="16" s="1"/>
  <c r="I110" i="14"/>
  <c r="K74" i="15" s="1"/>
  <c r="EH194" i="16" s="1"/>
  <c r="I109" i="14"/>
  <c r="K73" i="15" s="1"/>
  <c r="EH193" i="16" s="1"/>
  <c r="I108" i="14"/>
  <c r="K72" i="15" s="1"/>
  <c r="EH192" i="16" s="1"/>
  <c r="I107" i="14"/>
  <c r="K71" i="15" s="1"/>
  <c r="EH191" i="16" s="1"/>
  <c r="I106" i="14"/>
  <c r="K70" i="15" s="1"/>
  <c r="EH190" i="16" s="1"/>
  <c r="I105" i="14"/>
  <c r="K69" i="15" s="1"/>
  <c r="EH189" i="16" s="1"/>
  <c r="I104" i="14"/>
  <c r="K68" i="15" s="1"/>
  <c r="EH188" i="16" s="1"/>
  <c r="I103" i="14"/>
  <c r="K67" i="15" s="1"/>
  <c r="EH187" i="16" s="1"/>
  <c r="I102" i="14"/>
  <c r="K66" i="15" s="1"/>
  <c r="EH186" i="16" s="1"/>
  <c r="I101" i="14"/>
  <c r="K65" i="15" s="1"/>
  <c r="EH185" i="16" s="1"/>
  <c r="I100" i="14"/>
  <c r="K64" i="15" s="1"/>
  <c r="EH184" i="16" s="1"/>
  <c r="I99" i="14"/>
  <c r="K63" i="15" s="1"/>
  <c r="EH183" i="16" s="1"/>
  <c r="I98" i="14"/>
  <c r="K62" i="15" s="1"/>
  <c r="EH182" i="16" s="1"/>
  <c r="I97" i="14"/>
  <c r="K61" i="15" s="1"/>
  <c r="EH181" i="16" s="1"/>
  <c r="I96" i="14"/>
  <c r="K60" i="15" s="1"/>
  <c r="EH180" i="16" s="1"/>
  <c r="I95" i="14"/>
  <c r="K59" i="15" s="1"/>
  <c r="EH179" i="16" s="1"/>
  <c r="I94" i="14"/>
  <c r="K58" i="15" s="1"/>
  <c r="EH178" i="16" s="1"/>
  <c r="I93" i="14"/>
  <c r="K57" i="15" s="1"/>
  <c r="EH177" i="16" s="1"/>
  <c r="I92" i="14"/>
  <c r="K56" i="15" s="1"/>
  <c r="EH176" i="16" s="1"/>
  <c r="I91" i="14"/>
  <c r="K55" i="15" s="1"/>
  <c r="EH175" i="16" s="1"/>
  <c r="I90" i="14"/>
  <c r="K54" i="15" s="1"/>
  <c r="EH174" i="16" s="1"/>
  <c r="I89" i="14"/>
  <c r="K53" i="15" s="1"/>
  <c r="EH173" i="16" s="1"/>
  <c r="I88" i="14"/>
  <c r="K52" i="15" s="1"/>
  <c r="EH172" i="16" s="1"/>
  <c r="I87" i="14"/>
  <c r="K51" i="15" s="1"/>
  <c r="EH171" i="16" s="1"/>
  <c r="I86" i="14"/>
  <c r="K50" i="15" s="1"/>
  <c r="EH170" i="16" s="1"/>
  <c r="I85" i="14"/>
  <c r="K49" i="15" s="1"/>
  <c r="EH169" i="16" s="1"/>
  <c r="I84" i="14"/>
  <c r="K48" i="15" s="1"/>
  <c r="EH168" i="16" s="1"/>
  <c r="I83" i="14"/>
  <c r="K47" i="15" s="1"/>
  <c r="EH167" i="16" s="1"/>
  <c r="I82" i="14"/>
  <c r="K46" i="15" s="1"/>
  <c r="EH166" i="16" s="1"/>
  <c r="I81" i="14"/>
  <c r="K45" i="15" s="1"/>
  <c r="EH165" i="16" s="1"/>
  <c r="I80" i="14"/>
  <c r="K44" i="15" s="1"/>
  <c r="EH164" i="16" s="1"/>
  <c r="I79" i="14"/>
  <c r="K43" i="15" s="1"/>
  <c r="EH163" i="16" s="1"/>
  <c r="I78" i="14"/>
  <c r="K42" i="15" s="1"/>
  <c r="EH162" i="16" s="1"/>
  <c r="I77" i="14"/>
  <c r="K41" i="15" s="1"/>
  <c r="EH161" i="16" s="1"/>
  <c r="I76" i="14"/>
  <c r="K40" i="15" s="1"/>
  <c r="EH160" i="16" s="1"/>
  <c r="I75" i="14"/>
  <c r="K39" i="15" s="1"/>
  <c r="EH159" i="16" s="1"/>
  <c r="I74" i="14"/>
  <c r="K38" i="15" s="1"/>
  <c r="EH158" i="16" s="1"/>
  <c r="I73" i="14"/>
  <c r="K37" i="15" s="1"/>
  <c r="EH157" i="16" s="1"/>
  <c r="I72" i="14"/>
  <c r="K36" i="15" s="1"/>
  <c r="EH156" i="16" s="1"/>
  <c r="I71" i="14"/>
  <c r="K35" i="15" s="1"/>
  <c r="EH155" i="16" s="1"/>
  <c r="I70" i="14"/>
  <c r="K34" i="15" s="1"/>
  <c r="EH154" i="16" s="1"/>
  <c r="I69" i="14"/>
  <c r="K33" i="15" s="1"/>
  <c r="EH153" i="16" s="1"/>
  <c r="I68" i="14"/>
  <c r="K32" i="15" s="1"/>
  <c r="EH152" i="16" s="1"/>
  <c r="I67" i="14"/>
  <c r="K31" i="15" s="1"/>
  <c r="EH151" i="16" s="1"/>
  <c r="I66" i="14"/>
  <c r="K30" i="15" s="1"/>
  <c r="EH150" i="16" s="1"/>
  <c r="I65" i="14"/>
  <c r="K29" i="15" s="1"/>
  <c r="EH149" i="16" s="1"/>
  <c r="I64" i="14"/>
  <c r="K28" i="15" s="1"/>
  <c r="EH148" i="16" s="1"/>
  <c r="I63" i="14"/>
  <c r="K27" i="15" s="1"/>
  <c r="EH147" i="16" s="1"/>
  <c r="I62" i="14"/>
  <c r="K26" i="15" s="1"/>
  <c r="EH146" i="16" s="1"/>
  <c r="I61" i="14"/>
  <c r="K25" i="15" s="1"/>
  <c r="EH145" i="16" s="1"/>
  <c r="I60" i="14"/>
  <c r="K24" i="15" s="1"/>
  <c r="EH144" i="16" s="1"/>
  <c r="I59" i="14"/>
  <c r="K23" i="15" s="1"/>
  <c r="EH143" i="16" s="1"/>
  <c r="I58" i="14"/>
  <c r="K22" i="15" s="1"/>
  <c r="EH142" i="16" s="1"/>
  <c r="I57" i="14"/>
  <c r="K21" i="15" s="1"/>
  <c r="EH141" i="16" s="1"/>
  <c r="I56" i="14"/>
  <c r="K20" i="15" s="1"/>
  <c r="EH140" i="16" s="1"/>
  <c r="I55" i="14"/>
  <c r="K19" i="15" s="1"/>
  <c r="EH139" i="16" s="1"/>
  <c r="I54" i="14"/>
  <c r="K18" i="15" s="1"/>
  <c r="EH138" i="16" s="1"/>
  <c r="I53" i="14"/>
  <c r="K17" i="15" s="1"/>
  <c r="EH137" i="16" s="1"/>
  <c r="I52" i="14"/>
  <c r="K16" i="15" s="1"/>
  <c r="EH136" i="16" s="1"/>
  <c r="I51" i="14"/>
  <c r="K15" i="15" s="1"/>
  <c r="EH135" i="16" s="1"/>
  <c r="I50" i="14"/>
  <c r="K14" i="15" s="1"/>
  <c r="EH134" i="16" s="1"/>
  <c r="I49" i="14"/>
  <c r="K13" i="15" s="1"/>
  <c r="EH133" i="16" s="1"/>
  <c r="I48" i="14"/>
  <c r="K12" i="15" s="1"/>
  <c r="EH132" i="16" s="1"/>
  <c r="I47" i="14"/>
  <c r="K11" i="15" s="1"/>
  <c r="EH131" i="16" s="1"/>
  <c r="I46" i="14"/>
  <c r="K10" i="15" s="1"/>
  <c r="EH130" i="16" s="1"/>
  <c r="I45" i="14"/>
  <c r="K9" i="15" s="1"/>
  <c r="EH129" i="16" s="1"/>
  <c r="I44" i="14"/>
  <c r="K8" i="15" s="1"/>
  <c r="EH128" i="16" s="1"/>
  <c r="I43" i="14"/>
  <c r="K7" i="15" s="1"/>
  <c r="EH127" i="16" s="1"/>
  <c r="I42" i="14"/>
  <c r="K6" i="15" s="1"/>
  <c r="EH126" i="16" s="1"/>
  <c r="I41" i="14"/>
  <c r="K5" i="15" s="1"/>
  <c r="EH125" i="16" s="1"/>
  <c r="I40" i="14"/>
  <c r="K4" i="15" s="1"/>
  <c r="EH124" i="16" s="1"/>
  <c r="I39" i="14"/>
  <c r="K3" i="15" s="1"/>
  <c r="EH123" i="16" s="1"/>
  <c r="I38" i="14"/>
  <c r="K2" i="15" s="1"/>
  <c r="EH122" i="16" s="1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I4" i="14"/>
  <c r="I3" i="14"/>
  <c r="I2" i="14"/>
  <c r="F3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H2" i="15" s="1"/>
  <c r="F39" i="14"/>
  <c r="H3" i="15" s="1"/>
  <c r="D3" i="26" s="1"/>
  <c r="F40" i="14"/>
  <c r="H4" i="15" s="1"/>
  <c r="EG124" i="16" s="1"/>
  <c r="F41" i="14"/>
  <c r="H5" i="15" s="1"/>
  <c r="F42" i="14"/>
  <c r="H6" i="15" s="1"/>
  <c r="EG126" i="16" s="1"/>
  <c r="F43" i="14"/>
  <c r="H7" i="15" s="1"/>
  <c r="F44" i="14"/>
  <c r="H8" i="15" s="1"/>
  <c r="EG128" i="16" s="1"/>
  <c r="F45" i="14"/>
  <c r="H9" i="15" s="1"/>
  <c r="F46" i="14"/>
  <c r="H10" i="15" s="1"/>
  <c r="EG130" i="16" s="1"/>
  <c r="F47" i="14"/>
  <c r="H11" i="15" s="1"/>
  <c r="F48" i="14"/>
  <c r="H12" i="15" s="1"/>
  <c r="EG132" i="16" s="1"/>
  <c r="F49" i="14"/>
  <c r="H13" i="15" s="1"/>
  <c r="F50" i="14"/>
  <c r="H14" i="15" s="1"/>
  <c r="EG134" i="16" s="1"/>
  <c r="F51" i="14"/>
  <c r="H15" i="15" s="1"/>
  <c r="F52" i="14"/>
  <c r="H16" i="15" s="1"/>
  <c r="EG136" i="16" s="1"/>
  <c r="F53" i="14"/>
  <c r="H17" i="15" s="1"/>
  <c r="F54" i="14"/>
  <c r="H18" i="15" s="1"/>
  <c r="EG138" i="16" s="1"/>
  <c r="F55" i="14"/>
  <c r="H19" i="15" s="1"/>
  <c r="F56" i="14"/>
  <c r="H20" i="15" s="1"/>
  <c r="EG140" i="16" s="1"/>
  <c r="F57" i="14"/>
  <c r="H21" i="15" s="1"/>
  <c r="F58" i="14"/>
  <c r="H22" i="15" s="1"/>
  <c r="EG142" i="16" s="1"/>
  <c r="F59" i="14"/>
  <c r="H23" i="15" s="1"/>
  <c r="F60" i="14"/>
  <c r="H24" i="15" s="1"/>
  <c r="EG144" i="16" s="1"/>
  <c r="F61" i="14"/>
  <c r="H25" i="15" s="1"/>
  <c r="F62" i="14"/>
  <c r="H26" i="15" s="1"/>
  <c r="EG146" i="16" s="1"/>
  <c r="F63" i="14"/>
  <c r="H27" i="15" s="1"/>
  <c r="F64" i="14"/>
  <c r="H28" i="15" s="1"/>
  <c r="EG148" i="16" s="1"/>
  <c r="F65" i="14"/>
  <c r="H29" i="15" s="1"/>
  <c r="F66" i="14"/>
  <c r="H30" i="15" s="1"/>
  <c r="EG150" i="16" s="1"/>
  <c r="F67" i="14"/>
  <c r="H31" i="15" s="1"/>
  <c r="F68" i="14"/>
  <c r="H32" i="15" s="1"/>
  <c r="EG152" i="16" s="1"/>
  <c r="F69" i="14"/>
  <c r="H33" i="15" s="1"/>
  <c r="F70" i="14"/>
  <c r="H34" i="15" s="1"/>
  <c r="EG154" i="16" s="1"/>
  <c r="F71" i="14"/>
  <c r="H35" i="15" s="1"/>
  <c r="F72" i="14"/>
  <c r="H36" i="15" s="1"/>
  <c r="EG156" i="16" s="1"/>
  <c r="F73" i="14"/>
  <c r="H37" i="15" s="1"/>
  <c r="F74" i="14"/>
  <c r="H38" i="15" s="1"/>
  <c r="EG158" i="16" s="1"/>
  <c r="F75" i="14"/>
  <c r="H39" i="15" s="1"/>
  <c r="F76" i="14"/>
  <c r="H40" i="15" s="1"/>
  <c r="EG160" i="16" s="1"/>
  <c r="F77" i="14"/>
  <c r="H41" i="15" s="1"/>
  <c r="F78" i="14"/>
  <c r="H42" i="15" s="1"/>
  <c r="EG162" i="16" s="1"/>
  <c r="F79" i="14"/>
  <c r="H43" i="15" s="1"/>
  <c r="F80" i="14"/>
  <c r="H44" i="15" s="1"/>
  <c r="EG164" i="16" s="1"/>
  <c r="F81" i="14"/>
  <c r="H45" i="15" s="1"/>
  <c r="F82" i="14"/>
  <c r="H46" i="15" s="1"/>
  <c r="EG166" i="16" s="1"/>
  <c r="F83" i="14"/>
  <c r="H47" i="15" s="1"/>
  <c r="EG167" i="16" s="1"/>
  <c r="F84" i="14"/>
  <c r="H48" i="15" s="1"/>
  <c r="EG168" i="16" s="1"/>
  <c r="F85" i="14"/>
  <c r="H49" i="15" s="1"/>
  <c r="EG169" i="16" s="1"/>
  <c r="F86" i="14"/>
  <c r="H50" i="15" s="1"/>
  <c r="EG170" i="16" s="1"/>
  <c r="F87" i="14"/>
  <c r="H51" i="15" s="1"/>
  <c r="EG171" i="16" s="1"/>
  <c r="F88" i="14"/>
  <c r="H52" i="15" s="1"/>
  <c r="EG172" i="16" s="1"/>
  <c r="F89" i="14"/>
  <c r="H53" i="15" s="1"/>
  <c r="EG173" i="16" s="1"/>
  <c r="F90" i="14"/>
  <c r="H54" i="15" s="1"/>
  <c r="EG174" i="16" s="1"/>
  <c r="F91" i="14"/>
  <c r="H55" i="15" s="1"/>
  <c r="EG175" i="16" s="1"/>
  <c r="F92" i="14"/>
  <c r="H56" i="15" s="1"/>
  <c r="EG176" i="16" s="1"/>
  <c r="F93" i="14"/>
  <c r="H57" i="15" s="1"/>
  <c r="EG177" i="16" s="1"/>
  <c r="F94" i="14"/>
  <c r="H58" i="15" s="1"/>
  <c r="EG178" i="16" s="1"/>
  <c r="F95" i="14"/>
  <c r="H59" i="15" s="1"/>
  <c r="EG179" i="16" s="1"/>
  <c r="F96" i="14"/>
  <c r="H60" i="15" s="1"/>
  <c r="EG180" i="16" s="1"/>
  <c r="F97" i="14"/>
  <c r="H61" i="15" s="1"/>
  <c r="EG181" i="16" s="1"/>
  <c r="F98" i="14"/>
  <c r="H62" i="15" s="1"/>
  <c r="EG182" i="16" s="1"/>
  <c r="F99" i="14"/>
  <c r="H63" i="15" s="1"/>
  <c r="EG183" i="16" s="1"/>
  <c r="F100" i="14"/>
  <c r="H64" i="15" s="1"/>
  <c r="EG184" i="16" s="1"/>
  <c r="F101" i="14"/>
  <c r="H65" i="15" s="1"/>
  <c r="EG185" i="16" s="1"/>
  <c r="F102" i="14"/>
  <c r="H66" i="15" s="1"/>
  <c r="EG186" i="16" s="1"/>
  <c r="F103" i="14"/>
  <c r="H67" i="15" s="1"/>
  <c r="EG187" i="16" s="1"/>
  <c r="F104" i="14"/>
  <c r="H68" i="15" s="1"/>
  <c r="EG188" i="16" s="1"/>
  <c r="F105" i="14"/>
  <c r="H69" i="15" s="1"/>
  <c r="EG189" i="16" s="1"/>
  <c r="F106" i="14"/>
  <c r="H70" i="15" s="1"/>
  <c r="EG190" i="16" s="1"/>
  <c r="F107" i="14"/>
  <c r="H71" i="15" s="1"/>
  <c r="EG191" i="16" s="1"/>
  <c r="F108" i="14"/>
  <c r="H72" i="15" s="1"/>
  <c r="EG192" i="16" s="1"/>
  <c r="F109" i="14"/>
  <c r="H73" i="15" s="1"/>
  <c r="EG193" i="16" s="1"/>
  <c r="F110" i="14"/>
  <c r="H74" i="15" s="1"/>
  <c r="EG194" i="16" s="1"/>
  <c r="F111" i="14"/>
  <c r="H75" i="15" s="1"/>
  <c r="EG195" i="16" s="1"/>
  <c r="F112" i="14"/>
  <c r="H76" i="15" s="1"/>
  <c r="EG196" i="16" s="1"/>
  <c r="F113" i="14"/>
  <c r="H77" i="15" s="1"/>
  <c r="EG197" i="16" s="1"/>
  <c r="F114" i="14"/>
  <c r="H78" i="15" s="1"/>
  <c r="EG198" i="16" s="1"/>
  <c r="F115" i="14"/>
  <c r="H79" i="15" s="1"/>
  <c r="EG199" i="16" s="1"/>
  <c r="F116" i="14"/>
  <c r="H80" i="15" s="1"/>
  <c r="EG200" i="16" s="1"/>
  <c r="F117" i="14"/>
  <c r="H81" i="15" s="1"/>
  <c r="EG201" i="16" s="1"/>
  <c r="F118" i="14"/>
  <c r="H82" i="15" s="1"/>
  <c r="EG202" i="16" s="1"/>
  <c r="F119" i="14"/>
  <c r="H83" i="15" s="1"/>
  <c r="EG203" i="16" s="1"/>
  <c r="F120" i="14"/>
  <c r="H84" i="15" s="1"/>
  <c r="EG204" i="16" s="1"/>
  <c r="F121" i="14"/>
  <c r="H85" i="15" s="1"/>
  <c r="EG205" i="16" s="1"/>
  <c r="F122" i="14"/>
  <c r="H86" i="15" s="1"/>
  <c r="EG206" i="16" s="1"/>
  <c r="F123" i="14"/>
  <c r="H87" i="15" s="1"/>
  <c r="EG207" i="16" s="1"/>
  <c r="F124" i="14"/>
  <c r="H88" i="15" s="1"/>
  <c r="EG208" i="16" s="1"/>
  <c r="F125" i="14"/>
  <c r="H89" i="15" s="1"/>
  <c r="EG209" i="16" s="1"/>
  <c r="F126" i="14"/>
  <c r="H90" i="15" s="1"/>
  <c r="EG210" i="16" s="1"/>
  <c r="F127" i="14"/>
  <c r="H91" i="15" s="1"/>
  <c r="EG211" i="16" s="1"/>
  <c r="F128" i="14"/>
  <c r="H92" i="15" s="1"/>
  <c r="EG212" i="16" s="1"/>
  <c r="F129" i="14"/>
  <c r="H93" i="15" s="1"/>
  <c r="EG213" i="16" s="1"/>
  <c r="F130" i="14"/>
  <c r="H94" i="15" s="1"/>
  <c r="EG214" i="16" s="1"/>
  <c r="F131" i="14"/>
  <c r="H95" i="15" s="1"/>
  <c r="EG215" i="16" s="1"/>
  <c r="F132" i="14"/>
  <c r="H96" i="15" s="1"/>
  <c r="EG216" i="16" s="1"/>
  <c r="F133" i="14"/>
  <c r="H97" i="15" s="1"/>
  <c r="EG217" i="16" s="1"/>
  <c r="F134" i="14"/>
  <c r="H98" i="15" s="1"/>
  <c r="EG218" i="16" s="1"/>
  <c r="F135" i="14"/>
  <c r="H99" i="15" s="1"/>
  <c r="EG219" i="16" s="1"/>
  <c r="F136" i="14"/>
  <c r="H100" i="15" s="1"/>
  <c r="EG220" i="16" s="1"/>
  <c r="F137" i="14"/>
  <c r="H101" i="15" s="1"/>
  <c r="EG221" i="16" s="1"/>
  <c r="F138" i="14"/>
  <c r="H102" i="15" s="1"/>
  <c r="EG222" i="16" s="1"/>
  <c r="F139" i="14"/>
  <c r="H103" i="15" s="1"/>
  <c r="EG223" i="16" s="1"/>
  <c r="F140" i="14"/>
  <c r="H104" i="15" s="1"/>
  <c r="EG224" i="16" s="1"/>
  <c r="F141" i="14"/>
  <c r="H105" i="15" s="1"/>
  <c r="EG225" i="16" s="1"/>
  <c r="F142" i="14"/>
  <c r="H106" i="15" s="1"/>
  <c r="EG226" i="16" s="1"/>
  <c r="F143" i="14"/>
  <c r="H107" i="15" s="1"/>
  <c r="EG227" i="16" s="1"/>
  <c r="F144" i="14"/>
  <c r="H108" i="15" s="1"/>
  <c r="EG228" i="16" s="1"/>
  <c r="F145" i="14"/>
  <c r="H109" i="15" s="1"/>
  <c r="EG229" i="16" s="1"/>
  <c r="F146" i="14"/>
  <c r="H110" i="15" s="1"/>
  <c r="EG230" i="16" s="1"/>
  <c r="F147" i="14"/>
  <c r="H111" i="15" s="1"/>
  <c r="EG231" i="16" s="1"/>
  <c r="F148" i="14"/>
  <c r="H112" i="15" s="1"/>
  <c r="EG232" i="16" s="1"/>
  <c r="F149" i="14"/>
  <c r="H113" i="15" s="1"/>
  <c r="EG233" i="16" s="1"/>
  <c r="F150" i="14"/>
  <c r="H114" i="15" s="1"/>
  <c r="EG234" i="16" s="1"/>
  <c r="F151" i="14"/>
  <c r="H115" i="15" s="1"/>
  <c r="EG235" i="16" s="1"/>
  <c r="F152" i="14"/>
  <c r="H116" i="15" s="1"/>
  <c r="EG236" i="16" s="1"/>
  <c r="F153" i="14"/>
  <c r="H117" i="15" s="1"/>
  <c r="EG237" i="16" s="1"/>
  <c r="F154" i="14"/>
  <c r="H118" i="15" s="1"/>
  <c r="EG238" i="16" s="1"/>
  <c r="F155" i="14"/>
  <c r="H119" i="15" s="1"/>
  <c r="EG239" i="16" s="1"/>
  <c r="F156" i="14"/>
  <c r="H120" i="15" s="1"/>
  <c r="EG240" i="16" s="1"/>
  <c r="F157" i="14"/>
  <c r="H121" i="15" s="1"/>
  <c r="EG241" i="16" s="1"/>
  <c r="F2" i="14"/>
  <c r="B155" i="14"/>
  <c r="B156" i="14"/>
  <c r="B157" i="14"/>
  <c r="B146" i="14"/>
  <c r="B147" i="14"/>
  <c r="B148" i="14"/>
  <c r="B149" i="14"/>
  <c r="B150" i="14"/>
  <c r="B151" i="14"/>
  <c r="B152" i="14"/>
  <c r="B153" i="14"/>
  <c r="B154" i="14"/>
  <c r="AE14" i="31" l="1"/>
  <c r="AE9" i="31"/>
  <c r="AE5" i="31"/>
  <c r="AE10" i="31"/>
  <c r="AE7" i="31"/>
  <c r="AE13" i="31"/>
  <c r="AE12" i="31"/>
  <c r="AE11" i="31"/>
  <c r="AE8" i="31"/>
  <c r="AE6" i="31"/>
  <c r="EG122" i="16"/>
  <c r="D2" i="26"/>
  <c r="EC28" i="16"/>
  <c r="DT71" i="16" s="1"/>
  <c r="EC55" i="16"/>
  <c r="DU71" i="16" s="1"/>
  <c r="F12" i="29" s="1"/>
  <c r="BP120" i="15"/>
  <c r="BP111" i="15"/>
  <c r="BP115" i="15"/>
  <c r="D117" i="28"/>
  <c r="EI237" i="16"/>
  <c r="B1" i="20"/>
  <c r="AD14" i="31"/>
  <c r="AU14" i="31"/>
  <c r="U14" i="31"/>
  <c r="AM14" i="31"/>
  <c r="L14" i="31"/>
  <c r="C14" i="31"/>
  <c r="AU5" i="31"/>
  <c r="AU9" i="31"/>
  <c r="AU13" i="31"/>
  <c r="AU6" i="31"/>
  <c r="AU10" i="31"/>
  <c r="AU7" i="31"/>
  <c r="AU11" i="31"/>
  <c r="AU8" i="31"/>
  <c r="AU12" i="31"/>
  <c r="B1" i="29"/>
  <c r="B1" i="28"/>
  <c r="B1" i="27"/>
  <c r="C5" i="31"/>
  <c r="U7" i="31"/>
  <c r="C7" i="19" s="1"/>
  <c r="AM7" i="31"/>
  <c r="AM6" i="31"/>
  <c r="AD5" i="31"/>
  <c r="I5" i="19" s="1"/>
  <c r="U5" i="31"/>
  <c r="C5" i="19" s="1"/>
  <c r="AM5" i="31"/>
  <c r="U6" i="31"/>
  <c r="C6" i="19" s="1"/>
  <c r="L5" i="31"/>
  <c r="AM8" i="31"/>
  <c r="L6" i="31"/>
  <c r="U8" i="31"/>
  <c r="C8" i="19" s="1"/>
  <c r="C6" i="31"/>
  <c r="AD6" i="31"/>
  <c r="I6" i="19" s="1"/>
  <c r="AM9" i="31"/>
  <c r="AD7" i="31"/>
  <c r="I7" i="19" s="1"/>
  <c r="C7" i="31"/>
  <c r="U9" i="31"/>
  <c r="C9" i="19" s="1"/>
  <c r="L7" i="31"/>
  <c r="AM10" i="31"/>
  <c r="AD8" i="31"/>
  <c r="I8" i="19" s="1"/>
  <c r="U10" i="31"/>
  <c r="C10" i="19" s="1"/>
  <c r="L8" i="31"/>
  <c r="C8" i="31"/>
  <c r="AM11" i="31"/>
  <c r="AD9" i="31"/>
  <c r="I9" i="19" s="1"/>
  <c r="C9" i="31"/>
  <c r="L9" i="31"/>
  <c r="U11" i="31"/>
  <c r="C11" i="19" s="1"/>
  <c r="AM12" i="31"/>
  <c r="AD10" i="31"/>
  <c r="I10" i="19" s="1"/>
  <c r="U12" i="31"/>
  <c r="C12" i="19" s="1"/>
  <c r="C10" i="31"/>
  <c r="L10" i="31"/>
  <c r="AM13" i="31"/>
  <c r="AD11" i="31"/>
  <c r="I11" i="19" s="1"/>
  <c r="C11" i="31"/>
  <c r="L11" i="31"/>
  <c r="U13" i="31"/>
  <c r="C13" i="19" s="1"/>
  <c r="L12" i="31"/>
  <c r="AD12" i="31"/>
  <c r="I12" i="19" s="1"/>
  <c r="AD13" i="31"/>
  <c r="I13" i="19" s="1"/>
  <c r="C13" i="31"/>
  <c r="L13" i="31"/>
  <c r="B1" i="24"/>
  <c r="B1" i="22"/>
  <c r="B1" i="23"/>
  <c r="C12" i="31"/>
  <c r="J117" i="26"/>
  <c r="S117" i="26" s="1"/>
  <c r="C29" i="18"/>
  <c r="A117" i="29"/>
  <c r="A117" i="28"/>
  <c r="A117" i="27"/>
  <c r="A117" i="23"/>
  <c r="A117" i="24"/>
  <c r="A117" i="22"/>
  <c r="A115" i="29"/>
  <c r="A115" i="28"/>
  <c r="A115" i="27"/>
  <c r="A115" i="24"/>
  <c r="A115" i="23"/>
  <c r="A115" i="22"/>
  <c r="A113" i="29"/>
  <c r="A113" i="28"/>
  <c r="A113" i="27"/>
  <c r="A113" i="26"/>
  <c r="A113" i="24"/>
  <c r="A113" i="23"/>
  <c r="A113" i="22"/>
  <c r="A111" i="29"/>
  <c r="A111" i="28"/>
  <c r="A111" i="27"/>
  <c r="A111" i="26"/>
  <c r="A111" i="23"/>
  <c r="A111" i="24"/>
  <c r="A111" i="22"/>
  <c r="J109" i="20"/>
  <c r="J109" i="26"/>
  <c r="S109" i="26" s="1"/>
  <c r="A109" i="29"/>
  <c r="A109" i="28"/>
  <c r="A109" i="27"/>
  <c r="A109" i="26"/>
  <c r="A109" i="23"/>
  <c r="A109" i="24"/>
  <c r="A109" i="22"/>
  <c r="J107" i="20"/>
  <c r="J107" i="26"/>
  <c r="S107" i="26" s="1"/>
  <c r="A107" i="29"/>
  <c r="A107" i="28"/>
  <c r="A107" i="27"/>
  <c r="A107" i="26"/>
  <c r="A107" i="23"/>
  <c r="A107" i="24"/>
  <c r="A107" i="22"/>
  <c r="J105" i="20"/>
  <c r="J105" i="26"/>
  <c r="S105" i="26" s="1"/>
  <c r="A105" i="29"/>
  <c r="A105" i="28"/>
  <c r="A105" i="27"/>
  <c r="A105" i="26"/>
  <c r="A105" i="23"/>
  <c r="A105" i="24"/>
  <c r="A105" i="22"/>
  <c r="J103" i="20"/>
  <c r="J103" i="26"/>
  <c r="S103" i="26" s="1"/>
  <c r="A103" i="29"/>
  <c r="A103" i="28"/>
  <c r="A103" i="27"/>
  <c r="A103" i="26"/>
  <c r="A103" i="24"/>
  <c r="A103" i="23"/>
  <c r="A103" i="22"/>
  <c r="J101" i="20"/>
  <c r="J101" i="26"/>
  <c r="S101" i="26" s="1"/>
  <c r="A100" i="29"/>
  <c r="A100" i="28"/>
  <c r="A100" i="27"/>
  <c r="A100" i="26"/>
  <c r="A100" i="24"/>
  <c r="A100" i="23"/>
  <c r="A100" i="22"/>
  <c r="B99" i="20"/>
  <c r="B99" i="29"/>
  <c r="B99" i="28"/>
  <c r="B99" i="27"/>
  <c r="B99" i="26"/>
  <c r="B99" i="24"/>
  <c r="B99" i="23"/>
  <c r="B99" i="22"/>
  <c r="A96" i="29"/>
  <c r="A96" i="28"/>
  <c r="A96" i="27"/>
  <c r="A96" i="26"/>
  <c r="A96" i="24"/>
  <c r="A96" i="23"/>
  <c r="A96" i="22"/>
  <c r="B95" i="20"/>
  <c r="B95" i="29"/>
  <c r="B95" i="27"/>
  <c r="B95" i="28"/>
  <c r="B95" i="26"/>
  <c r="B95" i="23"/>
  <c r="B95" i="24"/>
  <c r="B95" i="22"/>
  <c r="A92" i="29"/>
  <c r="A92" i="28"/>
  <c r="A92" i="27"/>
  <c r="A92" i="26"/>
  <c r="A92" i="24"/>
  <c r="A92" i="23"/>
  <c r="A92" i="22"/>
  <c r="B91" i="20"/>
  <c r="B91" i="29"/>
  <c r="B91" i="28"/>
  <c r="B91" i="27"/>
  <c r="B91" i="26"/>
  <c r="B91" i="24"/>
  <c r="B91" i="23"/>
  <c r="B91" i="22"/>
  <c r="A88" i="29"/>
  <c r="A88" i="28"/>
  <c r="A88" i="27"/>
  <c r="A88" i="26"/>
  <c r="A88" i="23"/>
  <c r="A88" i="24"/>
  <c r="A88" i="22"/>
  <c r="B87" i="20"/>
  <c r="B87" i="29"/>
  <c r="B87" i="28"/>
  <c r="B87" i="27"/>
  <c r="B87" i="26"/>
  <c r="B87" i="24"/>
  <c r="B87" i="23"/>
  <c r="B87" i="22"/>
  <c r="J85" i="20"/>
  <c r="J85" i="26"/>
  <c r="S85" i="26" s="1"/>
  <c r="A84" i="29"/>
  <c r="A84" i="28"/>
  <c r="A84" i="27"/>
  <c r="A84" i="26"/>
  <c r="A84" i="24"/>
  <c r="A84" i="23"/>
  <c r="A84" i="22"/>
  <c r="B83" i="20"/>
  <c r="B83" i="29"/>
  <c r="B83" i="28"/>
  <c r="B83" i="27"/>
  <c r="B83" i="26"/>
  <c r="B83" i="24"/>
  <c r="B83" i="22"/>
  <c r="B83" i="23"/>
  <c r="J81" i="20"/>
  <c r="J81" i="26"/>
  <c r="S81" i="26" s="1"/>
  <c r="A80" i="29"/>
  <c r="A80" i="28"/>
  <c r="A80" i="27"/>
  <c r="A80" i="26"/>
  <c r="A80" i="24"/>
  <c r="A80" i="23"/>
  <c r="A80" i="22"/>
  <c r="B79" i="20"/>
  <c r="B79" i="29"/>
  <c r="B79" i="28"/>
  <c r="B79" i="27"/>
  <c r="B79" i="26"/>
  <c r="B79" i="24"/>
  <c r="B79" i="23"/>
  <c r="B79" i="22"/>
  <c r="J77" i="20"/>
  <c r="J77" i="26"/>
  <c r="S77" i="26" s="1"/>
  <c r="A76" i="29"/>
  <c r="A76" i="28"/>
  <c r="A76" i="27"/>
  <c r="A76" i="26"/>
  <c r="A76" i="24"/>
  <c r="A76" i="23"/>
  <c r="A76" i="22"/>
  <c r="B75" i="20"/>
  <c r="B75" i="29"/>
  <c r="B75" i="28"/>
  <c r="B75" i="27"/>
  <c r="B75" i="26"/>
  <c r="B75" i="24"/>
  <c r="B75" i="22"/>
  <c r="B75" i="23"/>
  <c r="J73" i="20"/>
  <c r="J73" i="26"/>
  <c r="S73" i="26" s="1"/>
  <c r="A73" i="29"/>
  <c r="A73" i="28"/>
  <c r="A73" i="27"/>
  <c r="A73" i="26"/>
  <c r="A73" i="24"/>
  <c r="A73" i="23"/>
  <c r="A73" i="22"/>
  <c r="J71" i="20"/>
  <c r="J71" i="26"/>
  <c r="S71" i="26" s="1"/>
  <c r="A71" i="29"/>
  <c r="A71" i="28"/>
  <c r="A71" i="27"/>
  <c r="A71" i="26"/>
  <c r="A71" i="24"/>
  <c r="A71" i="23"/>
  <c r="A71" i="22"/>
  <c r="J69" i="20"/>
  <c r="J69" i="26"/>
  <c r="S69" i="26" s="1"/>
  <c r="A69" i="29"/>
  <c r="A69" i="28"/>
  <c r="A69" i="27"/>
  <c r="A69" i="26"/>
  <c r="A69" i="24"/>
  <c r="A69" i="23"/>
  <c r="A69" i="22"/>
  <c r="J67" i="20"/>
  <c r="J67" i="26"/>
  <c r="S67" i="26" s="1"/>
  <c r="A67" i="29"/>
  <c r="A67" i="28"/>
  <c r="A67" i="27"/>
  <c r="A67" i="26"/>
  <c r="A67" i="24"/>
  <c r="A67" i="23"/>
  <c r="A67" i="22"/>
  <c r="J65" i="20"/>
  <c r="J65" i="26"/>
  <c r="S65" i="26" s="1"/>
  <c r="A65" i="29"/>
  <c r="A65" i="28"/>
  <c r="A65" i="27"/>
  <c r="A65" i="26"/>
  <c r="A65" i="24"/>
  <c r="A65" i="23"/>
  <c r="A65" i="22"/>
  <c r="J63" i="20"/>
  <c r="J63" i="26"/>
  <c r="S63" i="26" s="1"/>
  <c r="A63" i="29"/>
  <c r="A63" i="28"/>
  <c r="A63" i="27"/>
  <c r="A63" i="26"/>
  <c r="A63" i="24"/>
  <c r="A63" i="23"/>
  <c r="A63" i="22"/>
  <c r="J61" i="20"/>
  <c r="J61" i="26"/>
  <c r="S61" i="26" s="1"/>
  <c r="A61" i="29"/>
  <c r="A61" i="28"/>
  <c r="A61" i="27"/>
  <c r="A61" i="26"/>
  <c r="A61" i="24"/>
  <c r="A61" i="22"/>
  <c r="A61" i="23"/>
  <c r="J59" i="20"/>
  <c r="J59" i="26"/>
  <c r="S59" i="26" s="1"/>
  <c r="A59" i="29"/>
  <c r="A59" i="28"/>
  <c r="A59" i="27"/>
  <c r="A59" i="26"/>
  <c r="A59" i="24"/>
  <c r="A59" i="23"/>
  <c r="A59" i="22"/>
  <c r="J57" i="20"/>
  <c r="J57" i="26"/>
  <c r="S57" i="26" s="1"/>
  <c r="A57" i="29"/>
  <c r="A57" i="28"/>
  <c r="A57" i="27"/>
  <c r="A57" i="26"/>
  <c r="A57" i="24"/>
  <c r="A57" i="23"/>
  <c r="A57" i="22"/>
  <c r="J55" i="20"/>
  <c r="J55" i="26"/>
  <c r="S55" i="26" s="1"/>
  <c r="A55" i="29"/>
  <c r="A55" i="28"/>
  <c r="A55" i="27"/>
  <c r="A55" i="26"/>
  <c r="A55" i="24"/>
  <c r="A55" i="22"/>
  <c r="A55" i="23"/>
  <c r="J53" i="20"/>
  <c r="J53" i="26"/>
  <c r="S53" i="26" s="1"/>
  <c r="A53" i="29"/>
  <c r="A53" i="28"/>
  <c r="A53" i="27"/>
  <c r="A53" i="26"/>
  <c r="A53" i="24"/>
  <c r="A53" i="23"/>
  <c r="A53" i="22"/>
  <c r="J51" i="20"/>
  <c r="J51" i="26"/>
  <c r="S51" i="26" s="1"/>
  <c r="A51" i="29"/>
  <c r="A51" i="28"/>
  <c r="A51" i="27"/>
  <c r="A51" i="26"/>
  <c r="A51" i="24"/>
  <c r="A51" i="22"/>
  <c r="A51" i="23"/>
  <c r="J49" i="20"/>
  <c r="J49" i="26"/>
  <c r="S49" i="26" s="1"/>
  <c r="A49" i="29"/>
  <c r="A49" i="28"/>
  <c r="A49" i="27"/>
  <c r="A49" i="26"/>
  <c r="A49" i="24"/>
  <c r="A49" i="22"/>
  <c r="A49" i="23"/>
  <c r="J47" i="20"/>
  <c r="J47" i="26"/>
  <c r="S47" i="26" s="1"/>
  <c r="A47" i="29"/>
  <c r="A47" i="28"/>
  <c r="A47" i="27"/>
  <c r="A47" i="26"/>
  <c r="A47" i="24"/>
  <c r="A47" i="23"/>
  <c r="A47" i="22"/>
  <c r="J45" i="20"/>
  <c r="J45" i="26"/>
  <c r="S45" i="26" s="1"/>
  <c r="A45" i="29"/>
  <c r="A45" i="28"/>
  <c r="A45" i="27"/>
  <c r="A45" i="26"/>
  <c r="A45" i="24"/>
  <c r="A45" i="23"/>
  <c r="A45" i="22"/>
  <c r="J43" i="20"/>
  <c r="J43" i="26"/>
  <c r="S43" i="26" s="1"/>
  <c r="A43" i="29"/>
  <c r="A43" i="28"/>
  <c r="A43" i="27"/>
  <c r="A43" i="26"/>
  <c r="A43" i="24"/>
  <c r="A43" i="23"/>
  <c r="A43" i="22"/>
  <c r="J41" i="20"/>
  <c r="J41" i="26"/>
  <c r="S41" i="26" s="1"/>
  <c r="A41" i="29"/>
  <c r="A41" i="28"/>
  <c r="A41" i="27"/>
  <c r="A41" i="26"/>
  <c r="A41" i="24"/>
  <c r="A41" i="22"/>
  <c r="A41" i="23"/>
  <c r="J39" i="20"/>
  <c r="J39" i="26"/>
  <c r="S39" i="26" s="1"/>
  <c r="A39" i="29"/>
  <c r="A39" i="28"/>
  <c r="A39" i="27"/>
  <c r="A39" i="26"/>
  <c r="A39" i="24"/>
  <c r="A39" i="23"/>
  <c r="A39" i="22"/>
  <c r="J37" i="20"/>
  <c r="J37" i="26"/>
  <c r="S37" i="26" s="1"/>
  <c r="A37" i="29"/>
  <c r="A37" i="28"/>
  <c r="A37" i="27"/>
  <c r="A37" i="26"/>
  <c r="A37" i="24"/>
  <c r="A37" i="23"/>
  <c r="A37" i="22"/>
  <c r="J35" i="20"/>
  <c r="J35" i="26"/>
  <c r="S35" i="26" s="1"/>
  <c r="A35" i="29"/>
  <c r="A35" i="28"/>
  <c r="A35" i="27"/>
  <c r="A35" i="26"/>
  <c r="A35" i="24"/>
  <c r="A35" i="22"/>
  <c r="A35" i="23"/>
  <c r="J33" i="20"/>
  <c r="J33" i="26"/>
  <c r="S33" i="26" s="1"/>
  <c r="A33" i="29"/>
  <c r="A33" i="28"/>
  <c r="A33" i="27"/>
  <c r="A33" i="26"/>
  <c r="A33" i="24"/>
  <c r="A33" i="23"/>
  <c r="A33" i="22"/>
  <c r="J31" i="20"/>
  <c r="A31" i="29"/>
  <c r="A31" i="28"/>
  <c r="A31" i="27"/>
  <c r="A31" i="26"/>
  <c r="A31" i="24"/>
  <c r="A31" i="23"/>
  <c r="A31" i="22"/>
  <c r="J29" i="20"/>
  <c r="J29" i="26"/>
  <c r="S29" i="26" s="1"/>
  <c r="A29" i="29"/>
  <c r="A29" i="28"/>
  <c r="A29" i="27"/>
  <c r="A29" i="26"/>
  <c r="A29" i="24"/>
  <c r="A29" i="22"/>
  <c r="A29" i="23"/>
  <c r="J27" i="20"/>
  <c r="J27" i="26"/>
  <c r="S27" i="26" s="1"/>
  <c r="A27" i="29"/>
  <c r="A27" i="28"/>
  <c r="A27" i="27"/>
  <c r="A27" i="26"/>
  <c r="A27" i="24"/>
  <c r="A27" i="22"/>
  <c r="A27" i="23"/>
  <c r="J25" i="20"/>
  <c r="J25" i="26"/>
  <c r="S25" i="26" s="1"/>
  <c r="A25" i="29"/>
  <c r="A25" i="28"/>
  <c r="A25" i="27"/>
  <c r="A25" i="26"/>
  <c r="A25" i="24"/>
  <c r="A25" i="22"/>
  <c r="A25" i="23"/>
  <c r="J23" i="20"/>
  <c r="J23" i="26"/>
  <c r="S23" i="26" s="1"/>
  <c r="A23" i="29"/>
  <c r="A23" i="28"/>
  <c r="A23" i="27"/>
  <c r="A23" i="26"/>
  <c r="A23" i="24"/>
  <c r="A23" i="23"/>
  <c r="A23" i="22"/>
  <c r="J21" i="20"/>
  <c r="J21" i="26"/>
  <c r="S21" i="26" s="1"/>
  <c r="A21" i="29"/>
  <c r="A21" i="28"/>
  <c r="A21" i="27"/>
  <c r="A21" i="26"/>
  <c r="A21" i="24"/>
  <c r="A21" i="23"/>
  <c r="A21" i="22"/>
  <c r="J19" i="20"/>
  <c r="J19" i="26"/>
  <c r="S19" i="26" s="1"/>
  <c r="A19" i="29"/>
  <c r="A19" i="28"/>
  <c r="A19" i="27"/>
  <c r="A19" i="26"/>
  <c r="A19" i="24"/>
  <c r="A19" i="22"/>
  <c r="A19" i="23"/>
  <c r="J17" i="20"/>
  <c r="J17" i="26"/>
  <c r="S17" i="26" s="1"/>
  <c r="A17" i="29"/>
  <c r="A17" i="28"/>
  <c r="A17" i="27"/>
  <c r="A17" i="26"/>
  <c r="A17" i="24"/>
  <c r="A17" i="22"/>
  <c r="A17" i="23"/>
  <c r="J15" i="20"/>
  <c r="J15" i="26"/>
  <c r="S15" i="26" s="1"/>
  <c r="A15" i="29"/>
  <c r="A15" i="28"/>
  <c r="A15" i="27"/>
  <c r="A15" i="26"/>
  <c r="A15" i="24"/>
  <c r="A15" i="22"/>
  <c r="A15" i="23"/>
  <c r="J13" i="20"/>
  <c r="J13" i="26"/>
  <c r="S13" i="26" s="1"/>
  <c r="A13" i="29"/>
  <c r="A13" i="28"/>
  <c r="A13" i="27"/>
  <c r="A13" i="26"/>
  <c r="A13" i="24"/>
  <c r="A13" i="22"/>
  <c r="A13" i="23"/>
  <c r="J11" i="20"/>
  <c r="J11" i="26"/>
  <c r="S11" i="26" s="1"/>
  <c r="A11" i="29"/>
  <c r="A11" i="28"/>
  <c r="A11" i="27"/>
  <c r="A11" i="26"/>
  <c r="A11" i="24"/>
  <c r="A11" i="23"/>
  <c r="A11" i="22"/>
  <c r="J9" i="20"/>
  <c r="J9" i="26"/>
  <c r="S9" i="26" s="1"/>
  <c r="A9" i="29"/>
  <c r="A9" i="28"/>
  <c r="A9" i="27"/>
  <c r="A9" i="26"/>
  <c r="A9" i="24"/>
  <c r="A9" i="23"/>
  <c r="A9" i="22"/>
  <c r="J7" i="20"/>
  <c r="J7" i="26"/>
  <c r="S7" i="26" s="1"/>
  <c r="A7" i="29"/>
  <c r="A7" i="28"/>
  <c r="A7" i="27"/>
  <c r="A7" i="26"/>
  <c r="A7" i="24"/>
  <c r="A7" i="22"/>
  <c r="A7" i="23"/>
  <c r="J5" i="20"/>
  <c r="J5" i="26"/>
  <c r="S5" i="26" s="1"/>
  <c r="A5" i="29"/>
  <c r="A5" i="28"/>
  <c r="A5" i="27"/>
  <c r="A5" i="26"/>
  <c r="A5" i="24"/>
  <c r="A5" i="23"/>
  <c r="A5" i="22"/>
  <c r="J3" i="20"/>
  <c r="A3" i="29"/>
  <c r="A3" i="28"/>
  <c r="A3" i="27"/>
  <c r="A3" i="24"/>
  <c r="A3" i="23"/>
  <c r="A3" i="22"/>
  <c r="CG1" i="15"/>
  <c r="N1" i="29"/>
  <c r="N1" i="24"/>
  <c r="CC1" i="15"/>
  <c r="M1" i="28"/>
  <c r="M1" i="23"/>
  <c r="BY1" i="15"/>
  <c r="CG117" i="15"/>
  <c r="N117" i="24"/>
  <c r="CC117" i="15"/>
  <c r="CH116" i="15"/>
  <c r="M116" i="24"/>
  <c r="CE115" i="15"/>
  <c r="F115" i="22"/>
  <c r="M115" i="22" s="1"/>
  <c r="CB114" i="15"/>
  <c r="L114" i="22"/>
  <c r="BX114" i="15"/>
  <c r="E114" i="20"/>
  <c r="CG113" i="15"/>
  <c r="N113" i="24"/>
  <c r="CC113" i="15"/>
  <c r="CH112" i="15"/>
  <c r="M112" i="24"/>
  <c r="CE111" i="15"/>
  <c r="F111" i="22"/>
  <c r="M111" i="22" s="1"/>
  <c r="CB110" i="15"/>
  <c r="L110" i="22"/>
  <c r="BX110" i="15"/>
  <c r="E110" i="20"/>
  <c r="CG109" i="15"/>
  <c r="N109" i="24"/>
  <c r="CC109" i="15"/>
  <c r="CH108" i="15"/>
  <c r="M108" i="24"/>
  <c r="CE107" i="15"/>
  <c r="F107" i="22"/>
  <c r="M107" i="22" s="1"/>
  <c r="CB106" i="15"/>
  <c r="L106" i="22"/>
  <c r="BX106" i="15"/>
  <c r="E106" i="20"/>
  <c r="CG105" i="15"/>
  <c r="N105" i="24"/>
  <c r="CC105" i="15"/>
  <c r="CH104" i="15"/>
  <c r="M104" i="24"/>
  <c r="CE103" i="15"/>
  <c r="F103" i="22"/>
  <c r="M103" i="22" s="1"/>
  <c r="CB102" i="15"/>
  <c r="L102" i="22"/>
  <c r="BX102" i="15"/>
  <c r="E102" i="20"/>
  <c r="CG101" i="15"/>
  <c r="N101" i="24"/>
  <c r="CC101" i="15"/>
  <c r="CH100" i="15"/>
  <c r="M100" i="24"/>
  <c r="CE99" i="15"/>
  <c r="F99" i="22"/>
  <c r="M99" i="22" s="1"/>
  <c r="CB98" i="15"/>
  <c r="L98" i="22"/>
  <c r="BX98" i="15"/>
  <c r="E98" i="20"/>
  <c r="CG97" i="15"/>
  <c r="N97" i="24"/>
  <c r="CC97" i="15"/>
  <c r="CH96" i="15"/>
  <c r="M96" i="24"/>
  <c r="CE95" i="15"/>
  <c r="F95" i="22"/>
  <c r="M95" i="22" s="1"/>
  <c r="CB94" i="15"/>
  <c r="L94" i="22"/>
  <c r="BX94" i="15"/>
  <c r="E94" i="20"/>
  <c r="CG93" i="15"/>
  <c r="N93" i="24"/>
  <c r="CC93" i="15"/>
  <c r="CH92" i="15"/>
  <c r="M92" i="24"/>
  <c r="CE91" i="15"/>
  <c r="F91" i="22"/>
  <c r="M91" i="22" s="1"/>
  <c r="CB90" i="15"/>
  <c r="L90" i="22"/>
  <c r="BX90" i="15"/>
  <c r="E90" i="20"/>
  <c r="CG89" i="15"/>
  <c r="N89" i="24"/>
  <c r="CC89" i="15"/>
  <c r="CH88" i="15"/>
  <c r="M88" i="24"/>
  <c r="CE87" i="15"/>
  <c r="F87" i="22"/>
  <c r="M87" i="22" s="1"/>
  <c r="CB86" i="15"/>
  <c r="L86" i="22"/>
  <c r="BX86" i="15"/>
  <c r="E86" i="20"/>
  <c r="CG85" i="15"/>
  <c r="N85" i="24"/>
  <c r="CC85" i="15"/>
  <c r="CH84" i="15"/>
  <c r="M84" i="24"/>
  <c r="CE83" i="15"/>
  <c r="F83" i="22"/>
  <c r="M83" i="22" s="1"/>
  <c r="CB82" i="15"/>
  <c r="L82" i="22"/>
  <c r="BX82" i="15"/>
  <c r="E82" i="20"/>
  <c r="CG81" i="15"/>
  <c r="N81" i="24"/>
  <c r="CC81" i="15"/>
  <c r="CH80" i="15"/>
  <c r="M80" i="24"/>
  <c r="CE79" i="15"/>
  <c r="F79" i="22"/>
  <c r="M79" i="22" s="1"/>
  <c r="CB78" i="15"/>
  <c r="L78" i="22"/>
  <c r="BX78" i="15"/>
  <c r="E78" i="20"/>
  <c r="CG77" i="15"/>
  <c r="N77" i="24"/>
  <c r="CC77" i="15"/>
  <c r="CH76" i="15"/>
  <c r="M76" i="24"/>
  <c r="CE75" i="15"/>
  <c r="F75" i="22"/>
  <c r="M75" i="22" s="1"/>
  <c r="CB74" i="15"/>
  <c r="L74" i="22"/>
  <c r="BX74" i="15"/>
  <c r="E74" i="20"/>
  <c r="CG73" i="15"/>
  <c r="N73" i="24"/>
  <c r="CC73" i="15"/>
  <c r="CH72" i="15"/>
  <c r="M72" i="24"/>
  <c r="CE71" i="15"/>
  <c r="F71" i="22"/>
  <c r="M71" i="22" s="1"/>
  <c r="CB70" i="15"/>
  <c r="L70" i="22"/>
  <c r="BX70" i="15"/>
  <c r="E70" i="20"/>
  <c r="CG69" i="15"/>
  <c r="N69" i="24"/>
  <c r="CC69" i="15"/>
  <c r="CH68" i="15"/>
  <c r="M68" i="24"/>
  <c r="CE67" i="15"/>
  <c r="F67" i="22"/>
  <c r="M67" i="22" s="1"/>
  <c r="CB66" i="15"/>
  <c r="L66" i="22"/>
  <c r="BX66" i="15"/>
  <c r="E66" i="20"/>
  <c r="CG65" i="15"/>
  <c r="N65" i="24"/>
  <c r="CC65" i="15"/>
  <c r="CH64" i="15"/>
  <c r="M64" i="24"/>
  <c r="CE63" i="15"/>
  <c r="F63" i="22"/>
  <c r="M63" i="22" s="1"/>
  <c r="CB62" i="15"/>
  <c r="L62" i="22"/>
  <c r="BX62" i="15"/>
  <c r="E62" i="20"/>
  <c r="CG61" i="15"/>
  <c r="N61" i="24"/>
  <c r="CC61" i="15"/>
  <c r="CH60" i="15"/>
  <c r="M60" i="24"/>
  <c r="CE59" i="15"/>
  <c r="F59" i="22"/>
  <c r="M59" i="22" s="1"/>
  <c r="CB58" i="15"/>
  <c r="L58" i="22"/>
  <c r="BX58" i="15"/>
  <c r="E58" i="20"/>
  <c r="CG57" i="15"/>
  <c r="N57" i="24"/>
  <c r="CC57" i="15"/>
  <c r="CH56" i="15"/>
  <c r="M56" i="24"/>
  <c r="CE55" i="15"/>
  <c r="F55" i="22"/>
  <c r="M55" i="22" s="1"/>
  <c r="CB54" i="15"/>
  <c r="L54" i="22"/>
  <c r="BX54" i="15"/>
  <c r="E54" i="20"/>
  <c r="CG53" i="15"/>
  <c r="N53" i="24"/>
  <c r="CC53" i="15"/>
  <c r="CH52" i="15"/>
  <c r="M52" i="24"/>
  <c r="CE51" i="15"/>
  <c r="F51" i="22"/>
  <c r="M51" i="22" s="1"/>
  <c r="CB50" i="15"/>
  <c r="L50" i="22"/>
  <c r="BX50" i="15"/>
  <c r="E50" i="20"/>
  <c r="CG49" i="15"/>
  <c r="N49" i="24"/>
  <c r="CC49" i="15"/>
  <c r="CH48" i="15"/>
  <c r="M48" i="24"/>
  <c r="CE47" i="15"/>
  <c r="F47" i="22"/>
  <c r="M47" i="22" s="1"/>
  <c r="CB46" i="15"/>
  <c r="L46" i="22"/>
  <c r="BX46" i="15"/>
  <c r="E46" i="20"/>
  <c r="CG45" i="15"/>
  <c r="N45" i="24"/>
  <c r="CC45" i="15"/>
  <c r="CH44" i="15"/>
  <c r="M44" i="24"/>
  <c r="CE43" i="15"/>
  <c r="F43" i="22"/>
  <c r="M43" i="22" s="1"/>
  <c r="CB42" i="15"/>
  <c r="L42" i="22"/>
  <c r="BX42" i="15"/>
  <c r="E42" i="20"/>
  <c r="CG41" i="15"/>
  <c r="N41" i="24"/>
  <c r="CC41" i="15"/>
  <c r="CH40" i="15"/>
  <c r="M40" i="24"/>
  <c r="CE39" i="15"/>
  <c r="F39" i="22"/>
  <c r="M39" i="22" s="1"/>
  <c r="CB38" i="15"/>
  <c r="L38" i="22"/>
  <c r="BX38" i="15"/>
  <c r="E38" i="20"/>
  <c r="CG37" i="15"/>
  <c r="N37" i="24"/>
  <c r="CC37" i="15"/>
  <c r="CH36" i="15"/>
  <c r="M36" i="24"/>
  <c r="CE35" i="15"/>
  <c r="F35" i="22"/>
  <c r="M35" i="22" s="1"/>
  <c r="CB34" i="15"/>
  <c r="L34" i="22"/>
  <c r="BX34" i="15"/>
  <c r="E34" i="20"/>
  <c r="CG33" i="15"/>
  <c r="N33" i="24"/>
  <c r="CC33" i="15"/>
  <c r="CH32" i="15"/>
  <c r="M32" i="24"/>
  <c r="CE31" i="15"/>
  <c r="F31" i="22"/>
  <c r="M31" i="22" s="1"/>
  <c r="CB30" i="15"/>
  <c r="L30" i="22"/>
  <c r="BX30" i="15"/>
  <c r="E30" i="20"/>
  <c r="CG29" i="15"/>
  <c r="N29" i="24"/>
  <c r="CC29" i="15"/>
  <c r="CH28" i="15"/>
  <c r="M28" i="24"/>
  <c r="CE27" i="15"/>
  <c r="F27" i="22"/>
  <c r="M27" i="22" s="1"/>
  <c r="CB26" i="15"/>
  <c r="L26" i="22"/>
  <c r="BX26" i="15"/>
  <c r="E26" i="20"/>
  <c r="CG25" i="15"/>
  <c r="N25" i="24"/>
  <c r="CC25" i="15"/>
  <c r="CH24" i="15"/>
  <c r="M24" i="24"/>
  <c r="CE23" i="15"/>
  <c r="F23" i="22"/>
  <c r="M23" i="22" s="1"/>
  <c r="CB22" i="15"/>
  <c r="L22" i="22"/>
  <c r="BX22" i="15"/>
  <c r="E22" i="20"/>
  <c r="CG21" i="15"/>
  <c r="N21" i="24"/>
  <c r="CC21" i="15"/>
  <c r="CH20" i="15"/>
  <c r="M20" i="24"/>
  <c r="CE19" i="15"/>
  <c r="F19" i="22"/>
  <c r="M19" i="22" s="1"/>
  <c r="CB18" i="15"/>
  <c r="L18" i="22"/>
  <c r="BX18" i="15"/>
  <c r="E18" i="20"/>
  <c r="CG17" i="15"/>
  <c r="N17" i="24"/>
  <c r="CC17" i="15"/>
  <c r="CH16" i="15"/>
  <c r="M16" i="24"/>
  <c r="CE15" i="15"/>
  <c r="F15" i="22"/>
  <c r="M15" i="22" s="1"/>
  <c r="CB14" i="15"/>
  <c r="L14" i="22"/>
  <c r="BX14" i="15"/>
  <c r="E14" i="20"/>
  <c r="CG13" i="15"/>
  <c r="N13" i="24"/>
  <c r="CC13" i="15"/>
  <c r="CH12" i="15"/>
  <c r="M12" i="24"/>
  <c r="CE11" i="15"/>
  <c r="F11" i="22"/>
  <c r="M11" i="22" s="1"/>
  <c r="CB10" i="15"/>
  <c r="L10" i="22"/>
  <c r="BX10" i="15"/>
  <c r="E10" i="20"/>
  <c r="CG9" i="15"/>
  <c r="N9" i="24"/>
  <c r="CC9" i="15"/>
  <c r="CH8" i="15"/>
  <c r="M8" i="24"/>
  <c r="CE7" i="15"/>
  <c r="F7" i="22"/>
  <c r="M7" i="22" s="1"/>
  <c r="CB6" i="15"/>
  <c r="L6" i="22"/>
  <c r="BX6" i="15"/>
  <c r="E6" i="20"/>
  <c r="CG5" i="15"/>
  <c r="N5" i="24"/>
  <c r="CC5" i="15"/>
  <c r="CH4" i="15"/>
  <c r="M4" i="24"/>
  <c r="CE3" i="15"/>
  <c r="F3" i="22"/>
  <c r="M3" i="22" s="1"/>
  <c r="CB2" i="15"/>
  <c r="L2" i="23"/>
  <c r="L2" i="22"/>
  <c r="BX2" i="15"/>
  <c r="E2" i="20"/>
  <c r="G7" i="29"/>
  <c r="O7" i="29" s="1"/>
  <c r="G7" i="28"/>
  <c r="G7" i="27"/>
  <c r="G7" i="24"/>
  <c r="O7" i="24" s="1"/>
  <c r="G7" i="22"/>
  <c r="N7" i="22" s="1"/>
  <c r="G7" i="23"/>
  <c r="G11" i="29"/>
  <c r="O11" i="29" s="1"/>
  <c r="G11" i="28"/>
  <c r="G11" i="27"/>
  <c r="G11" i="24"/>
  <c r="O11" i="24" s="1"/>
  <c r="G11" i="23"/>
  <c r="G11" i="22"/>
  <c r="N11" i="22" s="1"/>
  <c r="D45" i="26"/>
  <c r="EG165" i="16"/>
  <c r="D41" i="26"/>
  <c r="EG161" i="16"/>
  <c r="D37" i="26"/>
  <c r="EG157" i="16"/>
  <c r="D33" i="26"/>
  <c r="EG153" i="16"/>
  <c r="D29" i="26"/>
  <c r="EG149" i="16"/>
  <c r="D25" i="26"/>
  <c r="EG145" i="16"/>
  <c r="D21" i="26"/>
  <c r="EG141" i="16"/>
  <c r="D17" i="26"/>
  <c r="EG137" i="16"/>
  <c r="D13" i="26"/>
  <c r="EG133" i="16"/>
  <c r="D9" i="26"/>
  <c r="EG129" i="16"/>
  <c r="D5" i="26"/>
  <c r="EG125" i="16"/>
  <c r="D117" i="29"/>
  <c r="EJ237" i="16"/>
  <c r="J1" i="20"/>
  <c r="D1" i="27"/>
  <c r="D1" i="22"/>
  <c r="B116" i="20"/>
  <c r="B116" i="29"/>
  <c r="B116" i="28"/>
  <c r="B116" i="27"/>
  <c r="B116" i="26"/>
  <c r="B116" i="23"/>
  <c r="B116" i="24"/>
  <c r="B116" i="22"/>
  <c r="B114" i="20"/>
  <c r="B114" i="29"/>
  <c r="B114" i="28"/>
  <c r="B114" i="27"/>
  <c r="B114" i="26"/>
  <c r="B114" i="24"/>
  <c r="B114" i="23"/>
  <c r="B114" i="22"/>
  <c r="B112" i="20"/>
  <c r="B112" i="29"/>
  <c r="B112" i="28"/>
  <c r="B112" i="27"/>
  <c r="B112" i="26"/>
  <c r="B112" i="23"/>
  <c r="B112" i="24"/>
  <c r="B112" i="22"/>
  <c r="B110" i="20"/>
  <c r="B110" i="29"/>
  <c r="B110" i="28"/>
  <c r="B110" i="27"/>
  <c r="B110" i="26"/>
  <c r="B110" i="23"/>
  <c r="B110" i="24"/>
  <c r="B110" i="22"/>
  <c r="B108" i="20"/>
  <c r="B108" i="29"/>
  <c r="B108" i="28"/>
  <c r="B108" i="27"/>
  <c r="B108" i="26"/>
  <c r="B108" i="23"/>
  <c r="B108" i="24"/>
  <c r="B108" i="22"/>
  <c r="B106" i="20"/>
  <c r="B106" i="29"/>
  <c r="B106" i="28"/>
  <c r="B106" i="27"/>
  <c r="B106" i="26"/>
  <c r="B106" i="24"/>
  <c r="B106" i="23"/>
  <c r="B106" i="22"/>
  <c r="B104" i="20"/>
  <c r="B104" i="29"/>
  <c r="B104" i="28"/>
  <c r="B104" i="27"/>
  <c r="B104" i="26"/>
  <c r="B104" i="24"/>
  <c r="B104" i="23"/>
  <c r="B104" i="22"/>
  <c r="B102" i="20"/>
  <c r="B102" i="29"/>
  <c r="B102" i="28"/>
  <c r="B102" i="27"/>
  <c r="B102" i="26"/>
  <c r="B102" i="24"/>
  <c r="B102" i="23"/>
  <c r="B102" i="22"/>
  <c r="E101" i="15"/>
  <c r="J100" i="20"/>
  <c r="J100" i="26"/>
  <c r="S100" i="26" s="1"/>
  <c r="A99" i="29"/>
  <c r="A99" i="28"/>
  <c r="A99" i="27"/>
  <c r="A99" i="26"/>
  <c r="A99" i="23"/>
  <c r="A99" i="24"/>
  <c r="A99" i="22"/>
  <c r="B98" i="20"/>
  <c r="B98" i="29"/>
  <c r="B98" i="28"/>
  <c r="B98" i="27"/>
  <c r="B98" i="26"/>
  <c r="B98" i="24"/>
  <c r="B98" i="23"/>
  <c r="B98" i="22"/>
  <c r="E97" i="15"/>
  <c r="A95" i="29"/>
  <c r="A95" i="28"/>
  <c r="A95" i="26"/>
  <c r="A95" i="27"/>
  <c r="A95" i="24"/>
  <c r="A95" i="23"/>
  <c r="A95" i="22"/>
  <c r="B94" i="20"/>
  <c r="B94" i="29"/>
  <c r="B94" i="28"/>
  <c r="B94" i="27"/>
  <c r="B94" i="26"/>
  <c r="B94" i="24"/>
  <c r="B94" i="23"/>
  <c r="B94" i="22"/>
  <c r="E93" i="15"/>
  <c r="A91" i="29"/>
  <c r="A91" i="28"/>
  <c r="A91" i="27"/>
  <c r="A91" i="26"/>
  <c r="A91" i="24"/>
  <c r="A91" i="23"/>
  <c r="A91" i="22"/>
  <c r="B90" i="20"/>
  <c r="B90" i="29"/>
  <c r="B90" i="28"/>
  <c r="B90" i="27"/>
  <c r="B90" i="26"/>
  <c r="B90" i="24"/>
  <c r="B90" i="23"/>
  <c r="B90" i="22"/>
  <c r="E89" i="15"/>
  <c r="A87" i="29"/>
  <c r="A87" i="28"/>
  <c r="A87" i="27"/>
  <c r="A87" i="26"/>
  <c r="A87" i="24"/>
  <c r="A87" i="23"/>
  <c r="A87" i="22"/>
  <c r="B86" i="20"/>
  <c r="B86" i="29"/>
  <c r="B86" i="28"/>
  <c r="B86" i="27"/>
  <c r="B86" i="26"/>
  <c r="B86" i="23"/>
  <c r="B86" i="24"/>
  <c r="B86" i="22"/>
  <c r="E85" i="15"/>
  <c r="J84" i="20"/>
  <c r="J84" i="26"/>
  <c r="S84" i="26" s="1"/>
  <c r="A83" i="29"/>
  <c r="A83" i="28"/>
  <c r="A83" i="27"/>
  <c r="A83" i="26"/>
  <c r="A83" i="24"/>
  <c r="A83" i="23"/>
  <c r="A83" i="22"/>
  <c r="B82" i="20"/>
  <c r="B82" i="29"/>
  <c r="B82" i="28"/>
  <c r="B82" i="27"/>
  <c r="B82" i="26"/>
  <c r="B82" i="24"/>
  <c r="B82" i="23"/>
  <c r="B82" i="22"/>
  <c r="E81" i="15"/>
  <c r="J80" i="20"/>
  <c r="J80" i="26"/>
  <c r="S80" i="26" s="1"/>
  <c r="A79" i="29"/>
  <c r="A79" i="28"/>
  <c r="A79" i="27"/>
  <c r="A79" i="26"/>
  <c r="A79" i="24"/>
  <c r="A79" i="23"/>
  <c r="A79" i="22"/>
  <c r="B78" i="20"/>
  <c r="B78" i="29"/>
  <c r="B78" i="28"/>
  <c r="B78" i="27"/>
  <c r="B78" i="26"/>
  <c r="B78" i="24"/>
  <c r="B78" i="22"/>
  <c r="B78" i="23"/>
  <c r="E77" i="15"/>
  <c r="J76" i="20"/>
  <c r="J76" i="26"/>
  <c r="S76" i="26" s="1"/>
  <c r="A75" i="29"/>
  <c r="A75" i="28"/>
  <c r="A75" i="27"/>
  <c r="A75" i="26"/>
  <c r="A75" i="24"/>
  <c r="A75" i="22"/>
  <c r="A75" i="23"/>
  <c r="B74" i="20"/>
  <c r="B74" i="29"/>
  <c r="B74" i="28"/>
  <c r="B74" i="27"/>
  <c r="B74" i="26"/>
  <c r="B74" i="24"/>
  <c r="B74" i="23"/>
  <c r="B74" i="22"/>
  <c r="B72" i="20"/>
  <c r="B72" i="29"/>
  <c r="B72" i="28"/>
  <c r="B72" i="27"/>
  <c r="B72" i="26"/>
  <c r="B72" i="24"/>
  <c r="B72" i="23"/>
  <c r="B72" i="22"/>
  <c r="B70" i="20"/>
  <c r="B70" i="29"/>
  <c r="B70" i="28"/>
  <c r="B70" i="27"/>
  <c r="B70" i="26"/>
  <c r="B70" i="24"/>
  <c r="B70" i="23"/>
  <c r="B70" i="22"/>
  <c r="B68" i="20"/>
  <c r="B68" i="29"/>
  <c r="B68" i="28"/>
  <c r="B68" i="27"/>
  <c r="B68" i="26"/>
  <c r="B68" i="24"/>
  <c r="B68" i="23"/>
  <c r="B68" i="22"/>
  <c r="B66" i="20"/>
  <c r="B66" i="29"/>
  <c r="B66" i="28"/>
  <c r="B66" i="27"/>
  <c r="B66" i="26"/>
  <c r="B66" i="24"/>
  <c r="B66" i="23"/>
  <c r="B66" i="22"/>
  <c r="B64" i="20"/>
  <c r="B64" i="29"/>
  <c r="B64" i="28"/>
  <c r="B64" i="27"/>
  <c r="B64" i="26"/>
  <c r="B64" i="24"/>
  <c r="B64" i="22"/>
  <c r="B64" i="23"/>
  <c r="B62" i="20"/>
  <c r="B62" i="29"/>
  <c r="B62" i="28"/>
  <c r="B62" i="27"/>
  <c r="B62" i="26"/>
  <c r="B62" i="24"/>
  <c r="B62" i="22"/>
  <c r="B62" i="23"/>
  <c r="B60" i="20"/>
  <c r="B60" i="29"/>
  <c r="B60" i="28"/>
  <c r="B60" i="27"/>
  <c r="B60" i="26"/>
  <c r="B60" i="24"/>
  <c r="B60" i="23"/>
  <c r="B60" i="22"/>
  <c r="B58" i="20"/>
  <c r="B58" i="29"/>
  <c r="B58" i="28"/>
  <c r="B58" i="27"/>
  <c r="B58" i="26"/>
  <c r="B58" i="24"/>
  <c r="B58" i="23"/>
  <c r="B58" i="22"/>
  <c r="B56" i="20"/>
  <c r="B56" i="29"/>
  <c r="B56" i="28"/>
  <c r="B56" i="27"/>
  <c r="B56" i="26"/>
  <c r="B56" i="24"/>
  <c r="B56" i="23"/>
  <c r="B56" i="22"/>
  <c r="B54" i="20"/>
  <c r="B54" i="29"/>
  <c r="B54" i="28"/>
  <c r="B54" i="27"/>
  <c r="B54" i="26"/>
  <c r="B54" i="24"/>
  <c r="B54" i="22"/>
  <c r="B54" i="23"/>
  <c r="B52" i="20"/>
  <c r="B52" i="29"/>
  <c r="B52" i="28"/>
  <c r="B52" i="27"/>
  <c r="B52" i="26"/>
  <c r="B52" i="24"/>
  <c r="B52" i="22"/>
  <c r="B52" i="23"/>
  <c r="B50" i="20"/>
  <c r="B50" i="29"/>
  <c r="B50" i="28"/>
  <c r="B50" i="27"/>
  <c r="B50" i="26"/>
  <c r="B50" i="24"/>
  <c r="B50" i="23"/>
  <c r="B50" i="22"/>
  <c r="B48" i="20"/>
  <c r="B48" i="29"/>
  <c r="B48" i="28"/>
  <c r="B48" i="27"/>
  <c r="B48" i="26"/>
  <c r="B48" i="24"/>
  <c r="B48" i="23"/>
  <c r="B48" i="22"/>
  <c r="B46" i="20"/>
  <c r="B46" i="29"/>
  <c r="B46" i="28"/>
  <c r="B46" i="27"/>
  <c r="B46" i="26"/>
  <c r="B46" i="24"/>
  <c r="B46" i="23"/>
  <c r="B46" i="22"/>
  <c r="B44" i="20"/>
  <c r="B44" i="29"/>
  <c r="B44" i="28"/>
  <c r="B44" i="27"/>
  <c r="B44" i="26"/>
  <c r="B44" i="24"/>
  <c r="B44" i="23"/>
  <c r="B44" i="22"/>
  <c r="B42" i="20"/>
  <c r="B42" i="29"/>
  <c r="B42" i="28"/>
  <c r="B42" i="27"/>
  <c r="B42" i="26"/>
  <c r="B42" i="24"/>
  <c r="B42" i="22"/>
  <c r="B42" i="23"/>
  <c r="B40" i="20"/>
  <c r="B40" i="29"/>
  <c r="B40" i="28"/>
  <c r="B40" i="27"/>
  <c r="B40" i="26"/>
  <c r="B40" i="24"/>
  <c r="B40" i="23"/>
  <c r="B40" i="22"/>
  <c r="B38" i="20"/>
  <c r="B38" i="29"/>
  <c r="B38" i="28"/>
  <c r="B38" i="27"/>
  <c r="B38" i="26"/>
  <c r="B38" i="24"/>
  <c r="B38" i="23"/>
  <c r="B38" i="22"/>
  <c r="B36" i="20"/>
  <c r="B36" i="29"/>
  <c r="B36" i="28"/>
  <c r="B36" i="27"/>
  <c r="B36" i="26"/>
  <c r="B36" i="24"/>
  <c r="B36" i="22"/>
  <c r="B36" i="23"/>
  <c r="B34" i="20"/>
  <c r="B34" i="29"/>
  <c r="B34" i="28"/>
  <c r="B34" i="27"/>
  <c r="B34" i="26"/>
  <c r="B34" i="24"/>
  <c r="B34" i="22"/>
  <c r="B34" i="23"/>
  <c r="B32" i="20"/>
  <c r="B32" i="29"/>
  <c r="B32" i="28"/>
  <c r="B32" i="27"/>
  <c r="B32" i="26"/>
  <c r="B32" i="24"/>
  <c r="B32" i="23"/>
  <c r="B32" i="22"/>
  <c r="B30" i="20"/>
  <c r="B30" i="29"/>
  <c r="B30" i="28"/>
  <c r="B30" i="27"/>
  <c r="B30" i="26"/>
  <c r="B30" i="24"/>
  <c r="B30" i="22"/>
  <c r="B30" i="23"/>
  <c r="B28" i="20"/>
  <c r="B28" i="29"/>
  <c r="B28" i="28"/>
  <c r="B28" i="27"/>
  <c r="B28" i="26"/>
  <c r="B28" i="24"/>
  <c r="B28" i="22"/>
  <c r="B28" i="23"/>
  <c r="B26" i="20"/>
  <c r="B26" i="29"/>
  <c r="B26" i="28"/>
  <c r="B26" i="27"/>
  <c r="B26" i="26"/>
  <c r="B26" i="24"/>
  <c r="B26" i="23"/>
  <c r="B26" i="22"/>
  <c r="B24" i="20"/>
  <c r="B24" i="29"/>
  <c r="B24" i="28"/>
  <c r="B24" i="27"/>
  <c r="B24" i="26"/>
  <c r="B24" i="24"/>
  <c r="B24" i="23"/>
  <c r="B24" i="22"/>
  <c r="B22" i="20"/>
  <c r="B22" i="29"/>
  <c r="B22" i="28"/>
  <c r="B22" i="27"/>
  <c r="B22" i="26"/>
  <c r="B22" i="24"/>
  <c r="B22" i="23"/>
  <c r="B22" i="22"/>
  <c r="B20" i="20"/>
  <c r="B20" i="29"/>
  <c r="B20" i="28"/>
  <c r="B20" i="27"/>
  <c r="B20" i="26"/>
  <c r="B20" i="24"/>
  <c r="B20" i="22"/>
  <c r="B20" i="23"/>
  <c r="B18" i="20"/>
  <c r="B18" i="29"/>
  <c r="B18" i="28"/>
  <c r="B18" i="27"/>
  <c r="B18" i="26"/>
  <c r="B18" i="24"/>
  <c r="B18" i="22"/>
  <c r="B18" i="23"/>
  <c r="B16" i="20"/>
  <c r="B16" i="29"/>
  <c r="B16" i="28"/>
  <c r="B16" i="27"/>
  <c r="B16" i="26"/>
  <c r="B16" i="24"/>
  <c r="B16" i="22"/>
  <c r="B16" i="23"/>
  <c r="B14" i="20"/>
  <c r="B14" i="29"/>
  <c r="B14" i="28"/>
  <c r="B14" i="27"/>
  <c r="B14" i="26"/>
  <c r="B14" i="24"/>
  <c r="B14" i="23"/>
  <c r="B14" i="22"/>
  <c r="B12" i="20"/>
  <c r="B12" i="29"/>
  <c r="B12" i="28"/>
  <c r="B12" i="27"/>
  <c r="B12" i="26"/>
  <c r="B12" i="24"/>
  <c r="B12" i="23"/>
  <c r="B12" i="22"/>
  <c r="B10" i="20"/>
  <c r="B10" i="29"/>
  <c r="B10" i="28"/>
  <c r="B10" i="27"/>
  <c r="B10" i="26"/>
  <c r="B10" i="24"/>
  <c r="B10" i="23"/>
  <c r="B10" i="22"/>
  <c r="B8" i="20"/>
  <c r="B8" i="29"/>
  <c r="B8" i="28"/>
  <c r="B8" i="27"/>
  <c r="B8" i="26"/>
  <c r="B8" i="24"/>
  <c r="B8" i="22"/>
  <c r="B8" i="23"/>
  <c r="B6" i="20"/>
  <c r="B6" i="29"/>
  <c r="B6" i="28"/>
  <c r="B6" i="27"/>
  <c r="B6" i="26"/>
  <c r="B6" i="24"/>
  <c r="B6" i="23"/>
  <c r="B6" i="22"/>
  <c r="B4" i="20"/>
  <c r="B4" i="29"/>
  <c r="B4" i="28"/>
  <c r="B4" i="27"/>
  <c r="B4" i="26"/>
  <c r="B4" i="24"/>
  <c r="B4" i="23"/>
  <c r="B4" i="22"/>
  <c r="B2" i="20"/>
  <c r="B2" i="29"/>
  <c r="B2" i="28"/>
  <c r="B2" i="27"/>
  <c r="B2" i="24"/>
  <c r="B2" i="22"/>
  <c r="B2" i="23"/>
  <c r="CB1" i="15"/>
  <c r="L1" i="28"/>
  <c r="L1" i="27"/>
  <c r="L1" i="23"/>
  <c r="L1" i="22"/>
  <c r="BX1" i="15"/>
  <c r="E1" i="20"/>
  <c r="N1" i="20" s="1"/>
  <c r="CB117" i="15"/>
  <c r="L117" i="22"/>
  <c r="BX117" i="15"/>
  <c r="E117" i="20"/>
  <c r="CG116" i="15"/>
  <c r="N116" i="24"/>
  <c r="CC116" i="15"/>
  <c r="CH115" i="15"/>
  <c r="M115" i="24"/>
  <c r="CE114" i="15"/>
  <c r="F114" i="22"/>
  <c r="M114" i="22" s="1"/>
  <c r="CB113" i="15"/>
  <c r="L113" i="22"/>
  <c r="BX113" i="15"/>
  <c r="E113" i="20"/>
  <c r="CG112" i="15"/>
  <c r="N112" i="24"/>
  <c r="CC112" i="15"/>
  <c r="CH111" i="15"/>
  <c r="M111" i="24"/>
  <c r="CE110" i="15"/>
  <c r="F110" i="22"/>
  <c r="M110" i="22" s="1"/>
  <c r="CB109" i="15"/>
  <c r="L109" i="22"/>
  <c r="BX109" i="15"/>
  <c r="E109" i="20"/>
  <c r="CG108" i="15"/>
  <c r="N108" i="24"/>
  <c r="CC108" i="15"/>
  <c r="CH107" i="15"/>
  <c r="M107" i="24"/>
  <c r="CE106" i="15"/>
  <c r="F106" i="22"/>
  <c r="M106" i="22" s="1"/>
  <c r="CB105" i="15"/>
  <c r="L105" i="22"/>
  <c r="BX105" i="15"/>
  <c r="E105" i="20"/>
  <c r="CG104" i="15"/>
  <c r="N104" i="24"/>
  <c r="CC104" i="15"/>
  <c r="CH103" i="15"/>
  <c r="M103" i="24"/>
  <c r="CE102" i="15"/>
  <c r="F102" i="22"/>
  <c r="M102" i="22" s="1"/>
  <c r="CB101" i="15"/>
  <c r="L101" i="22"/>
  <c r="BX101" i="15"/>
  <c r="E101" i="20"/>
  <c r="CG100" i="15"/>
  <c r="N100" i="24"/>
  <c r="CC100" i="15"/>
  <c r="CH99" i="15"/>
  <c r="M99" i="24"/>
  <c r="CE98" i="15"/>
  <c r="F98" i="22"/>
  <c r="M98" i="22" s="1"/>
  <c r="CB97" i="15"/>
  <c r="L97" i="22"/>
  <c r="BX97" i="15"/>
  <c r="E97" i="20"/>
  <c r="CG96" i="15"/>
  <c r="N96" i="24"/>
  <c r="CC96" i="15"/>
  <c r="CH95" i="15"/>
  <c r="M95" i="24"/>
  <c r="CE94" i="15"/>
  <c r="F94" i="22"/>
  <c r="M94" i="22" s="1"/>
  <c r="CB93" i="15"/>
  <c r="L93" i="22"/>
  <c r="BX93" i="15"/>
  <c r="E93" i="20"/>
  <c r="CG92" i="15"/>
  <c r="N92" i="24"/>
  <c r="CC92" i="15"/>
  <c r="CH91" i="15"/>
  <c r="M91" i="24"/>
  <c r="CE90" i="15"/>
  <c r="F90" i="22"/>
  <c r="M90" i="22" s="1"/>
  <c r="CB89" i="15"/>
  <c r="L89" i="22"/>
  <c r="BX89" i="15"/>
  <c r="E89" i="20"/>
  <c r="CG88" i="15"/>
  <c r="N88" i="24"/>
  <c r="CC88" i="15"/>
  <c r="CH87" i="15"/>
  <c r="M87" i="24"/>
  <c r="CE86" i="15"/>
  <c r="F86" i="22"/>
  <c r="M86" i="22" s="1"/>
  <c r="CB85" i="15"/>
  <c r="L85" i="22"/>
  <c r="BX85" i="15"/>
  <c r="E85" i="20"/>
  <c r="CG84" i="15"/>
  <c r="N84" i="24"/>
  <c r="CC84" i="15"/>
  <c r="CH83" i="15"/>
  <c r="M83" i="24"/>
  <c r="CE82" i="15"/>
  <c r="F82" i="22"/>
  <c r="M82" i="22" s="1"/>
  <c r="CB81" i="15"/>
  <c r="L81" i="22"/>
  <c r="BX81" i="15"/>
  <c r="E81" i="20"/>
  <c r="CG80" i="15"/>
  <c r="N80" i="24"/>
  <c r="CC80" i="15"/>
  <c r="CH79" i="15"/>
  <c r="M79" i="24"/>
  <c r="CE78" i="15"/>
  <c r="F78" i="22"/>
  <c r="M78" i="22" s="1"/>
  <c r="CB77" i="15"/>
  <c r="L77" i="22"/>
  <c r="BX77" i="15"/>
  <c r="E77" i="20"/>
  <c r="CG76" i="15"/>
  <c r="N76" i="24"/>
  <c r="CC76" i="15"/>
  <c r="CH75" i="15"/>
  <c r="M75" i="24"/>
  <c r="CE74" i="15"/>
  <c r="F74" i="22"/>
  <c r="M74" i="22" s="1"/>
  <c r="CB73" i="15"/>
  <c r="L73" i="22"/>
  <c r="BX73" i="15"/>
  <c r="E73" i="20"/>
  <c r="CG72" i="15"/>
  <c r="N72" i="24"/>
  <c r="CC72" i="15"/>
  <c r="CH71" i="15"/>
  <c r="M71" i="24"/>
  <c r="CE70" i="15"/>
  <c r="F70" i="22"/>
  <c r="M70" i="22" s="1"/>
  <c r="CB69" i="15"/>
  <c r="L69" i="22"/>
  <c r="BX69" i="15"/>
  <c r="E69" i="20"/>
  <c r="CG68" i="15"/>
  <c r="N68" i="24"/>
  <c r="CC68" i="15"/>
  <c r="CH67" i="15"/>
  <c r="M67" i="24"/>
  <c r="CE66" i="15"/>
  <c r="F66" i="22"/>
  <c r="M66" i="22" s="1"/>
  <c r="CB65" i="15"/>
  <c r="L65" i="22"/>
  <c r="BX65" i="15"/>
  <c r="E65" i="20"/>
  <c r="CG64" i="15"/>
  <c r="N64" i="24"/>
  <c r="CC64" i="15"/>
  <c r="CH63" i="15"/>
  <c r="M63" i="24"/>
  <c r="CE62" i="15"/>
  <c r="F62" i="22"/>
  <c r="M62" i="22" s="1"/>
  <c r="CB61" i="15"/>
  <c r="L61" i="22"/>
  <c r="BX61" i="15"/>
  <c r="E61" i="20"/>
  <c r="CG60" i="15"/>
  <c r="N60" i="24"/>
  <c r="CC60" i="15"/>
  <c r="CH59" i="15"/>
  <c r="M59" i="24"/>
  <c r="CE58" i="15"/>
  <c r="F58" i="22"/>
  <c r="M58" i="22" s="1"/>
  <c r="CB57" i="15"/>
  <c r="L57" i="22"/>
  <c r="BX57" i="15"/>
  <c r="E57" i="20"/>
  <c r="CG56" i="15"/>
  <c r="N56" i="24"/>
  <c r="CC56" i="15"/>
  <c r="CH55" i="15"/>
  <c r="M55" i="24"/>
  <c r="CE54" i="15"/>
  <c r="F54" i="22"/>
  <c r="M54" i="22" s="1"/>
  <c r="CB53" i="15"/>
  <c r="L53" i="22"/>
  <c r="BX53" i="15"/>
  <c r="E53" i="20"/>
  <c r="CG52" i="15"/>
  <c r="N52" i="24"/>
  <c r="CC52" i="15"/>
  <c r="CH51" i="15"/>
  <c r="M51" i="24"/>
  <c r="CE50" i="15"/>
  <c r="F50" i="22"/>
  <c r="M50" i="22" s="1"/>
  <c r="CB49" i="15"/>
  <c r="L49" i="22"/>
  <c r="BX49" i="15"/>
  <c r="E49" i="20"/>
  <c r="CG48" i="15"/>
  <c r="N48" i="24"/>
  <c r="CC48" i="15"/>
  <c r="CH47" i="15"/>
  <c r="M47" i="24"/>
  <c r="CE46" i="15"/>
  <c r="F46" i="22"/>
  <c r="M46" i="22" s="1"/>
  <c r="CB45" i="15"/>
  <c r="L45" i="22"/>
  <c r="BX45" i="15"/>
  <c r="E45" i="20"/>
  <c r="CG44" i="15"/>
  <c r="N44" i="24"/>
  <c r="CC44" i="15"/>
  <c r="CH43" i="15"/>
  <c r="M43" i="24"/>
  <c r="CE42" i="15"/>
  <c r="F42" i="22"/>
  <c r="M42" i="22" s="1"/>
  <c r="CB41" i="15"/>
  <c r="L41" i="22"/>
  <c r="BX41" i="15"/>
  <c r="E41" i="20"/>
  <c r="CG40" i="15"/>
  <c r="N40" i="24"/>
  <c r="CC40" i="15"/>
  <c r="CH39" i="15"/>
  <c r="M39" i="24"/>
  <c r="CE38" i="15"/>
  <c r="F38" i="22"/>
  <c r="M38" i="22" s="1"/>
  <c r="CB37" i="15"/>
  <c r="L37" i="22"/>
  <c r="BX37" i="15"/>
  <c r="E37" i="20"/>
  <c r="CG36" i="15"/>
  <c r="N36" i="24"/>
  <c r="CC36" i="15"/>
  <c r="CH35" i="15"/>
  <c r="M35" i="24"/>
  <c r="CE34" i="15"/>
  <c r="F34" i="22"/>
  <c r="M34" i="22" s="1"/>
  <c r="CB33" i="15"/>
  <c r="L33" i="22"/>
  <c r="BX33" i="15"/>
  <c r="E33" i="20"/>
  <c r="CG32" i="15"/>
  <c r="N32" i="24"/>
  <c r="CC32" i="15"/>
  <c r="CH31" i="15"/>
  <c r="M31" i="24"/>
  <c r="CE30" i="15"/>
  <c r="F30" i="22"/>
  <c r="M30" i="22" s="1"/>
  <c r="CB29" i="15"/>
  <c r="L29" i="22"/>
  <c r="BX29" i="15"/>
  <c r="E29" i="20"/>
  <c r="CG28" i="15"/>
  <c r="N28" i="24"/>
  <c r="CC28" i="15"/>
  <c r="CH27" i="15"/>
  <c r="M27" i="24"/>
  <c r="CE26" i="15"/>
  <c r="F26" i="22"/>
  <c r="M26" i="22" s="1"/>
  <c r="CB25" i="15"/>
  <c r="L25" i="22"/>
  <c r="BX25" i="15"/>
  <c r="E25" i="20"/>
  <c r="CG24" i="15"/>
  <c r="N24" i="24"/>
  <c r="CC24" i="15"/>
  <c r="CH23" i="15"/>
  <c r="M23" i="24"/>
  <c r="CE22" i="15"/>
  <c r="F22" i="22"/>
  <c r="M22" i="22" s="1"/>
  <c r="CB21" i="15"/>
  <c r="L21" i="22"/>
  <c r="BX21" i="15"/>
  <c r="E21" i="20"/>
  <c r="CG20" i="15"/>
  <c r="N20" i="24"/>
  <c r="CC20" i="15"/>
  <c r="CH19" i="15"/>
  <c r="M19" i="24"/>
  <c r="CE18" i="15"/>
  <c r="F18" i="22"/>
  <c r="M18" i="22" s="1"/>
  <c r="CB17" i="15"/>
  <c r="L17" i="22"/>
  <c r="BX17" i="15"/>
  <c r="E17" i="20"/>
  <c r="CG16" i="15"/>
  <c r="N16" i="24"/>
  <c r="CC16" i="15"/>
  <c r="CH15" i="15"/>
  <c r="M15" i="24"/>
  <c r="CE14" i="15"/>
  <c r="F14" i="22"/>
  <c r="M14" i="22" s="1"/>
  <c r="CB13" i="15"/>
  <c r="L13" i="22"/>
  <c r="BX13" i="15"/>
  <c r="E13" i="20"/>
  <c r="CG12" i="15"/>
  <c r="N12" i="24"/>
  <c r="CC12" i="15"/>
  <c r="CH11" i="15"/>
  <c r="M11" i="24"/>
  <c r="CE10" i="15"/>
  <c r="F10" i="22"/>
  <c r="M10" i="22" s="1"/>
  <c r="CB9" i="15"/>
  <c r="L9" i="22"/>
  <c r="BX9" i="15"/>
  <c r="E9" i="20"/>
  <c r="CG8" i="15"/>
  <c r="N8" i="24"/>
  <c r="CC8" i="15"/>
  <c r="CH7" i="15"/>
  <c r="M7" i="24"/>
  <c r="CE6" i="15"/>
  <c r="F6" i="22"/>
  <c r="M6" i="22" s="1"/>
  <c r="CB5" i="15"/>
  <c r="L5" i="22"/>
  <c r="BX5" i="15"/>
  <c r="E5" i="20"/>
  <c r="CG4" i="15"/>
  <c r="N4" i="24"/>
  <c r="CC4" i="15"/>
  <c r="CH3" i="15"/>
  <c r="M3" i="24"/>
  <c r="CE2" i="15"/>
  <c r="F2" i="22"/>
  <c r="M2" i="22" s="1"/>
  <c r="K6" i="20"/>
  <c r="G6" i="29"/>
  <c r="O6" i="29" s="1"/>
  <c r="G6" i="28"/>
  <c r="G6" i="27"/>
  <c r="G6" i="24"/>
  <c r="O6" i="24" s="1"/>
  <c r="G6" i="23"/>
  <c r="G6" i="22"/>
  <c r="N6" i="22" s="1"/>
  <c r="K10" i="20"/>
  <c r="G10" i="29"/>
  <c r="O10" i="29" s="1"/>
  <c r="G10" i="28"/>
  <c r="G10" i="27"/>
  <c r="G10" i="24"/>
  <c r="O10" i="24" s="1"/>
  <c r="G10" i="22"/>
  <c r="N10" i="22" s="1"/>
  <c r="G10" i="23"/>
  <c r="BP107" i="15"/>
  <c r="BN119" i="15"/>
  <c r="BP119" i="15" s="1"/>
  <c r="K27" i="20"/>
  <c r="G27" i="29"/>
  <c r="O27" i="29" s="1"/>
  <c r="G27" i="28"/>
  <c r="G27" i="27"/>
  <c r="G27" i="24"/>
  <c r="O27" i="24" s="1"/>
  <c r="G27" i="23"/>
  <c r="G27" i="22"/>
  <c r="N27" i="22" s="1"/>
  <c r="D1" i="28"/>
  <c r="D1" i="23"/>
  <c r="A116" i="29"/>
  <c r="A116" i="28"/>
  <c r="A116" i="27"/>
  <c r="A116" i="24"/>
  <c r="A116" i="23"/>
  <c r="A116" i="22"/>
  <c r="A114" i="29"/>
  <c r="A114" i="28"/>
  <c r="A114" i="27"/>
  <c r="A114" i="26"/>
  <c r="A114" i="24"/>
  <c r="A114" i="23"/>
  <c r="A114" i="22"/>
  <c r="A112" i="29"/>
  <c r="A112" i="28"/>
  <c r="A112" i="27"/>
  <c r="A112" i="26"/>
  <c r="A112" i="24"/>
  <c r="A112" i="23"/>
  <c r="A112" i="22"/>
  <c r="A110" i="29"/>
  <c r="A110" i="28"/>
  <c r="A110" i="27"/>
  <c r="A110" i="26"/>
  <c r="A110" i="24"/>
  <c r="A110" i="23"/>
  <c r="A110" i="22"/>
  <c r="J108" i="20"/>
  <c r="J108" i="26"/>
  <c r="S108" i="26" s="1"/>
  <c r="A108" i="29"/>
  <c r="A108" i="28"/>
  <c r="A108" i="27"/>
  <c r="A108" i="26"/>
  <c r="A108" i="24"/>
  <c r="A108" i="23"/>
  <c r="A108" i="22"/>
  <c r="J106" i="20"/>
  <c r="J106" i="26"/>
  <c r="S106" i="26" s="1"/>
  <c r="A106" i="29"/>
  <c r="A106" i="28"/>
  <c r="A106" i="27"/>
  <c r="A106" i="26"/>
  <c r="A106" i="24"/>
  <c r="A106" i="23"/>
  <c r="A106" i="22"/>
  <c r="J104" i="20"/>
  <c r="J104" i="26"/>
  <c r="S104" i="26" s="1"/>
  <c r="A104" i="29"/>
  <c r="A104" i="28"/>
  <c r="A104" i="27"/>
  <c r="A104" i="26"/>
  <c r="A104" i="23"/>
  <c r="A104" i="24"/>
  <c r="A104" i="22"/>
  <c r="J102" i="20"/>
  <c r="J102" i="26"/>
  <c r="S102" i="26" s="1"/>
  <c r="A102" i="29"/>
  <c r="A102" i="28"/>
  <c r="A102" i="27"/>
  <c r="A102" i="26"/>
  <c r="A102" i="24"/>
  <c r="A102" i="23"/>
  <c r="A102" i="22"/>
  <c r="B101" i="20"/>
  <c r="B101" i="29"/>
  <c r="B101" i="28"/>
  <c r="B101" i="27"/>
  <c r="B101" i="26"/>
  <c r="B101" i="24"/>
  <c r="B101" i="23"/>
  <c r="B101" i="22"/>
  <c r="J99" i="20"/>
  <c r="J99" i="26"/>
  <c r="S99" i="26" s="1"/>
  <c r="A98" i="29"/>
  <c r="A98" i="28"/>
  <c r="A98" i="27"/>
  <c r="A98" i="26"/>
  <c r="A98" i="24"/>
  <c r="A98" i="23"/>
  <c r="A98" i="22"/>
  <c r="B97" i="20"/>
  <c r="B97" i="29"/>
  <c r="B97" i="28"/>
  <c r="B97" i="27"/>
  <c r="B97" i="26"/>
  <c r="B97" i="24"/>
  <c r="B97" i="23"/>
  <c r="B97" i="22"/>
  <c r="A94" i="29"/>
  <c r="A94" i="27"/>
  <c r="A94" i="28"/>
  <c r="A94" i="26"/>
  <c r="A94" i="24"/>
  <c r="A94" i="23"/>
  <c r="A94" i="22"/>
  <c r="B93" i="20"/>
  <c r="B93" i="29"/>
  <c r="B93" i="28"/>
  <c r="B93" i="27"/>
  <c r="B93" i="26"/>
  <c r="B93" i="23"/>
  <c r="B93" i="24"/>
  <c r="B93" i="22"/>
  <c r="A90" i="29"/>
  <c r="A90" i="27"/>
  <c r="A90" i="28"/>
  <c r="A90" i="26"/>
  <c r="A90" i="23"/>
  <c r="A90" i="24"/>
  <c r="A90" i="22"/>
  <c r="B89" i="20"/>
  <c r="B89" i="29"/>
  <c r="B89" i="28"/>
  <c r="B89" i="27"/>
  <c r="B89" i="26"/>
  <c r="B89" i="24"/>
  <c r="B89" i="23"/>
  <c r="B89" i="22"/>
  <c r="A86" i="29"/>
  <c r="A86" i="28"/>
  <c r="A86" i="27"/>
  <c r="A86" i="26"/>
  <c r="A86" i="24"/>
  <c r="A86" i="23"/>
  <c r="A86" i="22"/>
  <c r="B85" i="20"/>
  <c r="B85" i="29"/>
  <c r="B85" i="28"/>
  <c r="B85" i="27"/>
  <c r="B85" i="26"/>
  <c r="B85" i="24"/>
  <c r="B85" i="23"/>
  <c r="B85" i="22"/>
  <c r="J83" i="20"/>
  <c r="J83" i="26"/>
  <c r="S83" i="26" s="1"/>
  <c r="A82" i="29"/>
  <c r="A82" i="28"/>
  <c r="A82" i="27"/>
  <c r="A82" i="26"/>
  <c r="A82" i="24"/>
  <c r="A82" i="23"/>
  <c r="A82" i="22"/>
  <c r="B81" i="20"/>
  <c r="B81" i="29"/>
  <c r="B81" i="28"/>
  <c r="B81" i="27"/>
  <c r="B81" i="26"/>
  <c r="B81" i="24"/>
  <c r="B81" i="22"/>
  <c r="B81" i="23"/>
  <c r="J79" i="20"/>
  <c r="J79" i="26"/>
  <c r="S79" i="26" s="1"/>
  <c r="A78" i="29"/>
  <c r="A78" i="28"/>
  <c r="A78" i="27"/>
  <c r="A78" i="26"/>
  <c r="A78" i="24"/>
  <c r="A78" i="22"/>
  <c r="A78" i="23"/>
  <c r="B77" i="20"/>
  <c r="B77" i="29"/>
  <c r="B77" i="28"/>
  <c r="B77" i="27"/>
  <c r="B77" i="26"/>
  <c r="B77" i="24"/>
  <c r="B77" i="23"/>
  <c r="B77" i="22"/>
  <c r="J75" i="20"/>
  <c r="J75" i="26"/>
  <c r="S75" i="26" s="1"/>
  <c r="A74" i="29"/>
  <c r="A74" i="28"/>
  <c r="A74" i="27"/>
  <c r="A74" i="26"/>
  <c r="A74" i="24"/>
  <c r="A74" i="23"/>
  <c r="A74" i="22"/>
  <c r="J72" i="20"/>
  <c r="J72" i="26"/>
  <c r="S72" i="26" s="1"/>
  <c r="A72" i="29"/>
  <c r="A72" i="28"/>
  <c r="A72" i="27"/>
  <c r="A72" i="26"/>
  <c r="A72" i="24"/>
  <c r="A72" i="23"/>
  <c r="A72" i="22"/>
  <c r="J70" i="20"/>
  <c r="J70" i="26"/>
  <c r="S70" i="26" s="1"/>
  <c r="A70" i="29"/>
  <c r="A70" i="28"/>
  <c r="A70" i="27"/>
  <c r="A70" i="26"/>
  <c r="A70" i="24"/>
  <c r="A70" i="23"/>
  <c r="A70" i="22"/>
  <c r="J68" i="20"/>
  <c r="J68" i="26"/>
  <c r="S68" i="26" s="1"/>
  <c r="A68" i="29"/>
  <c r="A68" i="28"/>
  <c r="A68" i="27"/>
  <c r="A68" i="26"/>
  <c r="A68" i="24"/>
  <c r="A68" i="23"/>
  <c r="A68" i="22"/>
  <c r="J66" i="20"/>
  <c r="J66" i="26"/>
  <c r="S66" i="26" s="1"/>
  <c r="A66" i="29"/>
  <c r="A66" i="28"/>
  <c r="A66" i="27"/>
  <c r="A66" i="26"/>
  <c r="A66" i="24"/>
  <c r="A66" i="22"/>
  <c r="A66" i="23"/>
  <c r="J64" i="20"/>
  <c r="J64" i="26"/>
  <c r="S64" i="26" s="1"/>
  <c r="A64" i="29"/>
  <c r="A64" i="28"/>
  <c r="A64" i="27"/>
  <c r="A64" i="26"/>
  <c r="A64" i="24"/>
  <c r="A64" i="22"/>
  <c r="A64" i="23"/>
  <c r="J62" i="20"/>
  <c r="J62" i="26"/>
  <c r="S62" i="26" s="1"/>
  <c r="A62" i="29"/>
  <c r="A62" i="28"/>
  <c r="A62" i="27"/>
  <c r="A62" i="26"/>
  <c r="A62" i="24"/>
  <c r="A62" i="23"/>
  <c r="A62" i="22"/>
  <c r="J60" i="20"/>
  <c r="J60" i="26"/>
  <c r="S60" i="26" s="1"/>
  <c r="A60" i="29"/>
  <c r="A60" i="28"/>
  <c r="A60" i="27"/>
  <c r="A60" i="26"/>
  <c r="A60" i="24"/>
  <c r="A60" i="23"/>
  <c r="A60" i="22"/>
  <c r="J58" i="20"/>
  <c r="J58" i="26"/>
  <c r="S58" i="26" s="1"/>
  <c r="A58" i="29"/>
  <c r="A58" i="28"/>
  <c r="A58" i="27"/>
  <c r="A58" i="26"/>
  <c r="A58" i="24"/>
  <c r="A58" i="23"/>
  <c r="A58" i="22"/>
  <c r="J56" i="20"/>
  <c r="J56" i="26"/>
  <c r="S56" i="26" s="1"/>
  <c r="A56" i="29"/>
  <c r="A56" i="28"/>
  <c r="A56" i="27"/>
  <c r="A56" i="26"/>
  <c r="A56" i="24"/>
  <c r="A56" i="22"/>
  <c r="A56" i="23"/>
  <c r="J54" i="20"/>
  <c r="J54" i="26"/>
  <c r="S54" i="26" s="1"/>
  <c r="A54" i="29"/>
  <c r="A54" i="28"/>
  <c r="A54" i="27"/>
  <c r="A54" i="26"/>
  <c r="A54" i="24"/>
  <c r="A54" i="22"/>
  <c r="A54" i="23"/>
  <c r="J52" i="20"/>
  <c r="J52" i="26"/>
  <c r="S52" i="26" s="1"/>
  <c r="A52" i="29"/>
  <c r="A52" i="28"/>
  <c r="A52" i="27"/>
  <c r="A52" i="26"/>
  <c r="A52" i="24"/>
  <c r="A52" i="23"/>
  <c r="A52" i="22"/>
  <c r="J50" i="20"/>
  <c r="J50" i="26"/>
  <c r="S50" i="26" s="1"/>
  <c r="A50" i="29"/>
  <c r="A50" i="28"/>
  <c r="A50" i="27"/>
  <c r="A50" i="26"/>
  <c r="A50" i="24"/>
  <c r="A50" i="22"/>
  <c r="A50" i="23"/>
  <c r="J48" i="20"/>
  <c r="J48" i="26"/>
  <c r="S48" i="26" s="1"/>
  <c r="A48" i="29"/>
  <c r="A48" i="28"/>
  <c r="A48" i="27"/>
  <c r="A48" i="26"/>
  <c r="A48" i="24"/>
  <c r="A48" i="23"/>
  <c r="A48" i="22"/>
  <c r="J46" i="20"/>
  <c r="J46" i="26"/>
  <c r="S46" i="26" s="1"/>
  <c r="A46" i="29"/>
  <c r="A46" i="28"/>
  <c r="A46" i="27"/>
  <c r="A46" i="26"/>
  <c r="A46" i="24"/>
  <c r="A46" i="23"/>
  <c r="A46" i="22"/>
  <c r="J44" i="20"/>
  <c r="J44" i="26"/>
  <c r="S44" i="26" s="1"/>
  <c r="A44" i="29"/>
  <c r="A44" i="28"/>
  <c r="A44" i="27"/>
  <c r="A44" i="26"/>
  <c r="A44" i="24"/>
  <c r="A44" i="23"/>
  <c r="A44" i="22"/>
  <c r="J42" i="20"/>
  <c r="J42" i="26"/>
  <c r="S42" i="26" s="1"/>
  <c r="A42" i="29"/>
  <c r="A42" i="28"/>
  <c r="A42" i="27"/>
  <c r="A42" i="26"/>
  <c r="A42" i="24"/>
  <c r="A42" i="22"/>
  <c r="A42" i="23"/>
  <c r="J40" i="20"/>
  <c r="J40" i="26"/>
  <c r="S40" i="26" s="1"/>
  <c r="A40" i="29"/>
  <c r="A40" i="28"/>
  <c r="A40" i="27"/>
  <c r="A40" i="26"/>
  <c r="A40" i="24"/>
  <c r="A40" i="22"/>
  <c r="A40" i="23"/>
  <c r="J38" i="20"/>
  <c r="J38" i="26"/>
  <c r="S38" i="26" s="1"/>
  <c r="A38" i="29"/>
  <c r="A38" i="28"/>
  <c r="A38" i="27"/>
  <c r="A38" i="26"/>
  <c r="A38" i="24"/>
  <c r="A38" i="23"/>
  <c r="A38" i="22"/>
  <c r="J36" i="20"/>
  <c r="J36" i="26"/>
  <c r="S36" i="26" s="1"/>
  <c r="A36" i="29"/>
  <c r="A36" i="28"/>
  <c r="A36" i="27"/>
  <c r="A36" i="26"/>
  <c r="A36" i="24"/>
  <c r="A36" i="22"/>
  <c r="A36" i="23"/>
  <c r="J34" i="20"/>
  <c r="J34" i="26"/>
  <c r="S34" i="26" s="1"/>
  <c r="A34" i="29"/>
  <c r="A34" i="28"/>
  <c r="A34" i="27"/>
  <c r="A34" i="26"/>
  <c r="A34" i="24"/>
  <c r="A34" i="23"/>
  <c r="A34" i="22"/>
  <c r="J32" i="20"/>
  <c r="J32" i="26"/>
  <c r="S32" i="26" s="1"/>
  <c r="A32" i="29"/>
  <c r="A32" i="28"/>
  <c r="A32" i="27"/>
  <c r="A32" i="26"/>
  <c r="A32" i="24"/>
  <c r="A32" i="23"/>
  <c r="A32" i="22"/>
  <c r="J30" i="20"/>
  <c r="J30" i="26"/>
  <c r="S30" i="26" s="1"/>
  <c r="A30" i="29"/>
  <c r="A30" i="28"/>
  <c r="A30" i="27"/>
  <c r="A30" i="26"/>
  <c r="A30" i="24"/>
  <c r="A30" i="22"/>
  <c r="A30" i="23"/>
  <c r="J28" i="20"/>
  <c r="J28" i="26"/>
  <c r="S28" i="26" s="1"/>
  <c r="A28" i="29"/>
  <c r="A28" i="28"/>
  <c r="A28" i="27"/>
  <c r="A28" i="26"/>
  <c r="A28" i="24"/>
  <c r="A28" i="23"/>
  <c r="A28" i="22"/>
  <c r="J26" i="20"/>
  <c r="J26" i="26"/>
  <c r="S26" i="26" s="1"/>
  <c r="A26" i="29"/>
  <c r="A26" i="28"/>
  <c r="A26" i="27"/>
  <c r="A26" i="26"/>
  <c r="A26" i="24"/>
  <c r="A26" i="23"/>
  <c r="A26" i="22"/>
  <c r="J24" i="20"/>
  <c r="J24" i="26"/>
  <c r="S24" i="26" s="1"/>
  <c r="A24" i="29"/>
  <c r="A24" i="28"/>
  <c r="A24" i="27"/>
  <c r="A24" i="26"/>
  <c r="A24" i="24"/>
  <c r="A24" i="22"/>
  <c r="A24" i="23"/>
  <c r="J22" i="20"/>
  <c r="J22" i="26"/>
  <c r="S22" i="26" s="1"/>
  <c r="A22" i="29"/>
  <c r="A22" i="28"/>
  <c r="A22" i="27"/>
  <c r="A22" i="26"/>
  <c r="A22" i="24"/>
  <c r="A22" i="23"/>
  <c r="A22" i="22"/>
  <c r="J20" i="20"/>
  <c r="J20" i="26"/>
  <c r="S20" i="26" s="1"/>
  <c r="A20" i="29"/>
  <c r="A20" i="28"/>
  <c r="A20" i="27"/>
  <c r="A20" i="26"/>
  <c r="A20" i="24"/>
  <c r="A20" i="22"/>
  <c r="A20" i="23"/>
  <c r="J18" i="20"/>
  <c r="J18" i="26"/>
  <c r="S18" i="26" s="1"/>
  <c r="A18" i="29"/>
  <c r="A18" i="28"/>
  <c r="A18" i="27"/>
  <c r="A18" i="26"/>
  <c r="A18" i="24"/>
  <c r="A18" i="23"/>
  <c r="A18" i="22"/>
  <c r="J16" i="20"/>
  <c r="J16" i="26"/>
  <c r="S16" i="26" s="1"/>
  <c r="A16" i="29"/>
  <c r="A16" i="28"/>
  <c r="A16" i="27"/>
  <c r="A16" i="26"/>
  <c r="A16" i="24"/>
  <c r="A16" i="23"/>
  <c r="A16" i="22"/>
  <c r="J14" i="20"/>
  <c r="J14" i="26"/>
  <c r="S14" i="26" s="1"/>
  <c r="A14" i="29"/>
  <c r="A14" i="28"/>
  <c r="A14" i="27"/>
  <c r="A14" i="26"/>
  <c r="A14" i="24"/>
  <c r="A14" i="23"/>
  <c r="A14" i="22"/>
  <c r="J12" i="20"/>
  <c r="J12" i="26"/>
  <c r="S12" i="26" s="1"/>
  <c r="A12" i="29"/>
  <c r="A12" i="28"/>
  <c r="A12" i="27"/>
  <c r="A12" i="26"/>
  <c r="A12" i="24"/>
  <c r="A12" i="22"/>
  <c r="A12" i="23"/>
  <c r="J10" i="20"/>
  <c r="J10" i="26"/>
  <c r="S10" i="26" s="1"/>
  <c r="A10" i="29"/>
  <c r="A10" i="28"/>
  <c r="A10" i="27"/>
  <c r="A10" i="26"/>
  <c r="A10" i="24"/>
  <c r="A10" i="23"/>
  <c r="A10" i="22"/>
  <c r="J8" i="20"/>
  <c r="J8" i="26"/>
  <c r="S8" i="26" s="1"/>
  <c r="A8" i="29"/>
  <c r="A8" i="28"/>
  <c r="A8" i="27"/>
  <c r="A8" i="26"/>
  <c r="A8" i="24"/>
  <c r="A8" i="23"/>
  <c r="A8" i="22"/>
  <c r="J6" i="20"/>
  <c r="J6" i="26"/>
  <c r="S6" i="26" s="1"/>
  <c r="A6" i="29"/>
  <c r="A6" i="28"/>
  <c r="A6" i="27"/>
  <c r="A6" i="26"/>
  <c r="A6" i="24"/>
  <c r="A6" i="23"/>
  <c r="A6" i="22"/>
  <c r="J4" i="20"/>
  <c r="J4" i="26"/>
  <c r="S4" i="26" s="1"/>
  <c r="A4" i="29"/>
  <c r="A4" i="28"/>
  <c r="A4" i="27"/>
  <c r="A4" i="26"/>
  <c r="A4" i="24"/>
  <c r="A4" i="23"/>
  <c r="A4" i="22"/>
  <c r="J2" i="20"/>
  <c r="A2" i="29"/>
  <c r="A2" i="28"/>
  <c r="A2" i="27"/>
  <c r="A2" i="24"/>
  <c r="A2" i="22"/>
  <c r="A2" i="23"/>
  <c r="CE1" i="15"/>
  <c r="F1" i="27"/>
  <c r="M1" i="27" s="1"/>
  <c r="F1" i="22"/>
  <c r="M1" i="22" s="1"/>
  <c r="CE117" i="15"/>
  <c r="F117" i="22"/>
  <c r="M117" i="22" s="1"/>
  <c r="CB116" i="15"/>
  <c r="L116" i="22"/>
  <c r="BX116" i="15"/>
  <c r="E116" i="20"/>
  <c r="CG115" i="15"/>
  <c r="N115" i="24"/>
  <c r="CC115" i="15"/>
  <c r="CH114" i="15"/>
  <c r="M114" i="24"/>
  <c r="CE113" i="15"/>
  <c r="F113" i="22"/>
  <c r="M113" i="22" s="1"/>
  <c r="CB112" i="15"/>
  <c r="L112" i="22"/>
  <c r="BX112" i="15"/>
  <c r="E112" i="20"/>
  <c r="CG111" i="15"/>
  <c r="N111" i="24"/>
  <c r="CC111" i="15"/>
  <c r="CH110" i="15"/>
  <c r="M110" i="24"/>
  <c r="CE109" i="15"/>
  <c r="F109" i="22"/>
  <c r="M109" i="22" s="1"/>
  <c r="CB108" i="15"/>
  <c r="L108" i="22"/>
  <c r="BX108" i="15"/>
  <c r="E108" i="20"/>
  <c r="CG107" i="15"/>
  <c r="N107" i="24"/>
  <c r="CC107" i="15"/>
  <c r="CH106" i="15"/>
  <c r="M106" i="24"/>
  <c r="CE105" i="15"/>
  <c r="F105" i="22"/>
  <c r="M105" i="22" s="1"/>
  <c r="CB104" i="15"/>
  <c r="L104" i="22"/>
  <c r="BX104" i="15"/>
  <c r="E104" i="20"/>
  <c r="CG103" i="15"/>
  <c r="N103" i="24"/>
  <c r="CC103" i="15"/>
  <c r="CH102" i="15"/>
  <c r="M102" i="24"/>
  <c r="CE101" i="15"/>
  <c r="F101" i="22"/>
  <c r="M101" i="22" s="1"/>
  <c r="CB100" i="15"/>
  <c r="L100" i="22"/>
  <c r="BX100" i="15"/>
  <c r="E100" i="20"/>
  <c r="CG99" i="15"/>
  <c r="N99" i="24"/>
  <c r="CC99" i="15"/>
  <c r="CH98" i="15"/>
  <c r="M98" i="24"/>
  <c r="CE97" i="15"/>
  <c r="F97" i="22"/>
  <c r="M97" i="22" s="1"/>
  <c r="CB96" i="15"/>
  <c r="L96" i="22"/>
  <c r="BX96" i="15"/>
  <c r="E96" i="20"/>
  <c r="CG95" i="15"/>
  <c r="N95" i="24"/>
  <c r="CC95" i="15"/>
  <c r="CH94" i="15"/>
  <c r="M94" i="24"/>
  <c r="CE93" i="15"/>
  <c r="F93" i="22"/>
  <c r="M93" i="22" s="1"/>
  <c r="CB92" i="15"/>
  <c r="L92" i="22"/>
  <c r="BX92" i="15"/>
  <c r="E92" i="20"/>
  <c r="CG91" i="15"/>
  <c r="N91" i="24"/>
  <c r="CC91" i="15"/>
  <c r="CH90" i="15"/>
  <c r="M90" i="24"/>
  <c r="CE89" i="15"/>
  <c r="F89" i="22"/>
  <c r="M89" i="22" s="1"/>
  <c r="CB88" i="15"/>
  <c r="L88" i="22"/>
  <c r="BX88" i="15"/>
  <c r="E88" i="20"/>
  <c r="CG87" i="15"/>
  <c r="N87" i="24"/>
  <c r="CC87" i="15"/>
  <c r="CH86" i="15"/>
  <c r="M86" i="24"/>
  <c r="CE85" i="15"/>
  <c r="F85" i="22"/>
  <c r="M85" i="22" s="1"/>
  <c r="CB84" i="15"/>
  <c r="L84" i="22"/>
  <c r="BX84" i="15"/>
  <c r="E84" i="20"/>
  <c r="CG83" i="15"/>
  <c r="N83" i="24"/>
  <c r="CC83" i="15"/>
  <c r="CH82" i="15"/>
  <c r="M82" i="24"/>
  <c r="CE81" i="15"/>
  <c r="F81" i="22"/>
  <c r="M81" i="22" s="1"/>
  <c r="CB80" i="15"/>
  <c r="L80" i="22"/>
  <c r="BX80" i="15"/>
  <c r="E80" i="20"/>
  <c r="CG79" i="15"/>
  <c r="N79" i="24"/>
  <c r="CC79" i="15"/>
  <c r="CH78" i="15"/>
  <c r="M78" i="24"/>
  <c r="CE77" i="15"/>
  <c r="F77" i="22"/>
  <c r="M77" i="22" s="1"/>
  <c r="CB76" i="15"/>
  <c r="L76" i="22"/>
  <c r="BX76" i="15"/>
  <c r="E76" i="20"/>
  <c r="CG75" i="15"/>
  <c r="N75" i="24"/>
  <c r="CC75" i="15"/>
  <c r="CH74" i="15"/>
  <c r="M74" i="24"/>
  <c r="CE73" i="15"/>
  <c r="F73" i="22"/>
  <c r="M73" i="22" s="1"/>
  <c r="CB72" i="15"/>
  <c r="L72" i="22"/>
  <c r="BX72" i="15"/>
  <c r="E72" i="20"/>
  <c r="CG71" i="15"/>
  <c r="N71" i="24"/>
  <c r="CC71" i="15"/>
  <c r="CH70" i="15"/>
  <c r="M70" i="24"/>
  <c r="CE69" i="15"/>
  <c r="F69" i="22"/>
  <c r="M69" i="22" s="1"/>
  <c r="CB68" i="15"/>
  <c r="L68" i="22"/>
  <c r="BX68" i="15"/>
  <c r="E68" i="20"/>
  <c r="CG67" i="15"/>
  <c r="N67" i="24"/>
  <c r="CC67" i="15"/>
  <c r="CH66" i="15"/>
  <c r="M66" i="24"/>
  <c r="CE65" i="15"/>
  <c r="F65" i="22"/>
  <c r="M65" i="22" s="1"/>
  <c r="CB64" i="15"/>
  <c r="L64" i="22"/>
  <c r="BX64" i="15"/>
  <c r="E64" i="20"/>
  <c r="CG63" i="15"/>
  <c r="N63" i="24"/>
  <c r="CC63" i="15"/>
  <c r="CH62" i="15"/>
  <c r="M62" i="24"/>
  <c r="CE61" i="15"/>
  <c r="F61" i="22"/>
  <c r="M61" i="22" s="1"/>
  <c r="CB60" i="15"/>
  <c r="L60" i="22"/>
  <c r="BX60" i="15"/>
  <c r="E60" i="20"/>
  <c r="CG59" i="15"/>
  <c r="N59" i="24"/>
  <c r="CC59" i="15"/>
  <c r="CH58" i="15"/>
  <c r="M58" i="24"/>
  <c r="CE57" i="15"/>
  <c r="F57" i="22"/>
  <c r="M57" i="22" s="1"/>
  <c r="CB56" i="15"/>
  <c r="L56" i="22"/>
  <c r="BX56" i="15"/>
  <c r="E56" i="20"/>
  <c r="CG55" i="15"/>
  <c r="N55" i="24"/>
  <c r="CC55" i="15"/>
  <c r="CH54" i="15"/>
  <c r="M54" i="24"/>
  <c r="CE53" i="15"/>
  <c r="F53" i="22"/>
  <c r="M53" i="22" s="1"/>
  <c r="CB52" i="15"/>
  <c r="L52" i="22"/>
  <c r="BX52" i="15"/>
  <c r="E52" i="20"/>
  <c r="CG51" i="15"/>
  <c r="N51" i="24"/>
  <c r="CC51" i="15"/>
  <c r="CH50" i="15"/>
  <c r="M50" i="24"/>
  <c r="CE49" i="15"/>
  <c r="F49" i="22"/>
  <c r="M49" i="22" s="1"/>
  <c r="CB48" i="15"/>
  <c r="L48" i="22"/>
  <c r="BX48" i="15"/>
  <c r="E48" i="20"/>
  <c r="CG47" i="15"/>
  <c r="N47" i="24"/>
  <c r="CC47" i="15"/>
  <c r="CH46" i="15"/>
  <c r="M46" i="24"/>
  <c r="CE45" i="15"/>
  <c r="F45" i="22"/>
  <c r="M45" i="22" s="1"/>
  <c r="CB44" i="15"/>
  <c r="L44" i="22"/>
  <c r="BX44" i="15"/>
  <c r="E44" i="20"/>
  <c r="CG43" i="15"/>
  <c r="N43" i="24"/>
  <c r="CC43" i="15"/>
  <c r="CH42" i="15"/>
  <c r="M42" i="24"/>
  <c r="CE41" i="15"/>
  <c r="F41" i="22"/>
  <c r="M41" i="22" s="1"/>
  <c r="CB40" i="15"/>
  <c r="L40" i="22"/>
  <c r="BX40" i="15"/>
  <c r="E40" i="20"/>
  <c r="CG39" i="15"/>
  <c r="N39" i="24"/>
  <c r="CC39" i="15"/>
  <c r="CH38" i="15"/>
  <c r="M38" i="24"/>
  <c r="CE37" i="15"/>
  <c r="F37" i="22"/>
  <c r="M37" i="22" s="1"/>
  <c r="CB36" i="15"/>
  <c r="L36" i="22"/>
  <c r="BX36" i="15"/>
  <c r="E36" i="20"/>
  <c r="CG35" i="15"/>
  <c r="N35" i="24"/>
  <c r="CC35" i="15"/>
  <c r="CH34" i="15"/>
  <c r="M34" i="24"/>
  <c r="CE33" i="15"/>
  <c r="F33" i="22"/>
  <c r="M33" i="22" s="1"/>
  <c r="CB32" i="15"/>
  <c r="L32" i="22"/>
  <c r="BX32" i="15"/>
  <c r="E32" i="20"/>
  <c r="CG31" i="15"/>
  <c r="N31" i="24"/>
  <c r="CC31" i="15"/>
  <c r="CH30" i="15"/>
  <c r="M30" i="24"/>
  <c r="CE29" i="15"/>
  <c r="F29" i="22"/>
  <c r="M29" i="22" s="1"/>
  <c r="CB28" i="15"/>
  <c r="L28" i="22"/>
  <c r="BX28" i="15"/>
  <c r="E28" i="20"/>
  <c r="CG27" i="15"/>
  <c r="N27" i="24"/>
  <c r="CC27" i="15"/>
  <c r="CH26" i="15"/>
  <c r="M26" i="24"/>
  <c r="CE25" i="15"/>
  <c r="F25" i="22"/>
  <c r="M25" i="22" s="1"/>
  <c r="CB24" i="15"/>
  <c r="L24" i="22"/>
  <c r="BX24" i="15"/>
  <c r="E24" i="20"/>
  <c r="CG23" i="15"/>
  <c r="N23" i="24"/>
  <c r="CC23" i="15"/>
  <c r="CH22" i="15"/>
  <c r="M22" i="24"/>
  <c r="CE21" i="15"/>
  <c r="F21" i="22"/>
  <c r="M21" i="22" s="1"/>
  <c r="CB20" i="15"/>
  <c r="L20" i="22"/>
  <c r="BX20" i="15"/>
  <c r="E20" i="20"/>
  <c r="CG19" i="15"/>
  <c r="N19" i="24"/>
  <c r="CC19" i="15"/>
  <c r="CH18" i="15"/>
  <c r="M18" i="24"/>
  <c r="CE17" i="15"/>
  <c r="F17" i="22"/>
  <c r="M17" i="22" s="1"/>
  <c r="CB16" i="15"/>
  <c r="L16" i="22"/>
  <c r="BX16" i="15"/>
  <c r="E16" i="20"/>
  <c r="CG15" i="15"/>
  <c r="N15" i="24"/>
  <c r="CC15" i="15"/>
  <c r="CH14" i="15"/>
  <c r="M14" i="24"/>
  <c r="CE13" i="15"/>
  <c r="F13" i="22"/>
  <c r="M13" i="22" s="1"/>
  <c r="CB12" i="15"/>
  <c r="L12" i="22"/>
  <c r="BX12" i="15"/>
  <c r="E12" i="20"/>
  <c r="CG11" i="15"/>
  <c r="N11" i="24"/>
  <c r="CC11" i="15"/>
  <c r="CH10" i="15"/>
  <c r="M10" i="24"/>
  <c r="CE9" i="15"/>
  <c r="F9" i="22"/>
  <c r="M9" i="22" s="1"/>
  <c r="CB8" i="15"/>
  <c r="L8" i="22"/>
  <c r="BX8" i="15"/>
  <c r="E8" i="20"/>
  <c r="CG7" i="15"/>
  <c r="N7" i="24"/>
  <c r="CC7" i="15"/>
  <c r="CH6" i="15"/>
  <c r="M6" i="24"/>
  <c r="CE5" i="15"/>
  <c r="F5" i="22"/>
  <c r="M5" i="22" s="1"/>
  <c r="CB4" i="15"/>
  <c r="L4" i="22"/>
  <c r="BX4" i="15"/>
  <c r="E4" i="20"/>
  <c r="CG3" i="15"/>
  <c r="N3" i="24"/>
  <c r="CC3" i="15"/>
  <c r="CH2" i="15"/>
  <c r="M2" i="24"/>
  <c r="K2" i="20"/>
  <c r="G2" i="29"/>
  <c r="O2" i="29" s="1"/>
  <c r="G2" i="28"/>
  <c r="N2" i="28" s="1"/>
  <c r="G2" i="27"/>
  <c r="G2" i="24"/>
  <c r="O2" i="24" s="1"/>
  <c r="G2" i="22"/>
  <c r="N2" i="22" s="1"/>
  <c r="G2" i="23"/>
  <c r="G5" i="29"/>
  <c r="O5" i="29" s="1"/>
  <c r="G5" i="28"/>
  <c r="G5" i="27"/>
  <c r="G5" i="24"/>
  <c r="O5" i="24" s="1"/>
  <c r="G5" i="22"/>
  <c r="N5" i="22" s="1"/>
  <c r="G5" i="23"/>
  <c r="G9" i="29"/>
  <c r="O9" i="29" s="1"/>
  <c r="G9" i="28"/>
  <c r="G9" i="27"/>
  <c r="G9" i="24"/>
  <c r="O9" i="24" s="1"/>
  <c r="G9" i="23"/>
  <c r="G9" i="22"/>
  <c r="N9" i="22" s="1"/>
  <c r="G13" i="29"/>
  <c r="O13" i="29" s="1"/>
  <c r="G13" i="28"/>
  <c r="G13" i="27"/>
  <c r="G13" i="24"/>
  <c r="O13" i="24" s="1"/>
  <c r="G13" i="22"/>
  <c r="N13" i="22" s="1"/>
  <c r="G13" i="23"/>
  <c r="G51" i="29"/>
  <c r="O51" i="29" s="1"/>
  <c r="G51" i="28"/>
  <c r="G51" i="27"/>
  <c r="G51" i="24"/>
  <c r="O51" i="24" s="1"/>
  <c r="G51" i="22"/>
  <c r="N51" i="22" s="1"/>
  <c r="G51" i="23"/>
  <c r="D43" i="26"/>
  <c r="EG163" i="16"/>
  <c r="D39" i="26"/>
  <c r="EG159" i="16"/>
  <c r="D35" i="26"/>
  <c r="EG155" i="16"/>
  <c r="D31" i="26"/>
  <c r="EG151" i="16"/>
  <c r="D27" i="26"/>
  <c r="EG147" i="16"/>
  <c r="D23" i="26"/>
  <c r="EG143" i="16"/>
  <c r="D19" i="26"/>
  <c r="EG139" i="16"/>
  <c r="D15" i="26"/>
  <c r="EG135" i="16"/>
  <c r="D11" i="26"/>
  <c r="EG131" i="16"/>
  <c r="D7" i="26"/>
  <c r="EG127" i="16"/>
  <c r="EG123" i="16"/>
  <c r="A1" i="20"/>
  <c r="A1" i="29"/>
  <c r="A1" i="28"/>
  <c r="A1" i="27"/>
  <c r="A1" i="24"/>
  <c r="A1" i="22"/>
  <c r="A1" i="23"/>
  <c r="P1" i="28"/>
  <c r="P1" i="23"/>
  <c r="D1" i="29"/>
  <c r="D1" i="24"/>
  <c r="B117" i="20"/>
  <c r="B117" i="29"/>
  <c r="B117" i="28"/>
  <c r="B117" i="27"/>
  <c r="B117" i="26"/>
  <c r="B117" i="23"/>
  <c r="B117" i="24"/>
  <c r="B117" i="22"/>
  <c r="B115" i="20"/>
  <c r="B115" i="29"/>
  <c r="B115" i="28"/>
  <c r="B115" i="27"/>
  <c r="B115" i="26"/>
  <c r="B115" i="24"/>
  <c r="B115" i="23"/>
  <c r="B115" i="22"/>
  <c r="B113" i="20"/>
  <c r="B113" i="29"/>
  <c r="B113" i="28"/>
  <c r="B113" i="27"/>
  <c r="B113" i="26"/>
  <c r="B113" i="24"/>
  <c r="B113" i="23"/>
  <c r="B113" i="22"/>
  <c r="B111" i="20"/>
  <c r="B111" i="29"/>
  <c r="B111" i="28"/>
  <c r="B111" i="27"/>
  <c r="B111" i="26"/>
  <c r="B111" i="24"/>
  <c r="B111" i="23"/>
  <c r="B111" i="22"/>
  <c r="B109" i="20"/>
  <c r="B109" i="29"/>
  <c r="B109" i="28"/>
  <c r="B109" i="27"/>
  <c r="B109" i="26"/>
  <c r="B109" i="24"/>
  <c r="B109" i="23"/>
  <c r="B109" i="22"/>
  <c r="B107" i="20"/>
  <c r="B107" i="29"/>
  <c r="B107" i="28"/>
  <c r="B107" i="27"/>
  <c r="B107" i="26"/>
  <c r="B107" i="23"/>
  <c r="B107" i="24"/>
  <c r="B107" i="22"/>
  <c r="B105" i="20"/>
  <c r="B105" i="29"/>
  <c r="B105" i="28"/>
  <c r="B105" i="27"/>
  <c r="B105" i="26"/>
  <c r="B105" i="23"/>
  <c r="B105" i="24"/>
  <c r="B105" i="22"/>
  <c r="B103" i="20"/>
  <c r="B103" i="29"/>
  <c r="B103" i="27"/>
  <c r="B103" i="28"/>
  <c r="B103" i="26"/>
  <c r="B103" i="24"/>
  <c r="B103" i="23"/>
  <c r="B103" i="22"/>
  <c r="A101" i="29"/>
  <c r="A101" i="27"/>
  <c r="A101" i="28"/>
  <c r="A101" i="26"/>
  <c r="A101" i="24"/>
  <c r="A101" i="23"/>
  <c r="A101" i="22"/>
  <c r="B100" i="20"/>
  <c r="B100" i="29"/>
  <c r="B100" i="28"/>
  <c r="B100" i="27"/>
  <c r="B100" i="26"/>
  <c r="B100" i="24"/>
  <c r="B100" i="23"/>
  <c r="B100" i="22"/>
  <c r="J98" i="20"/>
  <c r="J98" i="26"/>
  <c r="S98" i="26" s="1"/>
  <c r="A97" i="29"/>
  <c r="A97" i="28"/>
  <c r="A97" i="27"/>
  <c r="A97" i="26"/>
  <c r="A97" i="24"/>
  <c r="A97" i="23"/>
  <c r="A97" i="22"/>
  <c r="B96" i="20"/>
  <c r="B96" i="29"/>
  <c r="B96" i="28"/>
  <c r="B96" i="27"/>
  <c r="B96" i="26"/>
  <c r="B96" i="24"/>
  <c r="B96" i="23"/>
  <c r="B96" i="22"/>
  <c r="A93" i="29"/>
  <c r="A93" i="28"/>
  <c r="A93" i="27"/>
  <c r="A93" i="26"/>
  <c r="A93" i="24"/>
  <c r="A93" i="23"/>
  <c r="A93" i="22"/>
  <c r="B92" i="20"/>
  <c r="B92" i="29"/>
  <c r="B92" i="28"/>
  <c r="B92" i="27"/>
  <c r="B92" i="26"/>
  <c r="B92" i="24"/>
  <c r="B92" i="23"/>
  <c r="B92" i="22"/>
  <c r="A89" i="29"/>
  <c r="A89" i="28"/>
  <c r="A89" i="27"/>
  <c r="A89" i="26"/>
  <c r="A89" i="24"/>
  <c r="A89" i="23"/>
  <c r="A89" i="22"/>
  <c r="B88" i="20"/>
  <c r="B88" i="29"/>
  <c r="B88" i="28"/>
  <c r="B88" i="27"/>
  <c r="B88" i="26"/>
  <c r="B88" i="24"/>
  <c r="B88" i="23"/>
  <c r="B88" i="22"/>
  <c r="A85" i="29"/>
  <c r="A85" i="28"/>
  <c r="A85" i="27"/>
  <c r="A85" i="26"/>
  <c r="A85" i="24"/>
  <c r="A85" i="23"/>
  <c r="A85" i="22"/>
  <c r="B84" i="20"/>
  <c r="B84" i="29"/>
  <c r="B84" i="28"/>
  <c r="B84" i="27"/>
  <c r="B84" i="26"/>
  <c r="B84" i="23"/>
  <c r="B84" i="24"/>
  <c r="B84" i="22"/>
  <c r="J82" i="20"/>
  <c r="J82" i="26"/>
  <c r="S82" i="26" s="1"/>
  <c r="A81" i="29"/>
  <c r="A81" i="28"/>
  <c r="A81" i="27"/>
  <c r="A81" i="26"/>
  <c r="A81" i="24"/>
  <c r="A81" i="23"/>
  <c r="A81" i="22"/>
  <c r="B80" i="20"/>
  <c r="B80" i="29"/>
  <c r="B80" i="28"/>
  <c r="B80" i="27"/>
  <c r="B80" i="26"/>
  <c r="B80" i="24"/>
  <c r="B80" i="23"/>
  <c r="B80" i="22"/>
  <c r="J78" i="20"/>
  <c r="J78" i="26"/>
  <c r="S78" i="26" s="1"/>
  <c r="A77" i="29"/>
  <c r="A77" i="28"/>
  <c r="A77" i="27"/>
  <c r="A77" i="26"/>
  <c r="A77" i="24"/>
  <c r="A77" i="23"/>
  <c r="A77" i="22"/>
  <c r="B76" i="20"/>
  <c r="B76" i="29"/>
  <c r="B76" i="28"/>
  <c r="B76" i="27"/>
  <c r="B76" i="26"/>
  <c r="B76" i="24"/>
  <c r="B76" i="22"/>
  <c r="B76" i="23"/>
  <c r="J74" i="20"/>
  <c r="J74" i="26"/>
  <c r="S74" i="26" s="1"/>
  <c r="B73" i="20"/>
  <c r="B73" i="29"/>
  <c r="B73" i="28"/>
  <c r="B73" i="27"/>
  <c r="B73" i="26"/>
  <c r="B73" i="24"/>
  <c r="B73" i="23"/>
  <c r="B73" i="22"/>
  <c r="B71" i="20"/>
  <c r="B71" i="29"/>
  <c r="B71" i="28"/>
  <c r="B71" i="27"/>
  <c r="B71" i="26"/>
  <c r="B71" i="24"/>
  <c r="B71" i="22"/>
  <c r="B71" i="23"/>
  <c r="B69" i="20"/>
  <c r="B69" i="29"/>
  <c r="B69" i="28"/>
  <c r="B69" i="27"/>
  <c r="B69" i="26"/>
  <c r="B69" i="24"/>
  <c r="B69" i="23"/>
  <c r="B69" i="22"/>
  <c r="B67" i="20"/>
  <c r="B67" i="29"/>
  <c r="B67" i="28"/>
  <c r="B67" i="27"/>
  <c r="B67" i="26"/>
  <c r="B67" i="24"/>
  <c r="B67" i="23"/>
  <c r="B67" i="22"/>
  <c r="B65" i="20"/>
  <c r="B65" i="29"/>
  <c r="B65" i="28"/>
  <c r="B65" i="27"/>
  <c r="B65" i="26"/>
  <c r="B65" i="24"/>
  <c r="B65" i="23"/>
  <c r="B65" i="22"/>
  <c r="B63" i="20"/>
  <c r="B63" i="29"/>
  <c r="B63" i="28"/>
  <c r="B63" i="27"/>
  <c r="B63" i="26"/>
  <c r="B63" i="24"/>
  <c r="B63" i="23"/>
  <c r="B63" i="22"/>
  <c r="B61" i="20"/>
  <c r="B61" i="29"/>
  <c r="B61" i="28"/>
  <c r="B61" i="27"/>
  <c r="B61" i="26"/>
  <c r="B61" i="24"/>
  <c r="B61" i="22"/>
  <c r="B61" i="23"/>
  <c r="B59" i="20"/>
  <c r="B59" i="29"/>
  <c r="B59" i="28"/>
  <c r="B59" i="27"/>
  <c r="B59" i="26"/>
  <c r="B59" i="24"/>
  <c r="B59" i="22"/>
  <c r="B59" i="23"/>
  <c r="B57" i="20"/>
  <c r="B57" i="29"/>
  <c r="B57" i="28"/>
  <c r="B57" i="27"/>
  <c r="B57" i="26"/>
  <c r="B57" i="24"/>
  <c r="B57" i="22"/>
  <c r="B57" i="23"/>
  <c r="B55" i="20"/>
  <c r="B55" i="29"/>
  <c r="B55" i="28"/>
  <c r="B55" i="27"/>
  <c r="B55" i="26"/>
  <c r="B55" i="24"/>
  <c r="B55" i="23"/>
  <c r="B55" i="22"/>
  <c r="B53" i="20"/>
  <c r="B53" i="29"/>
  <c r="B53" i="28"/>
  <c r="B53" i="27"/>
  <c r="B53" i="26"/>
  <c r="B53" i="24"/>
  <c r="B53" i="23"/>
  <c r="B53" i="22"/>
  <c r="B51" i="20"/>
  <c r="B51" i="29"/>
  <c r="B51" i="28"/>
  <c r="B51" i="27"/>
  <c r="B51" i="26"/>
  <c r="B51" i="24"/>
  <c r="B51" i="22"/>
  <c r="B51" i="23"/>
  <c r="B49" i="20"/>
  <c r="B49" i="29"/>
  <c r="B49" i="28"/>
  <c r="B49" i="27"/>
  <c r="B49" i="26"/>
  <c r="B49" i="24"/>
  <c r="B49" i="22"/>
  <c r="B49" i="23"/>
  <c r="B47" i="20"/>
  <c r="B47" i="29"/>
  <c r="B47" i="28"/>
  <c r="B47" i="27"/>
  <c r="B47" i="26"/>
  <c r="B47" i="24"/>
  <c r="B47" i="22"/>
  <c r="B47" i="23"/>
  <c r="B45" i="20"/>
  <c r="B45" i="29"/>
  <c r="B45" i="28"/>
  <c r="B45" i="27"/>
  <c r="B45" i="26"/>
  <c r="B45" i="24"/>
  <c r="B45" i="23"/>
  <c r="B45" i="22"/>
  <c r="B43" i="20"/>
  <c r="B43" i="29"/>
  <c r="B43" i="28"/>
  <c r="B43" i="27"/>
  <c r="B43" i="26"/>
  <c r="B43" i="24"/>
  <c r="B43" i="23"/>
  <c r="B43" i="22"/>
  <c r="B41" i="20"/>
  <c r="B41" i="29"/>
  <c r="B41" i="28"/>
  <c r="B41" i="27"/>
  <c r="B41" i="26"/>
  <c r="B41" i="24"/>
  <c r="B41" i="23"/>
  <c r="B41" i="22"/>
  <c r="B39" i="20"/>
  <c r="B39" i="29"/>
  <c r="B39" i="28"/>
  <c r="B39" i="27"/>
  <c r="B39" i="26"/>
  <c r="B39" i="24"/>
  <c r="B39" i="22"/>
  <c r="B39" i="23"/>
  <c r="B37" i="20"/>
  <c r="B37" i="29"/>
  <c r="B37" i="28"/>
  <c r="B37" i="27"/>
  <c r="B37" i="26"/>
  <c r="B37" i="24"/>
  <c r="B37" i="23"/>
  <c r="B37" i="22"/>
  <c r="B35" i="20"/>
  <c r="B35" i="29"/>
  <c r="B35" i="28"/>
  <c r="B35" i="27"/>
  <c r="B35" i="26"/>
  <c r="B35" i="24"/>
  <c r="B35" i="23"/>
  <c r="B35" i="22"/>
  <c r="B33" i="20"/>
  <c r="B33" i="29"/>
  <c r="B33" i="28"/>
  <c r="B33" i="27"/>
  <c r="B33" i="26"/>
  <c r="B33" i="24"/>
  <c r="B33" i="23"/>
  <c r="B33" i="22"/>
  <c r="B31" i="20"/>
  <c r="B31" i="29"/>
  <c r="B31" i="28"/>
  <c r="B31" i="27"/>
  <c r="B31" i="26"/>
  <c r="B31" i="24"/>
  <c r="B31" i="22"/>
  <c r="B31" i="23"/>
  <c r="B29" i="20"/>
  <c r="B29" i="29"/>
  <c r="B29" i="28"/>
  <c r="B29" i="27"/>
  <c r="B29" i="26"/>
  <c r="B29" i="24"/>
  <c r="B29" i="23"/>
  <c r="B29" i="22"/>
  <c r="B27" i="20"/>
  <c r="B27" i="29"/>
  <c r="B27" i="28"/>
  <c r="B27" i="27"/>
  <c r="B27" i="26"/>
  <c r="B27" i="24"/>
  <c r="B27" i="22"/>
  <c r="B27" i="23"/>
  <c r="B25" i="20"/>
  <c r="B25" i="29"/>
  <c r="B25" i="28"/>
  <c r="B25" i="27"/>
  <c r="B25" i="26"/>
  <c r="B25" i="24"/>
  <c r="B25" i="22"/>
  <c r="B25" i="23"/>
  <c r="B23" i="20"/>
  <c r="B23" i="29"/>
  <c r="B23" i="28"/>
  <c r="B23" i="27"/>
  <c r="B23" i="26"/>
  <c r="B23" i="24"/>
  <c r="B23" i="22"/>
  <c r="B23" i="23"/>
  <c r="B21" i="20"/>
  <c r="B21" i="29"/>
  <c r="B21" i="28"/>
  <c r="B21" i="27"/>
  <c r="B21" i="26"/>
  <c r="B21" i="24"/>
  <c r="B21" i="22"/>
  <c r="B21" i="23"/>
  <c r="B19" i="20"/>
  <c r="B19" i="29"/>
  <c r="B19" i="28"/>
  <c r="B19" i="27"/>
  <c r="B19" i="26"/>
  <c r="B19" i="24"/>
  <c r="B19" i="22"/>
  <c r="B19" i="23"/>
  <c r="B17" i="20"/>
  <c r="B17" i="29"/>
  <c r="B17" i="28"/>
  <c r="B17" i="27"/>
  <c r="B17" i="26"/>
  <c r="B17" i="24"/>
  <c r="B17" i="23"/>
  <c r="B17" i="22"/>
  <c r="B15" i="20"/>
  <c r="B15" i="29"/>
  <c r="B15" i="28"/>
  <c r="B15" i="27"/>
  <c r="B15" i="26"/>
  <c r="B15" i="24"/>
  <c r="B15" i="22"/>
  <c r="B15" i="23"/>
  <c r="B13" i="20"/>
  <c r="B13" i="29"/>
  <c r="B13" i="28"/>
  <c r="B13" i="27"/>
  <c r="B13" i="26"/>
  <c r="B13" i="24"/>
  <c r="B13" i="23"/>
  <c r="B13" i="22"/>
  <c r="B11" i="20"/>
  <c r="B11" i="29"/>
  <c r="B11" i="28"/>
  <c r="B11" i="27"/>
  <c r="B11" i="26"/>
  <c r="B11" i="24"/>
  <c r="B11" i="23"/>
  <c r="B11" i="22"/>
  <c r="B9" i="20"/>
  <c r="B9" i="29"/>
  <c r="B9" i="28"/>
  <c r="B9" i="27"/>
  <c r="B9" i="26"/>
  <c r="B9" i="24"/>
  <c r="B9" i="23"/>
  <c r="B9" i="22"/>
  <c r="B7" i="20"/>
  <c r="B7" i="29"/>
  <c r="B7" i="28"/>
  <c r="B7" i="27"/>
  <c r="B7" i="26"/>
  <c r="B7" i="24"/>
  <c r="B7" i="23"/>
  <c r="B7" i="22"/>
  <c r="B5" i="20"/>
  <c r="B5" i="29"/>
  <c r="B5" i="28"/>
  <c r="B5" i="27"/>
  <c r="B5" i="26"/>
  <c r="B5" i="24"/>
  <c r="B5" i="23"/>
  <c r="B5" i="22"/>
  <c r="B3" i="20"/>
  <c r="B3" i="29"/>
  <c r="B3" i="28"/>
  <c r="B3" i="27"/>
  <c r="B3" i="24"/>
  <c r="B3" i="23"/>
  <c r="B3" i="22"/>
  <c r="CH1" i="15"/>
  <c r="M1" i="29"/>
  <c r="M1" i="24"/>
  <c r="CH117" i="15"/>
  <c r="M117" i="24"/>
  <c r="CE116" i="15"/>
  <c r="F116" i="22"/>
  <c r="M116" i="22" s="1"/>
  <c r="CB115" i="15"/>
  <c r="L115" i="22"/>
  <c r="BX115" i="15"/>
  <c r="E115" i="20"/>
  <c r="CG114" i="15"/>
  <c r="N114" i="24"/>
  <c r="CC114" i="15"/>
  <c r="CH113" i="15"/>
  <c r="M113" i="24"/>
  <c r="CE112" i="15"/>
  <c r="F112" i="22"/>
  <c r="M112" i="22" s="1"/>
  <c r="CB111" i="15"/>
  <c r="L111" i="22"/>
  <c r="BX111" i="15"/>
  <c r="E111" i="20"/>
  <c r="CG110" i="15"/>
  <c r="N110" i="24"/>
  <c r="CC110" i="15"/>
  <c r="CH109" i="15"/>
  <c r="M109" i="24"/>
  <c r="CE108" i="15"/>
  <c r="F108" i="22"/>
  <c r="M108" i="22" s="1"/>
  <c r="CB107" i="15"/>
  <c r="L107" i="22"/>
  <c r="BX107" i="15"/>
  <c r="E107" i="20"/>
  <c r="CG106" i="15"/>
  <c r="N106" i="24"/>
  <c r="CC106" i="15"/>
  <c r="CH105" i="15"/>
  <c r="M105" i="24"/>
  <c r="CE104" i="15"/>
  <c r="F104" i="22"/>
  <c r="M104" i="22" s="1"/>
  <c r="CB103" i="15"/>
  <c r="L103" i="22"/>
  <c r="BX103" i="15"/>
  <c r="E103" i="20"/>
  <c r="CG102" i="15"/>
  <c r="N102" i="24"/>
  <c r="CC102" i="15"/>
  <c r="CH101" i="15"/>
  <c r="M101" i="24"/>
  <c r="CE100" i="15"/>
  <c r="F100" i="22"/>
  <c r="M100" i="22" s="1"/>
  <c r="CB99" i="15"/>
  <c r="L99" i="22"/>
  <c r="BX99" i="15"/>
  <c r="E99" i="20"/>
  <c r="CG98" i="15"/>
  <c r="N98" i="24"/>
  <c r="CC98" i="15"/>
  <c r="CH97" i="15"/>
  <c r="M97" i="24"/>
  <c r="CE96" i="15"/>
  <c r="F96" i="22"/>
  <c r="M96" i="22" s="1"/>
  <c r="CB95" i="15"/>
  <c r="L95" i="22"/>
  <c r="BX95" i="15"/>
  <c r="E95" i="20"/>
  <c r="CG94" i="15"/>
  <c r="N94" i="24"/>
  <c r="CC94" i="15"/>
  <c r="CH93" i="15"/>
  <c r="M93" i="24"/>
  <c r="CE92" i="15"/>
  <c r="F92" i="22"/>
  <c r="M92" i="22" s="1"/>
  <c r="CB91" i="15"/>
  <c r="L91" i="22"/>
  <c r="BX91" i="15"/>
  <c r="E91" i="20"/>
  <c r="CG90" i="15"/>
  <c r="N90" i="24"/>
  <c r="CC90" i="15"/>
  <c r="CH89" i="15"/>
  <c r="M89" i="24"/>
  <c r="CE88" i="15"/>
  <c r="F88" i="22"/>
  <c r="M88" i="22" s="1"/>
  <c r="CB87" i="15"/>
  <c r="L87" i="22"/>
  <c r="BX87" i="15"/>
  <c r="E87" i="20"/>
  <c r="CG86" i="15"/>
  <c r="N86" i="24"/>
  <c r="CC86" i="15"/>
  <c r="CH85" i="15"/>
  <c r="M85" i="24"/>
  <c r="CE84" i="15"/>
  <c r="F84" i="22"/>
  <c r="M84" i="22" s="1"/>
  <c r="CB83" i="15"/>
  <c r="L83" i="22"/>
  <c r="BX83" i="15"/>
  <c r="E83" i="20"/>
  <c r="CG82" i="15"/>
  <c r="N82" i="24"/>
  <c r="CC82" i="15"/>
  <c r="CH81" i="15"/>
  <c r="M81" i="24"/>
  <c r="CE80" i="15"/>
  <c r="F80" i="22"/>
  <c r="M80" i="22" s="1"/>
  <c r="CB79" i="15"/>
  <c r="L79" i="22"/>
  <c r="BX79" i="15"/>
  <c r="E79" i="20"/>
  <c r="CG78" i="15"/>
  <c r="N78" i="24"/>
  <c r="CC78" i="15"/>
  <c r="CH77" i="15"/>
  <c r="M77" i="24"/>
  <c r="CE76" i="15"/>
  <c r="F76" i="22"/>
  <c r="M76" i="22" s="1"/>
  <c r="CB75" i="15"/>
  <c r="L75" i="22"/>
  <c r="BX75" i="15"/>
  <c r="E75" i="20"/>
  <c r="CG74" i="15"/>
  <c r="N74" i="24"/>
  <c r="CC74" i="15"/>
  <c r="CH73" i="15"/>
  <c r="M73" i="24"/>
  <c r="CE72" i="15"/>
  <c r="F72" i="22"/>
  <c r="M72" i="22" s="1"/>
  <c r="CB71" i="15"/>
  <c r="L71" i="22"/>
  <c r="BX71" i="15"/>
  <c r="E71" i="20"/>
  <c r="CG70" i="15"/>
  <c r="N70" i="24"/>
  <c r="CC70" i="15"/>
  <c r="CH69" i="15"/>
  <c r="M69" i="24"/>
  <c r="CE68" i="15"/>
  <c r="F68" i="22"/>
  <c r="M68" i="22" s="1"/>
  <c r="CB67" i="15"/>
  <c r="L67" i="22"/>
  <c r="BX67" i="15"/>
  <c r="E67" i="20"/>
  <c r="CG66" i="15"/>
  <c r="N66" i="24"/>
  <c r="CC66" i="15"/>
  <c r="CH65" i="15"/>
  <c r="M65" i="24"/>
  <c r="CE64" i="15"/>
  <c r="F64" i="22"/>
  <c r="M64" i="22" s="1"/>
  <c r="CB63" i="15"/>
  <c r="L63" i="22"/>
  <c r="BX63" i="15"/>
  <c r="E63" i="20"/>
  <c r="CG62" i="15"/>
  <c r="N62" i="24"/>
  <c r="CC62" i="15"/>
  <c r="CH61" i="15"/>
  <c r="M61" i="24"/>
  <c r="CE60" i="15"/>
  <c r="F60" i="22"/>
  <c r="M60" i="22" s="1"/>
  <c r="CB59" i="15"/>
  <c r="L59" i="22"/>
  <c r="BX59" i="15"/>
  <c r="E59" i="20"/>
  <c r="CG58" i="15"/>
  <c r="N58" i="24"/>
  <c r="CC58" i="15"/>
  <c r="CH57" i="15"/>
  <c r="M57" i="24"/>
  <c r="CE56" i="15"/>
  <c r="F56" i="22"/>
  <c r="M56" i="22" s="1"/>
  <c r="CB55" i="15"/>
  <c r="L55" i="22"/>
  <c r="BX55" i="15"/>
  <c r="E55" i="20"/>
  <c r="CG54" i="15"/>
  <c r="N54" i="24"/>
  <c r="CC54" i="15"/>
  <c r="CH53" i="15"/>
  <c r="M53" i="24"/>
  <c r="CE52" i="15"/>
  <c r="F52" i="22"/>
  <c r="M52" i="22" s="1"/>
  <c r="CB51" i="15"/>
  <c r="L51" i="22"/>
  <c r="Q51" i="22" s="1"/>
  <c r="BX51" i="15"/>
  <c r="E51" i="20"/>
  <c r="CG50" i="15"/>
  <c r="N50" i="24"/>
  <c r="CC50" i="15"/>
  <c r="CH49" i="15"/>
  <c r="M49" i="24"/>
  <c r="CE48" i="15"/>
  <c r="F48" i="22"/>
  <c r="M48" i="22" s="1"/>
  <c r="CB47" i="15"/>
  <c r="L47" i="22"/>
  <c r="BX47" i="15"/>
  <c r="E47" i="20"/>
  <c r="CG46" i="15"/>
  <c r="N46" i="24"/>
  <c r="CC46" i="15"/>
  <c r="CH45" i="15"/>
  <c r="M45" i="24"/>
  <c r="CE44" i="15"/>
  <c r="F44" i="22"/>
  <c r="M44" i="22" s="1"/>
  <c r="CB43" i="15"/>
  <c r="L43" i="22"/>
  <c r="BX43" i="15"/>
  <c r="E43" i="20"/>
  <c r="CG42" i="15"/>
  <c r="N42" i="24"/>
  <c r="CC42" i="15"/>
  <c r="CH41" i="15"/>
  <c r="M41" i="24"/>
  <c r="CE40" i="15"/>
  <c r="F40" i="22"/>
  <c r="M40" i="22" s="1"/>
  <c r="CB39" i="15"/>
  <c r="L39" i="22"/>
  <c r="BX39" i="15"/>
  <c r="E39" i="20"/>
  <c r="CG38" i="15"/>
  <c r="N38" i="24"/>
  <c r="CC38" i="15"/>
  <c r="CH37" i="15"/>
  <c r="M37" i="24"/>
  <c r="CE36" i="15"/>
  <c r="F36" i="22"/>
  <c r="M36" i="22" s="1"/>
  <c r="CB35" i="15"/>
  <c r="L35" i="22"/>
  <c r="BX35" i="15"/>
  <c r="E35" i="20"/>
  <c r="CG34" i="15"/>
  <c r="N34" i="24"/>
  <c r="CC34" i="15"/>
  <c r="CH33" i="15"/>
  <c r="M33" i="24"/>
  <c r="CE32" i="15"/>
  <c r="F32" i="22"/>
  <c r="M32" i="22" s="1"/>
  <c r="CB31" i="15"/>
  <c r="L31" i="22"/>
  <c r="BX31" i="15"/>
  <c r="E31" i="20"/>
  <c r="CG30" i="15"/>
  <c r="N30" i="24"/>
  <c r="CC30" i="15"/>
  <c r="CH29" i="15"/>
  <c r="M29" i="24"/>
  <c r="CE28" i="15"/>
  <c r="F28" i="22"/>
  <c r="M28" i="22" s="1"/>
  <c r="CB27" i="15"/>
  <c r="L27" i="22"/>
  <c r="BX27" i="15"/>
  <c r="E27" i="20"/>
  <c r="CG26" i="15"/>
  <c r="N26" i="24"/>
  <c r="CC26" i="15"/>
  <c r="CH25" i="15"/>
  <c r="M25" i="24"/>
  <c r="CE24" i="15"/>
  <c r="F24" i="22"/>
  <c r="M24" i="22" s="1"/>
  <c r="CB23" i="15"/>
  <c r="L23" i="22"/>
  <c r="BX23" i="15"/>
  <c r="E23" i="20"/>
  <c r="CG22" i="15"/>
  <c r="N22" i="24"/>
  <c r="CC22" i="15"/>
  <c r="CH21" i="15"/>
  <c r="M21" i="24"/>
  <c r="CE20" i="15"/>
  <c r="F20" i="22"/>
  <c r="M20" i="22" s="1"/>
  <c r="CB19" i="15"/>
  <c r="L19" i="22"/>
  <c r="BX19" i="15"/>
  <c r="E19" i="20"/>
  <c r="CG18" i="15"/>
  <c r="N18" i="24"/>
  <c r="CC18" i="15"/>
  <c r="CH17" i="15"/>
  <c r="M17" i="24"/>
  <c r="CE16" i="15"/>
  <c r="F16" i="22"/>
  <c r="M16" i="22" s="1"/>
  <c r="CB15" i="15"/>
  <c r="L15" i="22"/>
  <c r="BX15" i="15"/>
  <c r="E15" i="20"/>
  <c r="CG14" i="15"/>
  <c r="N14" i="24"/>
  <c r="CC14" i="15"/>
  <c r="CH13" i="15"/>
  <c r="M13" i="24"/>
  <c r="CE12" i="15"/>
  <c r="F12" i="22"/>
  <c r="M12" i="22" s="1"/>
  <c r="CB11" i="15"/>
  <c r="L11" i="22"/>
  <c r="BX11" i="15"/>
  <c r="E11" i="20"/>
  <c r="CG10" i="15"/>
  <c r="N10" i="24"/>
  <c r="CC10" i="15"/>
  <c r="CH9" i="15"/>
  <c r="M9" i="24"/>
  <c r="CE8" i="15"/>
  <c r="F8" i="22"/>
  <c r="M8" i="22" s="1"/>
  <c r="CB7" i="15"/>
  <c r="L7" i="22"/>
  <c r="BX7" i="15"/>
  <c r="E7" i="20"/>
  <c r="CG6" i="15"/>
  <c r="N6" i="24"/>
  <c r="CC6" i="15"/>
  <c r="CH5" i="15"/>
  <c r="M5" i="24"/>
  <c r="CE4" i="15"/>
  <c r="F4" i="22"/>
  <c r="M4" i="22" s="1"/>
  <c r="CB3" i="15"/>
  <c r="L3" i="22"/>
  <c r="Q3" i="22" s="1"/>
  <c r="BX3" i="15"/>
  <c r="E3" i="20"/>
  <c r="CG2" i="15"/>
  <c r="N2" i="24"/>
  <c r="CC2" i="15"/>
  <c r="M2" i="23"/>
  <c r="G4" i="29"/>
  <c r="O4" i="29" s="1"/>
  <c r="G4" i="28"/>
  <c r="G4" i="27"/>
  <c r="G4" i="24"/>
  <c r="O4" i="24" s="1"/>
  <c r="G4" i="23"/>
  <c r="G4" i="22"/>
  <c r="N4" i="22" s="1"/>
  <c r="G8" i="29"/>
  <c r="O8" i="29" s="1"/>
  <c r="G8" i="28"/>
  <c r="G8" i="27"/>
  <c r="G8" i="24"/>
  <c r="O8" i="24" s="1"/>
  <c r="G8" i="23"/>
  <c r="G8" i="22"/>
  <c r="N8" i="22" s="1"/>
  <c r="G12" i="29"/>
  <c r="O12" i="29" s="1"/>
  <c r="G12" i="28"/>
  <c r="G12" i="27"/>
  <c r="G12" i="24"/>
  <c r="O12" i="24" s="1"/>
  <c r="G12" i="23"/>
  <c r="G12" i="22"/>
  <c r="N12" i="22" s="1"/>
  <c r="G63" i="29"/>
  <c r="O63" i="29" s="1"/>
  <c r="G63" i="28"/>
  <c r="G63" i="27"/>
  <c r="G63" i="24"/>
  <c r="O63" i="24" s="1"/>
  <c r="G63" i="23"/>
  <c r="G63" i="22"/>
  <c r="N63" i="22" s="1"/>
  <c r="ED55" i="16"/>
  <c r="DU72" i="16" s="1"/>
  <c r="F13" i="29" s="1"/>
  <c r="M13" i="31"/>
  <c r="Q13" i="31" s="1"/>
  <c r="V11" i="31"/>
  <c r="Z11" i="31" s="1"/>
  <c r="CJ121" i="15"/>
  <c r="D121" i="20"/>
  <c r="D121" i="26"/>
  <c r="D120" i="20"/>
  <c r="D120" i="26"/>
  <c r="CJ120" i="15"/>
  <c r="CM118" i="15"/>
  <c r="D118" i="29"/>
  <c r="D118" i="24"/>
  <c r="V14" i="31"/>
  <c r="AI14" i="31"/>
  <c r="D14" i="31"/>
  <c r="D119" i="26"/>
  <c r="D119" i="20"/>
  <c r="CJ119" i="15"/>
  <c r="D118" i="28"/>
  <c r="CL118" i="15"/>
  <c r="D118" i="23"/>
  <c r="D118" i="26"/>
  <c r="CJ118" i="15"/>
  <c r="D118" i="20"/>
  <c r="D118" i="27"/>
  <c r="D118" i="22"/>
  <c r="CK118" i="15"/>
  <c r="M14" i="31"/>
  <c r="M10" i="31"/>
  <c r="N10" i="31" s="1"/>
  <c r="M5" i="31"/>
  <c r="Q5" i="31" s="1"/>
  <c r="I106" i="29"/>
  <c r="Q106" i="29" s="1"/>
  <c r="I106" i="24"/>
  <c r="Q106" i="24" s="1"/>
  <c r="I102" i="29"/>
  <c r="Q102" i="29" s="1"/>
  <c r="I102" i="24"/>
  <c r="Q102" i="24" s="1"/>
  <c r="I98" i="29"/>
  <c r="Q98" i="29" s="1"/>
  <c r="I98" i="24"/>
  <c r="Q98" i="24" s="1"/>
  <c r="I94" i="29"/>
  <c r="Q94" i="29" s="1"/>
  <c r="I94" i="24"/>
  <c r="Q94" i="24" s="1"/>
  <c r="I90" i="29"/>
  <c r="Q90" i="29" s="1"/>
  <c r="I90" i="24"/>
  <c r="Q90" i="24" s="1"/>
  <c r="I86" i="29"/>
  <c r="Q86" i="29" s="1"/>
  <c r="I86" i="24"/>
  <c r="Q86" i="24" s="1"/>
  <c r="I82" i="29"/>
  <c r="Q82" i="29" s="1"/>
  <c r="I82" i="24"/>
  <c r="Q82" i="24" s="1"/>
  <c r="I78" i="29"/>
  <c r="Q78" i="29" s="1"/>
  <c r="I78" i="24"/>
  <c r="Q78" i="24" s="1"/>
  <c r="I74" i="29"/>
  <c r="Q74" i="29" s="1"/>
  <c r="I74" i="24"/>
  <c r="Q74" i="24" s="1"/>
  <c r="I70" i="29"/>
  <c r="Q70" i="29" s="1"/>
  <c r="I70" i="24"/>
  <c r="Q70" i="24" s="1"/>
  <c r="I66" i="29"/>
  <c r="Q66" i="29" s="1"/>
  <c r="I66" i="24"/>
  <c r="Q66" i="24" s="1"/>
  <c r="I62" i="29"/>
  <c r="Q62" i="29" s="1"/>
  <c r="I62" i="24"/>
  <c r="Q62" i="24" s="1"/>
  <c r="I58" i="29"/>
  <c r="Q58" i="29" s="1"/>
  <c r="I58" i="24"/>
  <c r="Q58" i="24" s="1"/>
  <c r="I54" i="29"/>
  <c r="Q54" i="29" s="1"/>
  <c r="I54" i="24"/>
  <c r="Q54" i="24" s="1"/>
  <c r="I50" i="29"/>
  <c r="Q50" i="29" s="1"/>
  <c r="I50" i="24"/>
  <c r="Q50" i="24" s="1"/>
  <c r="I46" i="29"/>
  <c r="Q46" i="29" s="1"/>
  <c r="I46" i="24"/>
  <c r="Q46" i="24" s="1"/>
  <c r="I42" i="29"/>
  <c r="Q42" i="29" s="1"/>
  <c r="I42" i="24"/>
  <c r="Q42" i="24" s="1"/>
  <c r="I38" i="29"/>
  <c r="Q38" i="29" s="1"/>
  <c r="I38" i="24"/>
  <c r="Q38" i="24" s="1"/>
  <c r="I34" i="29"/>
  <c r="Q34" i="29" s="1"/>
  <c r="I34" i="24"/>
  <c r="Q34" i="24" s="1"/>
  <c r="I30" i="29"/>
  <c r="Q30" i="29" s="1"/>
  <c r="I30" i="24"/>
  <c r="Q30" i="24" s="1"/>
  <c r="I26" i="29"/>
  <c r="Q26" i="29" s="1"/>
  <c r="I26" i="24"/>
  <c r="Q26" i="24" s="1"/>
  <c r="I22" i="29"/>
  <c r="Q22" i="29" s="1"/>
  <c r="I22" i="24"/>
  <c r="Q22" i="24" s="1"/>
  <c r="I18" i="29"/>
  <c r="Q18" i="29" s="1"/>
  <c r="I18" i="24"/>
  <c r="Q18" i="24" s="1"/>
  <c r="I14" i="29"/>
  <c r="Q14" i="29" s="1"/>
  <c r="I14" i="24"/>
  <c r="Q14" i="24" s="1"/>
  <c r="I10" i="29"/>
  <c r="Q10" i="29" s="1"/>
  <c r="I10" i="24"/>
  <c r="Q10" i="24" s="1"/>
  <c r="I6" i="29"/>
  <c r="Q6" i="29" s="1"/>
  <c r="I6" i="24"/>
  <c r="Q6" i="24" s="1"/>
  <c r="I2" i="29"/>
  <c r="Q2" i="29" s="1"/>
  <c r="I2" i="24"/>
  <c r="Q2" i="24" s="1"/>
  <c r="Q117" i="29"/>
  <c r="I117" i="24"/>
  <c r="Q117" i="24" s="1"/>
  <c r="I116" i="29"/>
  <c r="Q116" i="29" s="1"/>
  <c r="I116" i="24"/>
  <c r="Q116" i="24" s="1"/>
  <c r="I115" i="29"/>
  <c r="Q115" i="29" s="1"/>
  <c r="I115" i="24"/>
  <c r="Q115" i="24" s="1"/>
  <c r="I114" i="29"/>
  <c r="Q114" i="29" s="1"/>
  <c r="I114" i="24"/>
  <c r="Q114" i="24" s="1"/>
  <c r="I113" i="29"/>
  <c r="Q113" i="29" s="1"/>
  <c r="I113" i="24"/>
  <c r="Q113" i="24" s="1"/>
  <c r="I112" i="29"/>
  <c r="Q112" i="29" s="1"/>
  <c r="I112" i="24"/>
  <c r="Q112" i="24" s="1"/>
  <c r="I111" i="29"/>
  <c r="Q111" i="29" s="1"/>
  <c r="I111" i="24"/>
  <c r="Q111" i="24" s="1"/>
  <c r="I110" i="29"/>
  <c r="Q110" i="29" s="1"/>
  <c r="I110" i="24"/>
  <c r="Q110" i="24" s="1"/>
  <c r="I109" i="29"/>
  <c r="Q109" i="29" s="1"/>
  <c r="I109" i="24"/>
  <c r="Q109" i="24" s="1"/>
  <c r="I105" i="29"/>
  <c r="Q105" i="29" s="1"/>
  <c r="I105" i="24"/>
  <c r="Q105" i="24" s="1"/>
  <c r="I101" i="29"/>
  <c r="Q101" i="29" s="1"/>
  <c r="I101" i="24"/>
  <c r="Q101" i="24" s="1"/>
  <c r="I97" i="29"/>
  <c r="Q97" i="29" s="1"/>
  <c r="I97" i="24"/>
  <c r="Q97" i="24" s="1"/>
  <c r="I93" i="29"/>
  <c r="Q93" i="29" s="1"/>
  <c r="I93" i="24"/>
  <c r="Q93" i="24" s="1"/>
  <c r="I89" i="29"/>
  <c r="Q89" i="29" s="1"/>
  <c r="I89" i="24"/>
  <c r="Q89" i="24" s="1"/>
  <c r="I85" i="29"/>
  <c r="Q85" i="29" s="1"/>
  <c r="I85" i="24"/>
  <c r="Q85" i="24" s="1"/>
  <c r="I81" i="29"/>
  <c r="Q81" i="29" s="1"/>
  <c r="I81" i="24"/>
  <c r="Q81" i="24" s="1"/>
  <c r="I77" i="29"/>
  <c r="Q77" i="29" s="1"/>
  <c r="I77" i="24"/>
  <c r="Q77" i="24" s="1"/>
  <c r="I73" i="29"/>
  <c r="Q73" i="29" s="1"/>
  <c r="I73" i="24"/>
  <c r="Q73" i="24" s="1"/>
  <c r="I69" i="29"/>
  <c r="Q69" i="29" s="1"/>
  <c r="I69" i="24"/>
  <c r="Q69" i="24" s="1"/>
  <c r="I65" i="29"/>
  <c r="Q65" i="29" s="1"/>
  <c r="I65" i="24"/>
  <c r="Q65" i="24" s="1"/>
  <c r="I61" i="29"/>
  <c r="Q61" i="29" s="1"/>
  <c r="I61" i="24"/>
  <c r="Q61" i="24" s="1"/>
  <c r="I57" i="29"/>
  <c r="Q57" i="29" s="1"/>
  <c r="I57" i="24"/>
  <c r="Q57" i="24" s="1"/>
  <c r="I53" i="29"/>
  <c r="Q53" i="29" s="1"/>
  <c r="I53" i="24"/>
  <c r="Q53" i="24" s="1"/>
  <c r="I49" i="29"/>
  <c r="Q49" i="29" s="1"/>
  <c r="I49" i="24"/>
  <c r="Q49" i="24" s="1"/>
  <c r="I45" i="29"/>
  <c r="Q45" i="29" s="1"/>
  <c r="I45" i="24"/>
  <c r="Q45" i="24" s="1"/>
  <c r="I41" i="29"/>
  <c r="Q41" i="29" s="1"/>
  <c r="I41" i="24"/>
  <c r="Q41" i="24" s="1"/>
  <c r="I37" i="29"/>
  <c r="Q37" i="29" s="1"/>
  <c r="I37" i="24"/>
  <c r="Q37" i="24" s="1"/>
  <c r="I33" i="29"/>
  <c r="Q33" i="29" s="1"/>
  <c r="I33" i="24"/>
  <c r="Q33" i="24" s="1"/>
  <c r="I29" i="29"/>
  <c r="Q29" i="29" s="1"/>
  <c r="I29" i="24"/>
  <c r="Q29" i="24" s="1"/>
  <c r="I25" i="29"/>
  <c r="Q25" i="29" s="1"/>
  <c r="I25" i="24"/>
  <c r="Q25" i="24" s="1"/>
  <c r="I21" i="29"/>
  <c r="Q21" i="29" s="1"/>
  <c r="I21" i="24"/>
  <c r="Q21" i="24" s="1"/>
  <c r="I17" i="29"/>
  <c r="Q17" i="29" s="1"/>
  <c r="I17" i="24"/>
  <c r="Q17" i="24" s="1"/>
  <c r="I13" i="29"/>
  <c r="Q13" i="29" s="1"/>
  <c r="I13" i="24"/>
  <c r="Q13" i="24" s="1"/>
  <c r="I9" i="29"/>
  <c r="Q9" i="29" s="1"/>
  <c r="I9" i="24"/>
  <c r="Q9" i="24" s="1"/>
  <c r="S9" i="24" s="1"/>
  <c r="I5" i="29"/>
  <c r="Q5" i="29" s="1"/>
  <c r="I5" i="24"/>
  <c r="Q5" i="24" s="1"/>
  <c r="I1" i="29"/>
  <c r="Q1" i="29" s="1"/>
  <c r="I1" i="24"/>
  <c r="Q1" i="24" s="1"/>
  <c r="I108" i="29"/>
  <c r="Q108" i="29" s="1"/>
  <c r="I108" i="24"/>
  <c r="Q108" i="24" s="1"/>
  <c r="I104" i="29"/>
  <c r="Q104" i="29" s="1"/>
  <c r="I104" i="24"/>
  <c r="Q104" i="24" s="1"/>
  <c r="I100" i="29"/>
  <c r="Q100" i="29" s="1"/>
  <c r="I100" i="24"/>
  <c r="Q100" i="24" s="1"/>
  <c r="I96" i="29"/>
  <c r="Q96" i="29" s="1"/>
  <c r="I96" i="24"/>
  <c r="Q96" i="24" s="1"/>
  <c r="I92" i="29"/>
  <c r="Q92" i="29" s="1"/>
  <c r="I92" i="24"/>
  <c r="Q92" i="24" s="1"/>
  <c r="I88" i="29"/>
  <c r="Q88" i="29" s="1"/>
  <c r="I88" i="24"/>
  <c r="Q88" i="24" s="1"/>
  <c r="I84" i="29"/>
  <c r="Q84" i="29" s="1"/>
  <c r="I84" i="24"/>
  <c r="Q84" i="24" s="1"/>
  <c r="I80" i="29"/>
  <c r="Q80" i="29" s="1"/>
  <c r="I80" i="24"/>
  <c r="Q80" i="24" s="1"/>
  <c r="I76" i="29"/>
  <c r="Q76" i="29" s="1"/>
  <c r="I76" i="24"/>
  <c r="Q76" i="24" s="1"/>
  <c r="I72" i="29"/>
  <c r="Q72" i="29" s="1"/>
  <c r="I72" i="24"/>
  <c r="Q72" i="24" s="1"/>
  <c r="I68" i="29"/>
  <c r="Q68" i="29" s="1"/>
  <c r="I68" i="24"/>
  <c r="Q68" i="24" s="1"/>
  <c r="I64" i="29"/>
  <c r="Q64" i="29" s="1"/>
  <c r="I64" i="24"/>
  <c r="Q64" i="24" s="1"/>
  <c r="I60" i="29"/>
  <c r="Q60" i="29" s="1"/>
  <c r="I60" i="24"/>
  <c r="Q60" i="24" s="1"/>
  <c r="I56" i="29"/>
  <c r="Q56" i="29" s="1"/>
  <c r="I56" i="24"/>
  <c r="Q56" i="24" s="1"/>
  <c r="I52" i="29"/>
  <c r="Q52" i="29" s="1"/>
  <c r="I52" i="24"/>
  <c r="Q52" i="24" s="1"/>
  <c r="I48" i="29"/>
  <c r="Q48" i="29" s="1"/>
  <c r="I48" i="24"/>
  <c r="Q48" i="24" s="1"/>
  <c r="I44" i="29"/>
  <c r="Q44" i="29" s="1"/>
  <c r="I44" i="24"/>
  <c r="Q44" i="24" s="1"/>
  <c r="I40" i="29"/>
  <c r="Q40" i="29" s="1"/>
  <c r="I40" i="24"/>
  <c r="Q40" i="24" s="1"/>
  <c r="I36" i="29"/>
  <c r="Q36" i="29" s="1"/>
  <c r="I36" i="24"/>
  <c r="Q36" i="24" s="1"/>
  <c r="I32" i="29"/>
  <c r="Q32" i="29" s="1"/>
  <c r="I32" i="24"/>
  <c r="Q32" i="24" s="1"/>
  <c r="I28" i="29"/>
  <c r="Q28" i="29" s="1"/>
  <c r="I28" i="24"/>
  <c r="Q28" i="24" s="1"/>
  <c r="I24" i="29"/>
  <c r="Q24" i="29" s="1"/>
  <c r="I24" i="24"/>
  <c r="Q24" i="24" s="1"/>
  <c r="I20" i="29"/>
  <c r="Q20" i="29" s="1"/>
  <c r="I20" i="24"/>
  <c r="Q20" i="24" s="1"/>
  <c r="I16" i="29"/>
  <c r="Q16" i="29" s="1"/>
  <c r="I16" i="24"/>
  <c r="Q16" i="24" s="1"/>
  <c r="I12" i="29"/>
  <c r="Q12" i="29" s="1"/>
  <c r="I12" i="24"/>
  <c r="Q12" i="24" s="1"/>
  <c r="I8" i="29"/>
  <c r="Q8" i="29" s="1"/>
  <c r="I8" i="24"/>
  <c r="Q8" i="24" s="1"/>
  <c r="I4" i="29"/>
  <c r="Q4" i="29" s="1"/>
  <c r="I4" i="24"/>
  <c r="Q4" i="24" s="1"/>
  <c r="I107" i="29"/>
  <c r="Q107" i="29" s="1"/>
  <c r="I107" i="24"/>
  <c r="Q107" i="24" s="1"/>
  <c r="I103" i="29"/>
  <c r="Q103" i="29" s="1"/>
  <c r="I103" i="24"/>
  <c r="Q103" i="24" s="1"/>
  <c r="I99" i="29"/>
  <c r="Q99" i="29" s="1"/>
  <c r="I99" i="24"/>
  <c r="Q99" i="24" s="1"/>
  <c r="I95" i="29"/>
  <c r="Q95" i="29" s="1"/>
  <c r="I95" i="24"/>
  <c r="Q95" i="24" s="1"/>
  <c r="I91" i="29"/>
  <c r="Q91" i="29" s="1"/>
  <c r="I91" i="24"/>
  <c r="Q91" i="24" s="1"/>
  <c r="I87" i="29"/>
  <c r="Q87" i="29" s="1"/>
  <c r="I87" i="24"/>
  <c r="Q87" i="24" s="1"/>
  <c r="I83" i="29"/>
  <c r="Q83" i="29" s="1"/>
  <c r="I83" i="24"/>
  <c r="Q83" i="24" s="1"/>
  <c r="I79" i="29"/>
  <c r="Q79" i="29" s="1"/>
  <c r="I79" i="24"/>
  <c r="Q79" i="24" s="1"/>
  <c r="I75" i="29"/>
  <c r="Q75" i="29" s="1"/>
  <c r="I75" i="24"/>
  <c r="Q75" i="24" s="1"/>
  <c r="I71" i="29"/>
  <c r="Q71" i="29" s="1"/>
  <c r="I71" i="24"/>
  <c r="Q71" i="24" s="1"/>
  <c r="I67" i="29"/>
  <c r="Q67" i="29" s="1"/>
  <c r="I67" i="24"/>
  <c r="Q67" i="24" s="1"/>
  <c r="I63" i="29"/>
  <c r="Q63" i="29" s="1"/>
  <c r="I63" i="24"/>
  <c r="Q63" i="24" s="1"/>
  <c r="S63" i="24" s="1"/>
  <c r="I59" i="29"/>
  <c r="Q59" i="29" s="1"/>
  <c r="I59" i="24"/>
  <c r="Q59" i="24" s="1"/>
  <c r="I55" i="29"/>
  <c r="Q55" i="29" s="1"/>
  <c r="I55" i="24"/>
  <c r="Q55" i="24" s="1"/>
  <c r="I51" i="29"/>
  <c r="Q51" i="29" s="1"/>
  <c r="I51" i="24"/>
  <c r="Q51" i="24" s="1"/>
  <c r="I47" i="29"/>
  <c r="Q47" i="29" s="1"/>
  <c r="I47" i="24"/>
  <c r="Q47" i="24" s="1"/>
  <c r="I43" i="29"/>
  <c r="Q43" i="29" s="1"/>
  <c r="I43" i="24"/>
  <c r="Q43" i="24" s="1"/>
  <c r="I39" i="29"/>
  <c r="Q39" i="29" s="1"/>
  <c r="I39" i="24"/>
  <c r="Q39" i="24" s="1"/>
  <c r="I35" i="29"/>
  <c r="Q35" i="29" s="1"/>
  <c r="I35" i="24"/>
  <c r="Q35" i="24" s="1"/>
  <c r="I31" i="29"/>
  <c r="Q31" i="29" s="1"/>
  <c r="I31" i="24"/>
  <c r="Q31" i="24" s="1"/>
  <c r="I27" i="29"/>
  <c r="Q27" i="29" s="1"/>
  <c r="I27" i="24"/>
  <c r="Q27" i="24" s="1"/>
  <c r="I23" i="29"/>
  <c r="Q23" i="29" s="1"/>
  <c r="I23" i="24"/>
  <c r="Q23" i="24" s="1"/>
  <c r="I19" i="29"/>
  <c r="Q19" i="29" s="1"/>
  <c r="I19" i="24"/>
  <c r="Q19" i="24" s="1"/>
  <c r="I15" i="29"/>
  <c r="Q15" i="29" s="1"/>
  <c r="I15" i="24"/>
  <c r="Q15" i="24" s="1"/>
  <c r="S15" i="24" s="1"/>
  <c r="I11" i="29"/>
  <c r="Q11" i="29" s="1"/>
  <c r="I11" i="24"/>
  <c r="Q11" i="24" s="1"/>
  <c r="I7" i="29"/>
  <c r="Q7" i="29" s="1"/>
  <c r="I7" i="24"/>
  <c r="Q7" i="24" s="1"/>
  <c r="S7" i="24" s="1"/>
  <c r="I3" i="29"/>
  <c r="Q3" i="29" s="1"/>
  <c r="I3" i="24"/>
  <c r="Q3" i="24" s="1"/>
  <c r="C132" i="17"/>
  <c r="E142" i="17"/>
  <c r="E154" i="17" s="1"/>
  <c r="D138" i="17"/>
  <c r="G143" i="17"/>
  <c r="G155" i="17" s="1"/>
  <c r="F145" i="17"/>
  <c r="I133" i="29" s="1"/>
  <c r="Q133" i="29" s="1"/>
  <c r="Q121" i="29"/>
  <c r="C144" i="17"/>
  <c r="EC25" i="16"/>
  <c r="EC26" i="16"/>
  <c r="K22" i="18"/>
  <c r="K25" i="18"/>
  <c r="K27" i="18"/>
  <c r="K23" i="18"/>
  <c r="K26" i="18"/>
  <c r="K24" i="18"/>
  <c r="D24" i="27"/>
  <c r="D24" i="22"/>
  <c r="D92" i="27"/>
  <c r="D92" i="22"/>
  <c r="D32" i="27"/>
  <c r="D32" i="22"/>
  <c r="D52" i="27"/>
  <c r="D52" i="22"/>
  <c r="D64" i="27"/>
  <c r="D64" i="22"/>
  <c r="D100" i="27"/>
  <c r="D100" i="22"/>
  <c r="D5" i="27"/>
  <c r="D5" i="22"/>
  <c r="CK9" i="15"/>
  <c r="D9" i="27"/>
  <c r="D9" i="22"/>
  <c r="CK13" i="15"/>
  <c r="D13" i="27"/>
  <c r="D13" i="22"/>
  <c r="CK17" i="15"/>
  <c r="D17" i="27"/>
  <c r="D17" i="22"/>
  <c r="CK21" i="15"/>
  <c r="D21" i="27"/>
  <c r="D21" i="22"/>
  <c r="D25" i="27"/>
  <c r="D25" i="22"/>
  <c r="D29" i="27"/>
  <c r="D29" i="22"/>
  <c r="D33" i="27"/>
  <c r="D33" i="22"/>
  <c r="D37" i="27"/>
  <c r="D37" i="22"/>
  <c r="D41" i="27"/>
  <c r="D41" i="22"/>
  <c r="D45" i="27"/>
  <c r="D45" i="22"/>
  <c r="D49" i="27"/>
  <c r="D49" i="22"/>
  <c r="D53" i="27"/>
  <c r="D53" i="22"/>
  <c r="D57" i="27"/>
  <c r="D57" i="22"/>
  <c r="D61" i="27"/>
  <c r="D61" i="22"/>
  <c r="D65" i="27"/>
  <c r="D65" i="22"/>
  <c r="D69" i="27"/>
  <c r="D69" i="22"/>
  <c r="D73" i="27"/>
  <c r="D73" i="22"/>
  <c r="D77" i="27"/>
  <c r="D77" i="22"/>
  <c r="D81" i="27"/>
  <c r="D81" i="22"/>
  <c r="D85" i="27"/>
  <c r="D85" i="22"/>
  <c r="D89" i="27"/>
  <c r="D89" i="22"/>
  <c r="D93" i="27"/>
  <c r="D93" i="22"/>
  <c r="D97" i="27"/>
  <c r="D97" i="22"/>
  <c r="D101" i="27"/>
  <c r="D101" i="22"/>
  <c r="D105" i="27"/>
  <c r="D105" i="22"/>
  <c r="D109" i="27"/>
  <c r="D109" i="22"/>
  <c r="D113" i="27"/>
  <c r="D113" i="22"/>
  <c r="D117" i="27"/>
  <c r="D117" i="22"/>
  <c r="D20" i="27"/>
  <c r="D20" i="22"/>
  <c r="D56" i="27"/>
  <c r="D56" i="22"/>
  <c r="D80" i="27"/>
  <c r="D80" i="22"/>
  <c r="D108" i="27"/>
  <c r="D108" i="22"/>
  <c r="D2" i="27"/>
  <c r="D2" i="22"/>
  <c r="D14" i="27"/>
  <c r="D14" i="22"/>
  <c r="D18" i="27"/>
  <c r="D18" i="22"/>
  <c r="D22" i="27"/>
  <c r="D22" i="22"/>
  <c r="D26" i="27"/>
  <c r="D26" i="22"/>
  <c r="D30" i="27"/>
  <c r="D30" i="22"/>
  <c r="D34" i="27"/>
  <c r="D34" i="22"/>
  <c r="D46" i="27"/>
  <c r="D46" i="22"/>
  <c r="D50" i="27"/>
  <c r="D50" i="22"/>
  <c r="D54" i="27"/>
  <c r="D54" i="22"/>
  <c r="D58" i="27"/>
  <c r="D58" i="22"/>
  <c r="D62" i="27"/>
  <c r="D62" i="22"/>
  <c r="D66" i="27"/>
  <c r="D66" i="22"/>
  <c r="D74" i="27"/>
  <c r="D74" i="22"/>
  <c r="D78" i="27"/>
  <c r="D78" i="22"/>
  <c r="D86" i="27"/>
  <c r="D86" i="22"/>
  <c r="D94" i="27"/>
  <c r="D94" i="22"/>
  <c r="D98" i="27"/>
  <c r="D98" i="22"/>
  <c r="D106" i="27"/>
  <c r="D106" i="22"/>
  <c r="D110" i="27"/>
  <c r="D110" i="22"/>
  <c r="D28" i="27"/>
  <c r="D28" i="22"/>
  <c r="D60" i="27"/>
  <c r="D60" i="22"/>
  <c r="D84" i="27"/>
  <c r="D84" i="22"/>
  <c r="D112" i="27"/>
  <c r="D112" i="22"/>
  <c r="D3" i="27"/>
  <c r="D3" i="22"/>
  <c r="CK7" i="15"/>
  <c r="D7" i="27"/>
  <c r="D7" i="22"/>
  <c r="D27" i="27"/>
  <c r="D27" i="22"/>
  <c r="D31" i="27"/>
  <c r="D31" i="22"/>
  <c r="D35" i="27"/>
  <c r="D35" i="22"/>
  <c r="D39" i="27"/>
  <c r="D39" i="22"/>
  <c r="D59" i="27"/>
  <c r="D59" i="22"/>
  <c r="D63" i="27"/>
  <c r="D63" i="22"/>
  <c r="D67" i="27"/>
  <c r="D67" i="22"/>
  <c r="D71" i="27"/>
  <c r="D71" i="22"/>
  <c r="D75" i="27"/>
  <c r="D75" i="22"/>
  <c r="D87" i="27"/>
  <c r="D87" i="22"/>
  <c r="D95" i="27"/>
  <c r="D95" i="22"/>
  <c r="D107" i="27"/>
  <c r="D107" i="22"/>
  <c r="D111" i="27"/>
  <c r="D111" i="22"/>
  <c r="D90" i="27"/>
  <c r="D90" i="22"/>
  <c r="D88" i="27"/>
  <c r="D88" i="22"/>
  <c r="D82" i="27"/>
  <c r="D82" i="22"/>
  <c r="D79" i="27"/>
  <c r="D79" i="22"/>
  <c r="D76" i="27"/>
  <c r="D76" i="22"/>
  <c r="D72" i="27"/>
  <c r="D72" i="22"/>
  <c r="D70" i="27"/>
  <c r="D70" i="22"/>
  <c r="D68" i="27"/>
  <c r="D68" i="22"/>
  <c r="D40" i="27"/>
  <c r="D40" i="22"/>
  <c r="D38" i="27"/>
  <c r="D38" i="22"/>
  <c r="CK15" i="15"/>
  <c r="D15" i="27"/>
  <c r="D15" i="22"/>
  <c r="D10" i="27"/>
  <c r="D10" i="22"/>
  <c r="D115" i="27"/>
  <c r="D115" i="22"/>
  <c r="D47" i="27"/>
  <c r="D47" i="22"/>
  <c r="D43" i="27"/>
  <c r="D43" i="22"/>
  <c r="D42" i="27"/>
  <c r="D42" i="22"/>
  <c r="D36" i="27"/>
  <c r="D36" i="22"/>
  <c r="CK11" i="15"/>
  <c r="D11" i="27"/>
  <c r="D11" i="22"/>
  <c r="D8" i="27"/>
  <c r="D8" i="22"/>
  <c r="D6" i="27"/>
  <c r="D6" i="22"/>
  <c r="D4" i="27"/>
  <c r="D4" i="22"/>
  <c r="D96" i="27"/>
  <c r="D96" i="22"/>
  <c r="M8" i="31"/>
  <c r="D16" i="27"/>
  <c r="D16" i="22"/>
  <c r="D12" i="27"/>
  <c r="D12" i="22"/>
  <c r="M11" i="31"/>
  <c r="M9" i="31"/>
  <c r="M6" i="31"/>
  <c r="D114" i="27"/>
  <c r="D114" i="22"/>
  <c r="D103" i="27"/>
  <c r="D103" i="22"/>
  <c r="D102" i="27"/>
  <c r="D102" i="22"/>
  <c r="D99" i="27"/>
  <c r="D99" i="22"/>
  <c r="D116" i="27"/>
  <c r="D116" i="22"/>
  <c r="D104" i="27"/>
  <c r="D104" i="22"/>
  <c r="D91" i="27"/>
  <c r="D91" i="22"/>
  <c r="D83" i="27"/>
  <c r="D83" i="22"/>
  <c r="D55" i="27"/>
  <c r="D55" i="22"/>
  <c r="D51" i="27"/>
  <c r="D51" i="22"/>
  <c r="D48" i="27"/>
  <c r="D48" i="22"/>
  <c r="D44" i="27"/>
  <c r="D44" i="22"/>
  <c r="CK23" i="15"/>
  <c r="D23" i="27"/>
  <c r="D23" i="22"/>
  <c r="CK19" i="15"/>
  <c r="D19" i="27"/>
  <c r="D19" i="22"/>
  <c r="M12" i="31"/>
  <c r="M7" i="31"/>
  <c r="D9" i="28"/>
  <c r="D9" i="23"/>
  <c r="D17" i="28"/>
  <c r="D17" i="23"/>
  <c r="D25" i="28"/>
  <c r="D25" i="23"/>
  <c r="D33" i="28"/>
  <c r="D33" i="23"/>
  <c r="D41" i="28"/>
  <c r="D41" i="23"/>
  <c r="D49" i="28"/>
  <c r="D49" i="23"/>
  <c r="D57" i="28"/>
  <c r="D57" i="23"/>
  <c r="D65" i="28"/>
  <c r="D65" i="23"/>
  <c r="D73" i="28"/>
  <c r="D73" i="23"/>
  <c r="D77" i="28"/>
  <c r="D77" i="23"/>
  <c r="D89" i="28"/>
  <c r="D89" i="23"/>
  <c r="D93" i="28"/>
  <c r="D93" i="23"/>
  <c r="D105" i="28"/>
  <c r="D105" i="23"/>
  <c r="D113" i="28"/>
  <c r="D113" i="23"/>
  <c r="D2" i="28"/>
  <c r="D2" i="23"/>
  <c r="D10" i="28"/>
  <c r="D10" i="23"/>
  <c r="D18" i="28"/>
  <c r="D18" i="23"/>
  <c r="D26" i="28"/>
  <c r="D26" i="23"/>
  <c r="D34" i="28"/>
  <c r="D34" i="23"/>
  <c r="D42" i="28"/>
  <c r="D42" i="23"/>
  <c r="D50" i="28"/>
  <c r="D50" i="23"/>
  <c r="D58" i="28"/>
  <c r="D58" i="23"/>
  <c r="D66" i="28"/>
  <c r="D66" i="23"/>
  <c r="D74" i="28"/>
  <c r="D74" i="23"/>
  <c r="D78" i="28"/>
  <c r="D78" i="23"/>
  <c r="D82" i="28"/>
  <c r="D82" i="23"/>
  <c r="D90" i="28"/>
  <c r="D90" i="23"/>
  <c r="D94" i="28"/>
  <c r="D94" i="23"/>
  <c r="D98" i="28"/>
  <c r="D98" i="23"/>
  <c r="D102" i="28"/>
  <c r="D102" i="23"/>
  <c r="D106" i="28"/>
  <c r="D106" i="23"/>
  <c r="D110" i="28"/>
  <c r="D110" i="23"/>
  <c r="D114" i="28"/>
  <c r="D114" i="23"/>
  <c r="D3" i="28"/>
  <c r="D3" i="23"/>
  <c r="D7" i="28"/>
  <c r="D7" i="23"/>
  <c r="D11" i="28"/>
  <c r="D11" i="23"/>
  <c r="D15" i="28"/>
  <c r="D15" i="23"/>
  <c r="D19" i="28"/>
  <c r="D19" i="23"/>
  <c r="D23" i="28"/>
  <c r="D23" i="23"/>
  <c r="D27" i="28"/>
  <c r="D27" i="23"/>
  <c r="D31" i="28"/>
  <c r="D31" i="23"/>
  <c r="D35" i="28"/>
  <c r="D35" i="23"/>
  <c r="D39" i="28"/>
  <c r="D39" i="23"/>
  <c r="D43" i="28"/>
  <c r="D43" i="23"/>
  <c r="D47" i="28"/>
  <c r="D47" i="23"/>
  <c r="D51" i="28"/>
  <c r="D51" i="23"/>
  <c r="D55" i="28"/>
  <c r="D55" i="23"/>
  <c r="D59" i="28"/>
  <c r="D59" i="23"/>
  <c r="D63" i="28"/>
  <c r="D63" i="23"/>
  <c r="D67" i="28"/>
  <c r="D67" i="23"/>
  <c r="D71" i="28"/>
  <c r="D71" i="23"/>
  <c r="D75" i="28"/>
  <c r="D75" i="23"/>
  <c r="D79" i="28"/>
  <c r="D79" i="23"/>
  <c r="D83" i="28"/>
  <c r="D83" i="23"/>
  <c r="D87" i="28"/>
  <c r="D87" i="23"/>
  <c r="D91" i="28"/>
  <c r="D91" i="23"/>
  <c r="D95" i="28"/>
  <c r="D95" i="23"/>
  <c r="D99" i="28"/>
  <c r="D99" i="23"/>
  <c r="D103" i="28"/>
  <c r="D103" i="23"/>
  <c r="D107" i="28"/>
  <c r="D107" i="23"/>
  <c r="D111" i="28"/>
  <c r="D111" i="23"/>
  <c r="D115" i="28"/>
  <c r="D115" i="23"/>
  <c r="D4" i="28"/>
  <c r="D4" i="23"/>
  <c r="D12" i="28"/>
  <c r="D12" i="23"/>
  <c r="D20" i="28"/>
  <c r="D20" i="23"/>
  <c r="D28" i="28"/>
  <c r="D28" i="23"/>
  <c r="D36" i="28"/>
  <c r="D36" i="23"/>
  <c r="D44" i="28"/>
  <c r="D44" i="23"/>
  <c r="D52" i="28"/>
  <c r="D52" i="23"/>
  <c r="D60" i="28"/>
  <c r="D60" i="23"/>
  <c r="D68" i="28"/>
  <c r="D68" i="23"/>
  <c r="D84" i="28"/>
  <c r="D84" i="23"/>
  <c r="D88" i="28"/>
  <c r="D88" i="23"/>
  <c r="D100" i="28"/>
  <c r="D100" i="23"/>
  <c r="D104" i="28"/>
  <c r="D104" i="23"/>
  <c r="D112" i="28"/>
  <c r="D112" i="23"/>
  <c r="D70" i="28"/>
  <c r="D70" i="23"/>
  <c r="D62" i="28"/>
  <c r="D62" i="23"/>
  <c r="D46" i="28"/>
  <c r="D46" i="23"/>
  <c r="D38" i="28"/>
  <c r="D38" i="23"/>
  <c r="D13" i="28"/>
  <c r="D13" i="23"/>
  <c r="V12" i="31"/>
  <c r="V10" i="31"/>
  <c r="V8" i="31"/>
  <c r="V6" i="31"/>
  <c r="D108" i="28"/>
  <c r="D108" i="23"/>
  <c r="D81" i="28"/>
  <c r="D81" i="23"/>
  <c r="D69" i="28"/>
  <c r="D69" i="23"/>
  <c r="D53" i="28"/>
  <c r="D53" i="23"/>
  <c r="D37" i="28"/>
  <c r="D37" i="23"/>
  <c r="D29" i="28"/>
  <c r="D29" i="23"/>
  <c r="D21" i="28"/>
  <c r="D21" i="23"/>
  <c r="D6" i="28"/>
  <c r="D6" i="23"/>
  <c r="V13" i="31"/>
  <c r="D116" i="28"/>
  <c r="D116" i="23"/>
  <c r="D97" i="28"/>
  <c r="D97" i="23"/>
  <c r="D92" i="28"/>
  <c r="D92" i="23"/>
  <c r="D86" i="28"/>
  <c r="D86" i="23"/>
  <c r="D76" i="28"/>
  <c r="D76" i="23"/>
  <c r="D61" i="28"/>
  <c r="D61" i="23"/>
  <c r="D54" i="28"/>
  <c r="D54" i="23"/>
  <c r="D45" i="28"/>
  <c r="D45" i="23"/>
  <c r="D30" i="28"/>
  <c r="D30" i="23"/>
  <c r="D22" i="28"/>
  <c r="D22" i="23"/>
  <c r="D14" i="28"/>
  <c r="D14" i="23"/>
  <c r="D5" i="28"/>
  <c r="D5" i="23"/>
  <c r="D117" i="23"/>
  <c r="D109" i="28"/>
  <c r="D109" i="23"/>
  <c r="D101" i="28"/>
  <c r="D101" i="23"/>
  <c r="D96" i="28"/>
  <c r="D96" i="23"/>
  <c r="D85" i="28"/>
  <c r="D85" i="23"/>
  <c r="D80" i="28"/>
  <c r="D80" i="23"/>
  <c r="D72" i="28"/>
  <c r="D72" i="23"/>
  <c r="D64" i="28"/>
  <c r="D64" i="23"/>
  <c r="D56" i="28"/>
  <c r="D56" i="23"/>
  <c r="V9" i="31"/>
  <c r="D48" i="28"/>
  <c r="D48" i="23"/>
  <c r="D40" i="28"/>
  <c r="D40" i="23"/>
  <c r="D32" i="28"/>
  <c r="D32" i="23"/>
  <c r="V7" i="31"/>
  <c r="D24" i="28"/>
  <c r="D24" i="23"/>
  <c r="D16" i="28"/>
  <c r="D16" i="23"/>
  <c r="D8" i="28"/>
  <c r="D8" i="23"/>
  <c r="V5" i="31"/>
  <c r="D15" i="29"/>
  <c r="D15" i="24"/>
  <c r="D31" i="29"/>
  <c r="D31" i="24"/>
  <c r="D59" i="29"/>
  <c r="D59" i="24"/>
  <c r="D107" i="29"/>
  <c r="D107" i="24"/>
  <c r="D7" i="29"/>
  <c r="D7" i="24"/>
  <c r="D19" i="29"/>
  <c r="D19" i="24"/>
  <c r="D27" i="29"/>
  <c r="D27" i="24"/>
  <c r="D39" i="29"/>
  <c r="D39" i="24"/>
  <c r="D47" i="29"/>
  <c r="D47" i="24"/>
  <c r="D55" i="29"/>
  <c r="D55" i="24"/>
  <c r="D67" i="29"/>
  <c r="D67" i="24"/>
  <c r="D75" i="29"/>
  <c r="D75" i="24"/>
  <c r="D83" i="29"/>
  <c r="D83" i="24"/>
  <c r="D91" i="29"/>
  <c r="D91" i="24"/>
  <c r="D99" i="29"/>
  <c r="D99" i="24"/>
  <c r="D115" i="29"/>
  <c r="D115" i="24"/>
  <c r="D76" i="29"/>
  <c r="D76" i="24"/>
  <c r="D80" i="29"/>
  <c r="D80" i="24"/>
  <c r="D84" i="29"/>
  <c r="D84" i="24"/>
  <c r="D88" i="29"/>
  <c r="D88" i="24"/>
  <c r="D92" i="29"/>
  <c r="D92" i="24"/>
  <c r="D96" i="29"/>
  <c r="D96" i="24"/>
  <c r="D100" i="29"/>
  <c r="D100" i="24"/>
  <c r="D3" i="29"/>
  <c r="D3" i="24"/>
  <c r="D11" i="29"/>
  <c r="D11" i="24"/>
  <c r="D23" i="29"/>
  <c r="D23" i="24"/>
  <c r="D35" i="29"/>
  <c r="D35" i="24"/>
  <c r="D43" i="29"/>
  <c r="D43" i="24"/>
  <c r="D51" i="29"/>
  <c r="D51" i="24"/>
  <c r="D63" i="29"/>
  <c r="D63" i="24"/>
  <c r="D71" i="29"/>
  <c r="D71" i="24"/>
  <c r="D79" i="29"/>
  <c r="D79" i="24"/>
  <c r="D87" i="29"/>
  <c r="D87" i="24"/>
  <c r="D95" i="29"/>
  <c r="D95" i="24"/>
  <c r="D103" i="29"/>
  <c r="D103" i="24"/>
  <c r="D111" i="29"/>
  <c r="D111" i="24"/>
  <c r="D5" i="29"/>
  <c r="D5" i="24"/>
  <c r="D9" i="29"/>
  <c r="D9" i="24"/>
  <c r="D13" i="29"/>
  <c r="D13" i="24"/>
  <c r="D17" i="29"/>
  <c r="D17" i="24"/>
  <c r="D21" i="29"/>
  <c r="D21" i="24"/>
  <c r="D25" i="29"/>
  <c r="D25" i="24"/>
  <c r="D29" i="29"/>
  <c r="D29" i="24"/>
  <c r="D33" i="29"/>
  <c r="D33" i="24"/>
  <c r="D37" i="29"/>
  <c r="D37" i="24"/>
  <c r="D41" i="29"/>
  <c r="D41" i="24"/>
  <c r="D45" i="29"/>
  <c r="D45" i="24"/>
  <c r="D49" i="29"/>
  <c r="D49" i="24"/>
  <c r="D53" i="29"/>
  <c r="D53" i="24"/>
  <c r="D57" i="29"/>
  <c r="D57" i="24"/>
  <c r="D61" i="29"/>
  <c r="D61" i="24"/>
  <c r="D65" i="29"/>
  <c r="D65" i="24"/>
  <c r="D69" i="29"/>
  <c r="D69" i="24"/>
  <c r="D73" i="29"/>
  <c r="D73" i="24"/>
  <c r="D77" i="29"/>
  <c r="D77" i="24"/>
  <c r="D81" i="29"/>
  <c r="D81" i="24"/>
  <c r="D85" i="29"/>
  <c r="D85" i="24"/>
  <c r="D89" i="29"/>
  <c r="D89" i="24"/>
  <c r="D93" i="29"/>
  <c r="D93" i="24"/>
  <c r="D97" i="29"/>
  <c r="D97" i="24"/>
  <c r="D101" i="29"/>
  <c r="D101" i="24"/>
  <c r="D105" i="29"/>
  <c r="D105" i="24"/>
  <c r="D109" i="29"/>
  <c r="D109" i="24"/>
  <c r="D113" i="29"/>
  <c r="D113" i="24"/>
  <c r="D117" i="24"/>
  <c r="D52" i="29"/>
  <c r="D52" i="24"/>
  <c r="D44" i="29"/>
  <c r="D44" i="24"/>
  <c r="D28" i="29"/>
  <c r="D28" i="24"/>
  <c r="D24" i="29"/>
  <c r="D24" i="24"/>
  <c r="D12" i="29"/>
  <c r="D12" i="24"/>
  <c r="D112" i="29"/>
  <c r="D112" i="24"/>
  <c r="D108" i="29"/>
  <c r="D108" i="24"/>
  <c r="D104" i="29"/>
  <c r="D104" i="24"/>
  <c r="D72" i="29"/>
  <c r="D72" i="24"/>
  <c r="D64" i="29"/>
  <c r="D64" i="24"/>
  <c r="D60" i="29"/>
  <c r="D60" i="24"/>
  <c r="D20" i="29"/>
  <c r="D20" i="24"/>
  <c r="D8" i="29"/>
  <c r="D8" i="24"/>
  <c r="D114" i="29"/>
  <c r="D114" i="24"/>
  <c r="D110" i="29"/>
  <c r="D110" i="24"/>
  <c r="D106" i="29"/>
  <c r="D106" i="24"/>
  <c r="D102" i="29"/>
  <c r="D102" i="24"/>
  <c r="D70" i="29"/>
  <c r="D70" i="24"/>
  <c r="D66" i="29"/>
  <c r="D66" i="24"/>
  <c r="D62" i="29"/>
  <c r="D62" i="24"/>
  <c r="D58" i="29"/>
  <c r="D58" i="24"/>
  <c r="D54" i="29"/>
  <c r="D54" i="24"/>
  <c r="D50" i="29"/>
  <c r="D50" i="24"/>
  <c r="D46" i="29"/>
  <c r="D46" i="24"/>
  <c r="D42" i="29"/>
  <c r="D42" i="24"/>
  <c r="D38" i="29"/>
  <c r="D38" i="24"/>
  <c r="D34" i="29"/>
  <c r="D34" i="24"/>
  <c r="D30" i="29"/>
  <c r="D30" i="24"/>
  <c r="D26" i="29"/>
  <c r="D26" i="24"/>
  <c r="D22" i="29"/>
  <c r="D22" i="24"/>
  <c r="D18" i="29"/>
  <c r="D18" i="24"/>
  <c r="D14" i="29"/>
  <c r="D14" i="24"/>
  <c r="D10" i="29"/>
  <c r="D10" i="24"/>
  <c r="D6" i="29"/>
  <c r="D6" i="24"/>
  <c r="D2" i="29"/>
  <c r="D2" i="24"/>
  <c r="D116" i="29"/>
  <c r="D116" i="24"/>
  <c r="D68" i="29"/>
  <c r="D68" i="24"/>
  <c r="D56" i="29"/>
  <c r="D56" i="24"/>
  <c r="D48" i="29"/>
  <c r="D48" i="24"/>
  <c r="D40" i="29"/>
  <c r="D40" i="24"/>
  <c r="D36" i="29"/>
  <c r="D36" i="24"/>
  <c r="D32" i="29"/>
  <c r="D32" i="24"/>
  <c r="D16" i="29"/>
  <c r="D16" i="24"/>
  <c r="D4" i="29"/>
  <c r="D4" i="24"/>
  <c r="D98" i="29"/>
  <c r="D98" i="24"/>
  <c r="D94" i="29"/>
  <c r="D94" i="24"/>
  <c r="D90" i="29"/>
  <c r="D90" i="24"/>
  <c r="D86" i="29"/>
  <c r="D86" i="24"/>
  <c r="D82" i="29"/>
  <c r="D82" i="24"/>
  <c r="D78" i="29"/>
  <c r="D78" i="24"/>
  <c r="D74" i="29"/>
  <c r="D74" i="24"/>
  <c r="D115" i="20"/>
  <c r="D115" i="26"/>
  <c r="D107" i="20"/>
  <c r="D107" i="26"/>
  <c r="D103" i="20"/>
  <c r="D103" i="26"/>
  <c r="D83" i="20"/>
  <c r="D83" i="26"/>
  <c r="D75" i="20"/>
  <c r="D75" i="26"/>
  <c r="D67" i="20"/>
  <c r="D67" i="26"/>
  <c r="D59" i="20"/>
  <c r="D59" i="26"/>
  <c r="D51" i="20"/>
  <c r="D51" i="26"/>
  <c r="D47" i="20"/>
  <c r="D47" i="26"/>
  <c r="D114" i="20"/>
  <c r="D114" i="26"/>
  <c r="D110" i="20"/>
  <c r="D110" i="26"/>
  <c r="D106" i="20"/>
  <c r="D106" i="26"/>
  <c r="D102" i="20"/>
  <c r="D102" i="26"/>
  <c r="D98" i="20"/>
  <c r="D98" i="26"/>
  <c r="D82" i="20"/>
  <c r="D82" i="26"/>
  <c r="D78" i="20"/>
  <c r="D78" i="26"/>
  <c r="D74" i="20"/>
  <c r="D74" i="26"/>
  <c r="D70" i="20"/>
  <c r="D70" i="26"/>
  <c r="D66" i="20"/>
  <c r="D66" i="26"/>
  <c r="D62" i="20"/>
  <c r="D62" i="26"/>
  <c r="D58" i="20"/>
  <c r="D58" i="26"/>
  <c r="D54" i="20"/>
  <c r="D54" i="26"/>
  <c r="D50" i="20"/>
  <c r="D50" i="26"/>
  <c r="D46" i="20"/>
  <c r="D46" i="26"/>
  <c r="D42" i="20"/>
  <c r="D42" i="26"/>
  <c r="D38" i="20"/>
  <c r="D38" i="26"/>
  <c r="D34" i="20"/>
  <c r="D34" i="26"/>
  <c r="D30" i="20"/>
  <c r="D30" i="26"/>
  <c r="D26" i="20"/>
  <c r="D26" i="26"/>
  <c r="D22" i="20"/>
  <c r="D22" i="26"/>
  <c r="D18" i="20"/>
  <c r="D18" i="26"/>
  <c r="D14" i="20"/>
  <c r="D14" i="26"/>
  <c r="D10" i="20"/>
  <c r="D10" i="26"/>
  <c r="D6" i="20"/>
  <c r="D6" i="26"/>
  <c r="D2" i="20"/>
  <c r="D113" i="20"/>
  <c r="D113" i="26"/>
  <c r="D105" i="20"/>
  <c r="D105" i="26"/>
  <c r="D81" i="20"/>
  <c r="D81" i="26"/>
  <c r="D73" i="20"/>
  <c r="D73" i="26"/>
  <c r="D65" i="20"/>
  <c r="D65" i="26"/>
  <c r="D57" i="20"/>
  <c r="D57" i="26"/>
  <c r="D49" i="20"/>
  <c r="D49" i="26"/>
  <c r="D117" i="20"/>
  <c r="D117" i="26"/>
  <c r="D109" i="20"/>
  <c r="D109" i="26"/>
  <c r="D101" i="20"/>
  <c r="D101" i="26"/>
  <c r="D85" i="20"/>
  <c r="D85" i="26"/>
  <c r="D77" i="20"/>
  <c r="D77" i="26"/>
  <c r="D69" i="20"/>
  <c r="D69" i="26"/>
  <c r="D61" i="20"/>
  <c r="D61" i="26"/>
  <c r="D53" i="20"/>
  <c r="D53" i="26"/>
  <c r="D116" i="20"/>
  <c r="D116" i="26"/>
  <c r="D112" i="20"/>
  <c r="D112" i="26"/>
  <c r="D108" i="20"/>
  <c r="D108" i="26"/>
  <c r="D104" i="20"/>
  <c r="D104" i="26"/>
  <c r="D100" i="20"/>
  <c r="D100" i="26"/>
  <c r="D84" i="20"/>
  <c r="D84" i="26"/>
  <c r="D80" i="20"/>
  <c r="D80" i="26"/>
  <c r="D76" i="20"/>
  <c r="D76" i="26"/>
  <c r="D72" i="20"/>
  <c r="D72" i="26"/>
  <c r="D68" i="20"/>
  <c r="D68" i="26"/>
  <c r="D64" i="20"/>
  <c r="D64" i="26"/>
  <c r="D60" i="20"/>
  <c r="D60" i="26"/>
  <c r="D56" i="20"/>
  <c r="D56" i="26"/>
  <c r="D52" i="20"/>
  <c r="D52" i="26"/>
  <c r="D48" i="20"/>
  <c r="D48" i="26"/>
  <c r="D44" i="20"/>
  <c r="D44" i="26"/>
  <c r="D40" i="20"/>
  <c r="D40" i="26"/>
  <c r="D36" i="20"/>
  <c r="D36" i="26"/>
  <c r="D32" i="20"/>
  <c r="D32" i="26"/>
  <c r="D28" i="20"/>
  <c r="D28" i="26"/>
  <c r="D24" i="20"/>
  <c r="D24" i="26"/>
  <c r="D20" i="20"/>
  <c r="D20" i="26"/>
  <c r="D16" i="20"/>
  <c r="D16" i="26"/>
  <c r="D12" i="20"/>
  <c r="D12" i="26"/>
  <c r="D8" i="20"/>
  <c r="D8" i="26"/>
  <c r="D4" i="20"/>
  <c r="D4" i="26"/>
  <c r="D111" i="20"/>
  <c r="D111" i="26"/>
  <c r="D99" i="20"/>
  <c r="D99" i="26"/>
  <c r="D79" i="20"/>
  <c r="D79" i="26"/>
  <c r="D71" i="20"/>
  <c r="D71" i="26"/>
  <c r="D63" i="20"/>
  <c r="D63" i="26"/>
  <c r="D55" i="20"/>
  <c r="D55" i="26"/>
  <c r="D13" i="31"/>
  <c r="D10" i="31"/>
  <c r="D9" i="31"/>
  <c r="D8" i="31"/>
  <c r="D7" i="31"/>
  <c r="D6" i="31"/>
  <c r="D5" i="31"/>
  <c r="D12" i="31"/>
  <c r="D11" i="31"/>
  <c r="J89" i="20"/>
  <c r="J89" i="26"/>
  <c r="S89" i="26" s="1"/>
  <c r="J88" i="20"/>
  <c r="J88" i="26"/>
  <c r="S88" i="26" s="1"/>
  <c r="J87" i="20"/>
  <c r="J87" i="26"/>
  <c r="S87" i="26" s="1"/>
  <c r="J86" i="20"/>
  <c r="J86" i="26"/>
  <c r="S86" i="26" s="1"/>
  <c r="J97" i="20"/>
  <c r="J97" i="26"/>
  <c r="S97" i="26" s="1"/>
  <c r="J96" i="20"/>
  <c r="J96" i="26"/>
  <c r="S96" i="26" s="1"/>
  <c r="J95" i="20"/>
  <c r="J95" i="26"/>
  <c r="S95" i="26" s="1"/>
  <c r="J94" i="20"/>
  <c r="J94" i="26"/>
  <c r="S94" i="26" s="1"/>
  <c r="J93" i="20"/>
  <c r="J93" i="26"/>
  <c r="S93" i="26" s="1"/>
  <c r="J92" i="20"/>
  <c r="J92" i="26"/>
  <c r="S92" i="26" s="1"/>
  <c r="J91" i="20"/>
  <c r="J91" i="26"/>
  <c r="S91" i="26" s="1"/>
  <c r="J90" i="20"/>
  <c r="J90" i="26"/>
  <c r="S90" i="26" s="1"/>
  <c r="D97" i="20"/>
  <c r="D97" i="26"/>
  <c r="D88" i="20"/>
  <c r="D88" i="26"/>
  <c r="D92" i="20"/>
  <c r="D92" i="26"/>
  <c r="D96" i="20"/>
  <c r="D96" i="26"/>
  <c r="D93" i="20"/>
  <c r="D93" i="26"/>
  <c r="D89" i="20"/>
  <c r="D89" i="26"/>
  <c r="D91" i="20"/>
  <c r="D91" i="26"/>
  <c r="D94" i="20"/>
  <c r="D94" i="26"/>
  <c r="D86" i="20"/>
  <c r="D86" i="26"/>
  <c r="D95" i="20"/>
  <c r="D95" i="26"/>
  <c r="D87" i="20"/>
  <c r="D87" i="26"/>
  <c r="D90" i="20"/>
  <c r="D90" i="26"/>
  <c r="BZ28" i="16"/>
  <c r="BP72" i="16" s="1"/>
  <c r="BY28" i="16"/>
  <c r="BP71" i="16" s="1"/>
  <c r="AC28" i="16"/>
  <c r="Z65" i="16" s="1"/>
  <c r="DO28" i="16"/>
  <c r="DF71" i="16" s="1"/>
  <c r="E12" i="29" s="1"/>
  <c r="CM28" i="16"/>
  <c r="CD71" i="16" s="1"/>
  <c r="E116" i="15"/>
  <c r="E114" i="15"/>
  <c r="E112" i="15"/>
  <c r="E110" i="15"/>
  <c r="E108" i="15"/>
  <c r="E106" i="15"/>
  <c r="E104" i="15"/>
  <c r="E102" i="15"/>
  <c r="E98" i="15"/>
  <c r="E94" i="15"/>
  <c r="E90" i="15"/>
  <c r="E86" i="15"/>
  <c r="E82" i="15"/>
  <c r="E78" i="15"/>
  <c r="E74" i="15"/>
  <c r="E72" i="15"/>
  <c r="E70" i="15"/>
  <c r="E68" i="15"/>
  <c r="E66" i="15"/>
  <c r="E64" i="15"/>
  <c r="E62" i="15"/>
  <c r="E60" i="15"/>
  <c r="E58" i="15"/>
  <c r="E56" i="15"/>
  <c r="E54" i="15"/>
  <c r="E52" i="15"/>
  <c r="E50" i="15"/>
  <c r="E48" i="15"/>
  <c r="E46" i="15"/>
  <c r="E44" i="15"/>
  <c r="E42" i="15"/>
  <c r="E40" i="15"/>
  <c r="E38" i="15"/>
  <c r="E36" i="15"/>
  <c r="E34" i="15"/>
  <c r="E32" i="15"/>
  <c r="E30" i="15"/>
  <c r="E28" i="15"/>
  <c r="E26" i="15"/>
  <c r="E24" i="15"/>
  <c r="E22" i="15"/>
  <c r="E20" i="15"/>
  <c r="E18" i="15"/>
  <c r="E16" i="15"/>
  <c r="E14" i="15"/>
  <c r="E12" i="15"/>
  <c r="E10" i="15"/>
  <c r="E8" i="15"/>
  <c r="E6" i="15"/>
  <c r="E4" i="15"/>
  <c r="E2" i="15"/>
  <c r="E117" i="15"/>
  <c r="E115" i="15"/>
  <c r="E113" i="15"/>
  <c r="E111" i="15"/>
  <c r="E109" i="15"/>
  <c r="E107" i="15"/>
  <c r="E105" i="15"/>
  <c r="E103" i="15"/>
  <c r="E100" i="15"/>
  <c r="E96" i="15"/>
  <c r="E92" i="15"/>
  <c r="E88" i="15"/>
  <c r="E84" i="15"/>
  <c r="E80" i="15"/>
  <c r="E76" i="15"/>
  <c r="E73" i="15"/>
  <c r="E71" i="15"/>
  <c r="E69" i="15"/>
  <c r="E67" i="15"/>
  <c r="E65" i="15"/>
  <c r="E63" i="15"/>
  <c r="E61" i="15"/>
  <c r="E59" i="15"/>
  <c r="E57" i="15"/>
  <c r="E55" i="15"/>
  <c r="E53" i="15"/>
  <c r="E51" i="15"/>
  <c r="E49" i="15"/>
  <c r="E47" i="15"/>
  <c r="E45" i="15"/>
  <c r="E43" i="15"/>
  <c r="E41" i="15"/>
  <c r="E39" i="15"/>
  <c r="E37" i="15"/>
  <c r="E35" i="15"/>
  <c r="E33" i="15"/>
  <c r="E31" i="15"/>
  <c r="E29" i="15"/>
  <c r="E27" i="15"/>
  <c r="E25" i="15"/>
  <c r="E23" i="15"/>
  <c r="E21" i="15"/>
  <c r="E19" i="15"/>
  <c r="E17" i="15"/>
  <c r="E15" i="15"/>
  <c r="E13" i="15"/>
  <c r="E11" i="15"/>
  <c r="E9" i="15"/>
  <c r="E7" i="15"/>
  <c r="E5" i="15"/>
  <c r="E3" i="15"/>
  <c r="E99" i="15"/>
  <c r="E95" i="15"/>
  <c r="E91" i="15"/>
  <c r="E87" i="15"/>
  <c r="E83" i="15"/>
  <c r="E79" i="15"/>
  <c r="E75" i="15"/>
  <c r="BZ53" i="16"/>
  <c r="BV72" i="16" s="1"/>
  <c r="D1" i="20"/>
  <c r="J117" i="20"/>
  <c r="A117" i="20"/>
  <c r="C117" i="15"/>
  <c r="C25" i="18"/>
  <c r="J113" i="20"/>
  <c r="A113" i="20"/>
  <c r="C113" i="15"/>
  <c r="A107" i="20"/>
  <c r="C107" i="15"/>
  <c r="A100" i="20"/>
  <c r="C100" i="15"/>
  <c r="A96" i="20"/>
  <c r="C96" i="15"/>
  <c r="A84" i="20"/>
  <c r="C84" i="15"/>
  <c r="A73" i="20"/>
  <c r="C73" i="15"/>
  <c r="A71" i="20"/>
  <c r="C71" i="15"/>
  <c r="C55" i="15"/>
  <c r="A55" i="20"/>
  <c r="A49" i="20"/>
  <c r="C49" i="15"/>
  <c r="A43" i="20"/>
  <c r="C43" i="15"/>
  <c r="A33" i="20"/>
  <c r="C33" i="15"/>
  <c r="A31" i="20"/>
  <c r="C31" i="15"/>
  <c r="A29" i="20"/>
  <c r="C29" i="15"/>
  <c r="A23" i="20"/>
  <c r="C23" i="15"/>
  <c r="A19" i="20"/>
  <c r="C19" i="15"/>
  <c r="A17" i="20"/>
  <c r="C17" i="15"/>
  <c r="A11" i="20"/>
  <c r="C11" i="15"/>
  <c r="A7" i="20"/>
  <c r="C7" i="15"/>
  <c r="A5" i="20"/>
  <c r="C5" i="15"/>
  <c r="A3" i="20"/>
  <c r="C3" i="15"/>
  <c r="CA111" i="15"/>
  <c r="BZ108" i="15"/>
  <c r="CA91" i="15"/>
  <c r="BZ88" i="15"/>
  <c r="BZ84" i="15"/>
  <c r="CA75" i="15"/>
  <c r="CA71" i="15"/>
  <c r="CA59" i="15"/>
  <c r="CA55" i="15"/>
  <c r="CA51" i="15"/>
  <c r="CA47" i="15"/>
  <c r="CA39" i="15"/>
  <c r="BZ32" i="15"/>
  <c r="CA27" i="15"/>
  <c r="CA23" i="15"/>
  <c r="CA19" i="15"/>
  <c r="CA11" i="15"/>
  <c r="BZ8" i="15"/>
  <c r="A91" i="20"/>
  <c r="C91" i="15"/>
  <c r="BZ115" i="15"/>
  <c r="BZ111" i="15"/>
  <c r="CA98" i="15"/>
  <c r="BZ95" i="15"/>
  <c r="CA82" i="15"/>
  <c r="CA78" i="15"/>
  <c r="CA70" i="15"/>
  <c r="CA66" i="15"/>
  <c r="BZ63" i="15"/>
  <c r="CA62" i="15"/>
  <c r="CA58" i="15"/>
  <c r="CA54" i="15"/>
  <c r="CA50" i="15"/>
  <c r="BZ47" i="15"/>
  <c r="CA38" i="15"/>
  <c r="CA30" i="15"/>
  <c r="BZ27" i="15"/>
  <c r="BZ23" i="15"/>
  <c r="BZ19" i="15"/>
  <c r="BZ15" i="15"/>
  <c r="BZ7" i="15"/>
  <c r="K7" i="20"/>
  <c r="K11" i="20"/>
  <c r="K63" i="20"/>
  <c r="A115" i="20"/>
  <c r="C115" i="15"/>
  <c r="C23" i="18"/>
  <c r="J111" i="20"/>
  <c r="A111" i="20"/>
  <c r="C111" i="15"/>
  <c r="A109" i="20"/>
  <c r="C109" i="15"/>
  <c r="A105" i="20"/>
  <c r="C105" i="15"/>
  <c r="A103" i="20"/>
  <c r="C103" i="15"/>
  <c r="A76" i="20"/>
  <c r="C76" i="15"/>
  <c r="A63" i="20"/>
  <c r="C63" i="15"/>
  <c r="A61" i="20"/>
  <c r="C61" i="15"/>
  <c r="A59" i="20"/>
  <c r="C59" i="15"/>
  <c r="A53" i="20"/>
  <c r="C53" i="15"/>
  <c r="A45" i="20"/>
  <c r="C45" i="15"/>
  <c r="A39" i="20"/>
  <c r="C39" i="15"/>
  <c r="A35" i="20"/>
  <c r="C35" i="15"/>
  <c r="A25" i="20"/>
  <c r="C25" i="15"/>
  <c r="A9" i="20"/>
  <c r="C9" i="15"/>
  <c r="CA115" i="15"/>
  <c r="CA107" i="15"/>
  <c r="BZ104" i="15"/>
  <c r="BZ100" i="15"/>
  <c r="CA99" i="15"/>
  <c r="CA95" i="15"/>
  <c r="BZ92" i="15"/>
  <c r="CA83" i="15"/>
  <c r="CA79" i="15"/>
  <c r="BZ76" i="15"/>
  <c r="BZ68" i="15"/>
  <c r="CA67" i="15"/>
  <c r="BZ64" i="15"/>
  <c r="BZ56" i="15"/>
  <c r="BZ48" i="15"/>
  <c r="BZ44" i="15"/>
  <c r="CA35" i="15"/>
  <c r="CA31" i="15"/>
  <c r="BZ24" i="15"/>
  <c r="BZ20" i="15"/>
  <c r="BZ16" i="15"/>
  <c r="CA7" i="15"/>
  <c r="CA3" i="15"/>
  <c r="K12" i="20"/>
  <c r="A95" i="20"/>
  <c r="C95" i="15"/>
  <c r="A83" i="20"/>
  <c r="C83" i="15"/>
  <c r="A79" i="20"/>
  <c r="C79" i="15"/>
  <c r="A75" i="20"/>
  <c r="C75" i="15"/>
  <c r="BZ107" i="15"/>
  <c r="BZ103" i="15"/>
  <c r="CA102" i="15"/>
  <c r="BZ99" i="15"/>
  <c r="CA94" i="15"/>
  <c r="BZ91" i="15"/>
  <c r="CA90" i="15"/>
  <c r="BZ87" i="15"/>
  <c r="BZ83" i="15"/>
  <c r="BZ79" i="15"/>
  <c r="BZ71" i="15"/>
  <c r="BZ55" i="15"/>
  <c r="BZ51" i="15"/>
  <c r="BZ43" i="15"/>
  <c r="CA42" i="15"/>
  <c r="BZ31" i="15"/>
  <c r="CA26" i="15"/>
  <c r="CA18" i="15"/>
  <c r="CA14" i="15"/>
  <c r="BZ11" i="15"/>
  <c r="CA10" i="15"/>
  <c r="CA6" i="15"/>
  <c r="C28" i="18"/>
  <c r="J116" i="20"/>
  <c r="A116" i="20"/>
  <c r="C116" i="15"/>
  <c r="C26" i="18"/>
  <c r="J114" i="20"/>
  <c r="A114" i="20"/>
  <c r="C114" i="15"/>
  <c r="C24" i="18"/>
  <c r="J112" i="20"/>
  <c r="A112" i="20"/>
  <c r="C112" i="15"/>
  <c r="C22" i="18"/>
  <c r="J110" i="20"/>
  <c r="A110" i="20"/>
  <c r="C110" i="15"/>
  <c r="A108" i="20"/>
  <c r="C108" i="15"/>
  <c r="A106" i="20"/>
  <c r="C106" i="15"/>
  <c r="A104" i="20"/>
  <c r="C104" i="15"/>
  <c r="A102" i="20"/>
  <c r="C102" i="15"/>
  <c r="A98" i="20"/>
  <c r="C98" i="15"/>
  <c r="A94" i="20"/>
  <c r="C94" i="15"/>
  <c r="A90" i="20"/>
  <c r="C90" i="15"/>
  <c r="A86" i="20"/>
  <c r="C86" i="15"/>
  <c r="A82" i="20"/>
  <c r="C82" i="15"/>
  <c r="A78" i="20"/>
  <c r="C78" i="15"/>
  <c r="A74" i="20"/>
  <c r="C74" i="15"/>
  <c r="A72" i="20"/>
  <c r="C72" i="15"/>
  <c r="A70" i="20"/>
  <c r="C70" i="15"/>
  <c r="A68" i="20"/>
  <c r="C68" i="15"/>
  <c r="A66" i="20"/>
  <c r="C66" i="15"/>
  <c r="A64" i="20"/>
  <c r="C64" i="15"/>
  <c r="A62" i="20"/>
  <c r="C62" i="15"/>
  <c r="A60" i="20"/>
  <c r="C60" i="15"/>
  <c r="A58" i="20"/>
  <c r="C58" i="15"/>
  <c r="A56" i="20"/>
  <c r="C56" i="15"/>
  <c r="CK54" i="15"/>
  <c r="A54" i="20"/>
  <c r="C54" i="15"/>
  <c r="CK52" i="15"/>
  <c r="A52" i="20"/>
  <c r="C52" i="15"/>
  <c r="CK50" i="15"/>
  <c r="A50" i="20"/>
  <c r="C50" i="15"/>
  <c r="CK48" i="15"/>
  <c r="A48" i="20"/>
  <c r="C48" i="15"/>
  <c r="CK46" i="15"/>
  <c r="A46" i="20"/>
  <c r="C46" i="15"/>
  <c r="CK44" i="15"/>
  <c r="A44" i="20"/>
  <c r="C44" i="15"/>
  <c r="CK42" i="15"/>
  <c r="A42" i="20"/>
  <c r="C42" i="15"/>
  <c r="CK40" i="15"/>
  <c r="A40" i="20"/>
  <c r="C40" i="15"/>
  <c r="CK38" i="15"/>
  <c r="A38" i="20"/>
  <c r="C38" i="15"/>
  <c r="CK36" i="15"/>
  <c r="A36" i="20"/>
  <c r="C36" i="15"/>
  <c r="CK34" i="15"/>
  <c r="A34" i="20"/>
  <c r="C34" i="15"/>
  <c r="CK32" i="15"/>
  <c r="A32" i="20"/>
  <c r="C32" i="15"/>
  <c r="CK30" i="15"/>
  <c r="A30" i="20"/>
  <c r="C30" i="15"/>
  <c r="CK28" i="15"/>
  <c r="A28" i="20"/>
  <c r="C28" i="15"/>
  <c r="CK26" i="15"/>
  <c r="A26" i="20"/>
  <c r="C26" i="15"/>
  <c r="CK24" i="15"/>
  <c r="A24" i="20"/>
  <c r="C24" i="15"/>
  <c r="CK22" i="15"/>
  <c r="A22" i="20"/>
  <c r="C22" i="15"/>
  <c r="CK20" i="15"/>
  <c r="A20" i="20"/>
  <c r="C20" i="15"/>
  <c r="CK18" i="15"/>
  <c r="A18" i="20"/>
  <c r="C18" i="15"/>
  <c r="CK16" i="15"/>
  <c r="A16" i="20"/>
  <c r="C16" i="15"/>
  <c r="CK14" i="15"/>
  <c r="A14" i="20"/>
  <c r="C14" i="15"/>
  <c r="CK12" i="15"/>
  <c r="A12" i="20"/>
  <c r="C12" i="15"/>
  <c r="CK10" i="15"/>
  <c r="A10" i="20"/>
  <c r="C10" i="15"/>
  <c r="CK8" i="15"/>
  <c r="A8" i="20"/>
  <c r="C8" i="15"/>
  <c r="CK6" i="15"/>
  <c r="A6" i="20"/>
  <c r="C6" i="15"/>
  <c r="CK4" i="15"/>
  <c r="A4" i="20"/>
  <c r="C4" i="15"/>
  <c r="CK2" i="15"/>
  <c r="A2" i="20"/>
  <c r="C2" i="15"/>
  <c r="CA1" i="15"/>
  <c r="O1" i="20"/>
  <c r="CA117" i="15"/>
  <c r="BZ114" i="15"/>
  <c r="CA113" i="15"/>
  <c r="BZ110" i="15"/>
  <c r="CA109" i="15"/>
  <c r="BZ106" i="15"/>
  <c r="CA105" i="15"/>
  <c r="BZ102" i="15"/>
  <c r="CA101" i="15"/>
  <c r="BZ98" i="15"/>
  <c r="CA97" i="15"/>
  <c r="BZ94" i="15"/>
  <c r="CA93" i="15"/>
  <c r="BZ90" i="15"/>
  <c r="CA89" i="15"/>
  <c r="BZ86" i="15"/>
  <c r="CA85" i="15"/>
  <c r="BZ82" i="15"/>
  <c r="CA81" i="15"/>
  <c r="BZ78" i="15"/>
  <c r="CA77" i="15"/>
  <c r="BZ74" i="15"/>
  <c r="CA73" i="15"/>
  <c r="BZ70" i="15"/>
  <c r="CA69" i="15"/>
  <c r="BZ66" i="15"/>
  <c r="CA65" i="15"/>
  <c r="BZ62" i="15"/>
  <c r="CA61" i="15"/>
  <c r="BZ58" i="15"/>
  <c r="CA57" i="15"/>
  <c r="BZ54" i="15"/>
  <c r="CA53" i="15"/>
  <c r="BZ50" i="15"/>
  <c r="CA49" i="15"/>
  <c r="BZ46" i="15"/>
  <c r="CA45" i="15"/>
  <c r="BZ42" i="15"/>
  <c r="CA41" i="15"/>
  <c r="BZ38" i="15"/>
  <c r="CA37" i="15"/>
  <c r="BZ34" i="15"/>
  <c r="CA33" i="15"/>
  <c r="BZ30" i="15"/>
  <c r="CA29" i="15"/>
  <c r="BZ26" i="15"/>
  <c r="CA25" i="15"/>
  <c r="BZ22" i="15"/>
  <c r="CA21" i="15"/>
  <c r="BZ18" i="15"/>
  <c r="CA17" i="15"/>
  <c r="BZ14" i="15"/>
  <c r="CA13" i="15"/>
  <c r="BZ10" i="15"/>
  <c r="CA9" i="15"/>
  <c r="BZ6" i="15"/>
  <c r="CA5" i="15"/>
  <c r="BZ2" i="15"/>
  <c r="BP116" i="15"/>
  <c r="C27" i="18"/>
  <c r="J115" i="20"/>
  <c r="A92" i="20"/>
  <c r="C92" i="15"/>
  <c r="A88" i="20"/>
  <c r="C88" i="15"/>
  <c r="A80" i="20"/>
  <c r="C80" i="15"/>
  <c r="A69" i="20"/>
  <c r="C69" i="15"/>
  <c r="A67" i="20"/>
  <c r="C67" i="15"/>
  <c r="A65" i="20"/>
  <c r="C65" i="15"/>
  <c r="A57" i="20"/>
  <c r="C57" i="15"/>
  <c r="A51" i="20"/>
  <c r="C51" i="15"/>
  <c r="A47" i="20"/>
  <c r="C47" i="15"/>
  <c r="A41" i="20"/>
  <c r="C41" i="15"/>
  <c r="A37" i="20"/>
  <c r="C37" i="15"/>
  <c r="A27" i="20"/>
  <c r="C27" i="15"/>
  <c r="A21" i="20"/>
  <c r="C21" i="15"/>
  <c r="C15" i="15"/>
  <c r="A15" i="20"/>
  <c r="A13" i="20"/>
  <c r="C13" i="15"/>
  <c r="BZ116" i="15"/>
  <c r="BZ112" i="15"/>
  <c r="CA103" i="15"/>
  <c r="BZ96" i="15"/>
  <c r="CA87" i="15"/>
  <c r="BZ80" i="15"/>
  <c r="BZ72" i="15"/>
  <c r="CA63" i="15"/>
  <c r="BZ60" i="15"/>
  <c r="BZ52" i="15"/>
  <c r="CA43" i="15"/>
  <c r="BZ40" i="15"/>
  <c r="BZ36" i="15"/>
  <c r="BZ28" i="15"/>
  <c r="CA15" i="15"/>
  <c r="BZ12" i="15"/>
  <c r="BZ4" i="15"/>
  <c r="K4" i="20"/>
  <c r="K8" i="20"/>
  <c r="K51" i="20"/>
  <c r="A99" i="20"/>
  <c r="C99" i="15"/>
  <c r="A87" i="20"/>
  <c r="C87" i="15"/>
  <c r="CA114" i="15"/>
  <c r="CA110" i="15"/>
  <c r="CA106" i="15"/>
  <c r="CA86" i="15"/>
  <c r="BZ75" i="15"/>
  <c r="CA74" i="15"/>
  <c r="BZ67" i="15"/>
  <c r="BZ59" i="15"/>
  <c r="CA46" i="15"/>
  <c r="BZ39" i="15"/>
  <c r="BZ35" i="15"/>
  <c r="CA34" i="15"/>
  <c r="CA22" i="15"/>
  <c r="BZ3" i="15"/>
  <c r="CA2" i="15"/>
  <c r="A101" i="20"/>
  <c r="C101" i="15"/>
  <c r="A97" i="20"/>
  <c r="C97" i="15"/>
  <c r="A93" i="20"/>
  <c r="C93" i="15"/>
  <c r="A89" i="20"/>
  <c r="C89" i="15"/>
  <c r="A85" i="20"/>
  <c r="C85" i="15"/>
  <c r="A81" i="20"/>
  <c r="C81" i="15"/>
  <c r="A77" i="20"/>
  <c r="C77" i="15"/>
  <c r="D45" i="20"/>
  <c r="D43" i="20"/>
  <c r="D41" i="20"/>
  <c r="D39" i="20"/>
  <c r="D37" i="20"/>
  <c r="D35" i="20"/>
  <c r="D33" i="20"/>
  <c r="D31" i="20"/>
  <c r="D29" i="20"/>
  <c r="D27" i="20"/>
  <c r="D25" i="20"/>
  <c r="D23" i="20"/>
  <c r="D21" i="20"/>
  <c r="D19" i="20"/>
  <c r="D17" i="20"/>
  <c r="D15" i="20"/>
  <c r="D13" i="20"/>
  <c r="D11" i="20"/>
  <c r="D9" i="20"/>
  <c r="D7" i="20"/>
  <c r="D5" i="20"/>
  <c r="D3" i="20"/>
  <c r="BZ1" i="15"/>
  <c r="BZ117" i="15"/>
  <c r="CA116" i="15"/>
  <c r="BZ113" i="15"/>
  <c r="CA112" i="15"/>
  <c r="BZ109" i="15"/>
  <c r="CA108" i="15"/>
  <c r="BZ105" i="15"/>
  <c r="CA104" i="15"/>
  <c r="BZ101" i="15"/>
  <c r="CA100" i="15"/>
  <c r="BZ97" i="15"/>
  <c r="CA96" i="15"/>
  <c r="BZ93" i="15"/>
  <c r="CA92" i="15"/>
  <c r="BZ89" i="15"/>
  <c r="CA88" i="15"/>
  <c r="BZ85" i="15"/>
  <c r="CA84" i="15"/>
  <c r="BZ81" i="15"/>
  <c r="CA80" i="15"/>
  <c r="BZ77" i="15"/>
  <c r="CA76" i="15"/>
  <c r="BZ73" i="15"/>
  <c r="CA72" i="15"/>
  <c r="BZ69" i="15"/>
  <c r="CA68" i="15"/>
  <c r="BZ65" i="15"/>
  <c r="CA64" i="15"/>
  <c r="BZ61" i="15"/>
  <c r="CA60" i="15"/>
  <c r="BZ57" i="15"/>
  <c r="CA56" i="15"/>
  <c r="BZ53" i="15"/>
  <c r="CA52" i="15"/>
  <c r="BZ49" i="15"/>
  <c r="CA48" i="15"/>
  <c r="BZ45" i="15"/>
  <c r="CA44" i="15"/>
  <c r="BZ41" i="15"/>
  <c r="CA40" i="15"/>
  <c r="BZ37" i="15"/>
  <c r="CA36" i="15"/>
  <c r="BZ33" i="15"/>
  <c r="CA32" i="15"/>
  <c r="BZ29" i="15"/>
  <c r="CA28" i="15"/>
  <c r="BZ25" i="15"/>
  <c r="CA24" i="15"/>
  <c r="BZ21" i="15"/>
  <c r="CA20" i="15"/>
  <c r="BZ17" i="15"/>
  <c r="CA16" i="15"/>
  <c r="BZ13" i="15"/>
  <c r="CA12" i="15"/>
  <c r="BZ9" i="15"/>
  <c r="CA8" i="15"/>
  <c r="BZ5" i="15"/>
  <c r="CA4" i="15"/>
  <c r="K5" i="20"/>
  <c r="K9" i="20"/>
  <c r="K13" i="20"/>
  <c r="AW28" i="16"/>
  <c r="AN71" i="16" s="1"/>
  <c r="CN28" i="16"/>
  <c r="CD72" i="16" s="1"/>
  <c r="CI55" i="16"/>
  <c r="CE67" i="16" s="1"/>
  <c r="AG28" i="16"/>
  <c r="Z69" i="16" s="1"/>
  <c r="AI55" i="16"/>
  <c r="AA71" i="16" s="1"/>
  <c r="BK28" i="16"/>
  <c r="BB71" i="16" s="1"/>
  <c r="E12" i="26" s="1"/>
  <c r="N12" i="26" s="1"/>
  <c r="AF55" i="16"/>
  <c r="AA68" i="16" s="1"/>
  <c r="BY55" i="16"/>
  <c r="BQ71" i="16" s="1"/>
  <c r="AJ55" i="16"/>
  <c r="AA72" i="16" s="1"/>
  <c r="DP55" i="16"/>
  <c r="DG72" i="16" s="1"/>
  <c r="DP28" i="16"/>
  <c r="DF72" i="16" s="1"/>
  <c r="E13" i="29" s="1"/>
  <c r="CM55" i="16"/>
  <c r="CE71" i="16" s="1"/>
  <c r="DT72" i="16"/>
  <c r="BK52" i="16"/>
  <c r="AW55" i="16"/>
  <c r="AO71" i="16" s="1"/>
  <c r="DA28" i="16"/>
  <c r="CR71" i="16" s="1"/>
  <c r="AI28" i="16"/>
  <c r="BP44" i="15"/>
  <c r="BP112" i="15"/>
  <c r="BP108" i="15"/>
  <c r="BP104" i="15"/>
  <c r="CK43" i="15"/>
  <c r="CK41" i="15"/>
  <c r="CK39" i="15"/>
  <c r="CK37" i="15"/>
  <c r="CK35" i="15"/>
  <c r="CK33" i="15"/>
  <c r="CK31" i="15"/>
  <c r="CK29" i="15"/>
  <c r="CK27" i="15"/>
  <c r="CK25" i="15"/>
  <c r="CK5" i="15"/>
  <c r="CK3" i="15"/>
  <c r="BP92" i="15"/>
  <c r="BP110" i="15"/>
  <c r="BP56" i="15"/>
  <c r="CJ117" i="15"/>
  <c r="CL116" i="15"/>
  <c r="CJ115" i="15"/>
  <c r="CL114" i="15"/>
  <c r="CL106" i="15"/>
  <c r="CL100" i="15"/>
  <c r="CJ97" i="15"/>
  <c r="CL96" i="15"/>
  <c r="CJ95" i="15"/>
  <c r="CJ93" i="15"/>
  <c r="CJ91" i="15"/>
  <c r="CL90" i="15"/>
  <c r="CJ89" i="15"/>
  <c r="CL84" i="15"/>
  <c r="CJ83" i="15"/>
  <c r="CL80" i="15"/>
  <c r="CJ79" i="15"/>
  <c r="CL76" i="15"/>
  <c r="CJ75" i="15"/>
  <c r="CL74" i="15"/>
  <c r="CL70" i="15"/>
  <c r="CJ67" i="15"/>
  <c r="CJ65" i="15"/>
  <c r="CJ63" i="15"/>
  <c r="CJ61" i="15"/>
  <c r="CL60" i="15"/>
  <c r="CL58" i="15"/>
  <c r="CJ57" i="15"/>
  <c r="CJ53" i="15"/>
  <c r="CJ47" i="15"/>
  <c r="CL46" i="15"/>
  <c r="BP60" i="15"/>
  <c r="CM114" i="15"/>
  <c r="CK113" i="15"/>
  <c r="CM112" i="15"/>
  <c r="CK111" i="15"/>
  <c r="CK109" i="15"/>
  <c r="CK107" i="15"/>
  <c r="CK105" i="15"/>
  <c r="CM104" i="15"/>
  <c r="CK103" i="15"/>
  <c r="CK99" i="15"/>
  <c r="CK97" i="15"/>
  <c r="CM94" i="15"/>
  <c r="CM92" i="15"/>
  <c r="CK91" i="15"/>
  <c r="CK89" i="15"/>
  <c r="CK87" i="15"/>
  <c r="CK85" i="15"/>
  <c r="CK81" i="15"/>
  <c r="CK79" i="15"/>
  <c r="CM78" i="15"/>
  <c r="CK77" i="15"/>
  <c r="CK75" i="15"/>
  <c r="CK73" i="15"/>
  <c r="CM72" i="15"/>
  <c r="CK71" i="15"/>
  <c r="CK69" i="15"/>
  <c r="CM68" i="15"/>
  <c r="CK65" i="15"/>
  <c r="CK63" i="15"/>
  <c r="CM62" i="15"/>
  <c r="CK61" i="15"/>
  <c r="CM60" i="15"/>
  <c r="CK59" i="15"/>
  <c r="CM58" i="15"/>
  <c r="CK57" i="15"/>
  <c r="CM56" i="15"/>
  <c r="CK55" i="15"/>
  <c r="CM52" i="15"/>
  <c r="CK51" i="15"/>
  <c r="CM50" i="15"/>
  <c r="CM46" i="15"/>
  <c r="CK45" i="15"/>
  <c r="CM42" i="15"/>
  <c r="CM30" i="15"/>
  <c r="CM28" i="15"/>
  <c r="CM26" i="15"/>
  <c r="CM24" i="15"/>
  <c r="CM22" i="15"/>
  <c r="CM20" i="15"/>
  <c r="CM14" i="15"/>
  <c r="CM6" i="15"/>
  <c r="CM2" i="15"/>
  <c r="CJ113" i="15"/>
  <c r="CL112" i="15"/>
  <c r="CJ111" i="15"/>
  <c r="CL110" i="15"/>
  <c r="CJ109" i="15"/>
  <c r="CL108" i="15"/>
  <c r="CJ107" i="15"/>
  <c r="CJ105" i="15"/>
  <c r="CL104" i="15"/>
  <c r="CJ103" i="15"/>
  <c r="CL102" i="15"/>
  <c r="CJ101" i="15"/>
  <c r="CJ99" i="15"/>
  <c r="CL98" i="15"/>
  <c r="CL94" i="15"/>
  <c r="CL92" i="15"/>
  <c r="CL88" i="15"/>
  <c r="CJ87" i="15"/>
  <c r="CL86" i="15"/>
  <c r="CJ85" i="15"/>
  <c r="CL82" i="15"/>
  <c r="CJ81" i="15"/>
  <c r="CL78" i="15"/>
  <c r="CJ77" i="15"/>
  <c r="CJ73" i="15"/>
  <c r="CL72" i="15"/>
  <c r="CJ71" i="15"/>
  <c r="CJ69" i="15"/>
  <c r="CL68" i="15"/>
  <c r="CL66" i="15"/>
  <c r="CL64" i="15"/>
  <c r="CL62" i="15"/>
  <c r="CJ59" i="15"/>
  <c r="CL56" i="15"/>
  <c r="CJ55" i="15"/>
  <c r="CL54" i="15"/>
  <c r="CL52" i="15"/>
  <c r="CJ51" i="15"/>
  <c r="CL50" i="15"/>
  <c r="CJ49" i="15"/>
  <c r="CL48" i="15"/>
  <c r="BP76" i="15"/>
  <c r="BP28" i="15"/>
  <c r="C13" i="18"/>
  <c r="H37" i="32" s="1"/>
  <c r="W7" i="18"/>
  <c r="AV8" i="31" s="1"/>
  <c r="AW8" i="31" s="1"/>
  <c r="AX8" i="31" s="1"/>
  <c r="W11" i="18"/>
  <c r="S4" i="18"/>
  <c r="AN5" i="31" s="1"/>
  <c r="AO5" i="31" s="1"/>
  <c r="AP5" i="31" s="1"/>
  <c r="P5" i="19" s="1"/>
  <c r="S12" i="18"/>
  <c r="O4" i="18"/>
  <c r="O10" i="18"/>
  <c r="E40" i="32" s="1"/>
  <c r="K10" i="18"/>
  <c r="E39" i="32" s="1"/>
  <c r="W6" i="18"/>
  <c r="AV7" i="31" s="1"/>
  <c r="AW7" i="31" s="1"/>
  <c r="AX7" i="31" s="1"/>
  <c r="O8" i="18"/>
  <c r="C40" i="32" s="1"/>
  <c r="W4" i="18"/>
  <c r="AV5" i="31" s="1"/>
  <c r="AW5" i="31" s="1"/>
  <c r="AX5" i="31" s="1"/>
  <c r="W8" i="18"/>
  <c r="W12" i="18"/>
  <c r="S5" i="18"/>
  <c r="AN6" i="31" s="1"/>
  <c r="O6" i="18"/>
  <c r="O11" i="18"/>
  <c r="K6" i="18"/>
  <c r="W5" i="18"/>
  <c r="AV6" i="31" s="1"/>
  <c r="AW6" i="31" s="1"/>
  <c r="AX6" i="31" s="1"/>
  <c r="W9" i="18"/>
  <c r="W13" i="18"/>
  <c r="AV14" i="31" s="1"/>
  <c r="S8" i="18"/>
  <c r="O7" i="18"/>
  <c r="O12" i="18"/>
  <c r="G40" i="32" s="1"/>
  <c r="W10" i="18"/>
  <c r="S9" i="18"/>
  <c r="K8" i="18"/>
  <c r="C39" i="32" s="1"/>
  <c r="K13" i="18"/>
  <c r="H39" i="32" s="1"/>
  <c r="S6" i="18"/>
  <c r="S11" i="18"/>
  <c r="O13" i="18"/>
  <c r="H40" i="32" s="1"/>
  <c r="C4" i="18"/>
  <c r="O5" i="18"/>
  <c r="J5" i="19"/>
  <c r="G4" i="18"/>
  <c r="Q5" i="19"/>
  <c r="R5" i="19" s="1"/>
  <c r="K9" i="18"/>
  <c r="D39" i="32" s="1"/>
  <c r="K4" i="18"/>
  <c r="K11" i="18"/>
  <c r="S13" i="18"/>
  <c r="AN14" i="31" s="1"/>
  <c r="Q6" i="19"/>
  <c r="D5" i="19"/>
  <c r="K5" i="18"/>
  <c r="O9" i="18"/>
  <c r="D40" i="32" s="1"/>
  <c r="S7" i="18"/>
  <c r="K7" i="18"/>
  <c r="D6" i="19"/>
  <c r="K12" i="18"/>
  <c r="G39" i="32" s="1"/>
  <c r="S10" i="18"/>
  <c r="Q7" i="19"/>
  <c r="G5" i="18"/>
  <c r="D7" i="19"/>
  <c r="E7" i="19" s="1"/>
  <c r="J6" i="19"/>
  <c r="C5" i="18"/>
  <c r="C6" i="18"/>
  <c r="Q8" i="19"/>
  <c r="G6" i="18"/>
  <c r="J7" i="19"/>
  <c r="D8" i="19"/>
  <c r="J8" i="19"/>
  <c r="Q9" i="19"/>
  <c r="C7" i="18"/>
  <c r="D9" i="19"/>
  <c r="G7" i="18"/>
  <c r="J9" i="19"/>
  <c r="C8" i="18"/>
  <c r="J10" i="19"/>
  <c r="Q10" i="19"/>
  <c r="G8" i="18"/>
  <c r="D10" i="19"/>
  <c r="D11" i="19"/>
  <c r="C9" i="18"/>
  <c r="D37" i="32" s="1"/>
  <c r="Q11" i="19"/>
  <c r="G9" i="18"/>
  <c r="D38" i="32" s="1"/>
  <c r="J11" i="19"/>
  <c r="J12" i="19"/>
  <c r="C10" i="18"/>
  <c r="E37" i="32" s="1"/>
  <c r="G10" i="18"/>
  <c r="D12" i="19"/>
  <c r="Q12" i="19"/>
  <c r="D13" i="19"/>
  <c r="G23" i="32" s="1"/>
  <c r="J13" i="19"/>
  <c r="G24" i="32" s="1"/>
  <c r="Q13" i="19"/>
  <c r="C11" i="18"/>
  <c r="F37" i="32" s="1"/>
  <c r="G11" i="18"/>
  <c r="F38" i="32" s="1"/>
  <c r="C12" i="18"/>
  <c r="G12" i="18"/>
  <c r="G13" i="18"/>
  <c r="H38" i="32" s="1"/>
  <c r="CK117" i="15"/>
  <c r="CM116" i="15"/>
  <c r="CK115" i="15"/>
  <c r="CM110" i="15"/>
  <c r="CM108" i="15"/>
  <c r="CM106" i="15"/>
  <c r="CM102" i="15"/>
  <c r="CK101" i="15"/>
  <c r="CM100" i="15"/>
  <c r="CM98" i="15"/>
  <c r="CM96" i="15"/>
  <c r="CK95" i="15"/>
  <c r="CK93" i="15"/>
  <c r="CM90" i="15"/>
  <c r="CM88" i="15"/>
  <c r="CM86" i="15"/>
  <c r="CM84" i="15"/>
  <c r="CK83" i="15"/>
  <c r="CM82" i="15"/>
  <c r="CM80" i="15"/>
  <c r="CM76" i="15"/>
  <c r="CM74" i="15"/>
  <c r="CM70" i="15"/>
  <c r="CK67" i="15"/>
  <c r="CM66" i="15"/>
  <c r="CM64" i="15"/>
  <c r="CM54" i="15"/>
  <c r="CK53" i="15"/>
  <c r="CK49" i="15"/>
  <c r="CM48" i="15"/>
  <c r="CK47" i="15"/>
  <c r="CM44" i="15"/>
  <c r="CM40" i="15"/>
  <c r="CM38" i="15"/>
  <c r="CM36" i="15"/>
  <c r="CM34" i="15"/>
  <c r="CM32" i="15"/>
  <c r="CM18" i="15"/>
  <c r="CM16" i="15"/>
  <c r="CM12" i="15"/>
  <c r="CM10" i="15"/>
  <c r="CM8" i="15"/>
  <c r="CM4" i="15"/>
  <c r="BN18" i="15"/>
  <c r="BN22" i="15"/>
  <c r="BP88" i="15"/>
  <c r="BP72" i="15"/>
  <c r="BP40" i="15"/>
  <c r="BP24" i="15"/>
  <c r="CL117" i="15"/>
  <c r="CJ116" i="15"/>
  <c r="CL115" i="15"/>
  <c r="CJ114" i="15"/>
  <c r="CL113" i="15"/>
  <c r="CJ112" i="15"/>
  <c r="CL111" i="15"/>
  <c r="CJ110" i="15"/>
  <c r="CL109" i="15"/>
  <c r="CJ108" i="15"/>
  <c r="CL107" i="15"/>
  <c r="CJ106" i="15"/>
  <c r="CL105" i="15"/>
  <c r="CJ104" i="15"/>
  <c r="CL103" i="15"/>
  <c r="CJ102" i="15"/>
  <c r="CL101" i="15"/>
  <c r="CJ100" i="15"/>
  <c r="CL99" i="15"/>
  <c r="CJ98" i="15"/>
  <c r="CL97" i="15"/>
  <c r="CJ96" i="15"/>
  <c r="CL95" i="15"/>
  <c r="CJ94" i="15"/>
  <c r="CL93" i="15"/>
  <c r="CJ92" i="15"/>
  <c r="CL91" i="15"/>
  <c r="CJ90" i="15"/>
  <c r="CL89" i="15"/>
  <c r="CJ88" i="15"/>
  <c r="CL87" i="15"/>
  <c r="CJ86" i="15"/>
  <c r="CL85" i="15"/>
  <c r="CJ84" i="15"/>
  <c r="CL83" i="15"/>
  <c r="CJ82" i="15"/>
  <c r="CL81" i="15"/>
  <c r="CJ80" i="15"/>
  <c r="CL79" i="15"/>
  <c r="CJ78" i="15"/>
  <c r="CL77" i="15"/>
  <c r="CJ76" i="15"/>
  <c r="CL75" i="15"/>
  <c r="CJ74" i="15"/>
  <c r="CL73" i="15"/>
  <c r="CJ72" i="15"/>
  <c r="CL71" i="15"/>
  <c r="CJ70" i="15"/>
  <c r="CL69" i="15"/>
  <c r="CJ68" i="15"/>
  <c r="CL67" i="15"/>
  <c r="CJ66" i="15"/>
  <c r="CL65" i="15"/>
  <c r="CJ64" i="15"/>
  <c r="CL63" i="15"/>
  <c r="CJ62" i="15"/>
  <c r="CL61" i="15"/>
  <c r="CJ60" i="15"/>
  <c r="CL59" i="15"/>
  <c r="CJ58" i="15"/>
  <c r="CL57" i="15"/>
  <c r="BP100" i="15"/>
  <c r="BP84" i="15"/>
  <c r="BP68" i="15"/>
  <c r="BP52" i="15"/>
  <c r="BP36" i="15"/>
  <c r="BP20" i="15"/>
  <c r="CM117" i="15"/>
  <c r="CK116" i="15"/>
  <c r="CM115" i="15"/>
  <c r="CK114" i="15"/>
  <c r="CM113" i="15"/>
  <c r="CK112" i="15"/>
  <c r="CM111" i="15"/>
  <c r="CK110" i="15"/>
  <c r="CM109" i="15"/>
  <c r="CK108" i="15"/>
  <c r="CM107" i="15"/>
  <c r="CK106" i="15"/>
  <c r="CM105" i="15"/>
  <c r="CK104" i="15"/>
  <c r="CM103" i="15"/>
  <c r="CK102" i="15"/>
  <c r="CM101" i="15"/>
  <c r="CK100" i="15"/>
  <c r="CM99" i="15"/>
  <c r="CK98" i="15"/>
  <c r="CM97" i="15"/>
  <c r="CK96" i="15"/>
  <c r="CM95" i="15"/>
  <c r="CK94" i="15"/>
  <c r="CM93" i="15"/>
  <c r="CK92" i="15"/>
  <c r="CM91" i="15"/>
  <c r="CK90" i="15"/>
  <c r="CM89" i="15"/>
  <c r="CK88" i="15"/>
  <c r="CM87" i="15"/>
  <c r="CK86" i="15"/>
  <c r="CM85" i="15"/>
  <c r="CK84" i="15"/>
  <c r="CM83" i="15"/>
  <c r="CK82" i="15"/>
  <c r="CM81" i="15"/>
  <c r="CK80" i="15"/>
  <c r="CM79" i="15"/>
  <c r="CK78" i="15"/>
  <c r="CM77" i="15"/>
  <c r="CK76" i="15"/>
  <c r="CM75" i="15"/>
  <c r="CK74" i="15"/>
  <c r="CM73" i="15"/>
  <c r="CK72" i="15"/>
  <c r="CM71" i="15"/>
  <c r="CK70" i="15"/>
  <c r="CM69" i="15"/>
  <c r="CK68" i="15"/>
  <c r="CM67" i="15"/>
  <c r="CK66" i="15"/>
  <c r="CM65" i="15"/>
  <c r="CK64" i="15"/>
  <c r="CM63" i="15"/>
  <c r="CK62" i="15"/>
  <c r="CM61" i="15"/>
  <c r="CK60" i="15"/>
  <c r="CM59" i="15"/>
  <c r="CK58" i="15"/>
  <c r="CM57" i="15"/>
  <c r="CK56" i="15"/>
  <c r="CM55" i="15"/>
  <c r="CM53" i="15"/>
  <c r="CM51" i="15"/>
  <c r="CM49" i="15"/>
  <c r="CM47" i="15"/>
  <c r="CM45" i="15"/>
  <c r="CM43" i="15"/>
  <c r="CM41" i="15"/>
  <c r="CM39" i="15"/>
  <c r="CM37" i="15"/>
  <c r="CM35" i="15"/>
  <c r="CM33" i="15"/>
  <c r="CM31" i="15"/>
  <c r="CM29" i="15"/>
  <c r="CM27" i="15"/>
  <c r="CM25" i="15"/>
  <c r="CM23" i="15"/>
  <c r="CM21" i="15"/>
  <c r="CM19" i="15"/>
  <c r="CM17" i="15"/>
  <c r="CM15" i="15"/>
  <c r="CM13" i="15"/>
  <c r="CM11" i="15"/>
  <c r="CM9" i="15"/>
  <c r="CM7" i="15"/>
  <c r="CM5" i="15"/>
  <c r="CM3" i="15"/>
  <c r="BN33" i="15"/>
  <c r="BP21" i="15"/>
  <c r="BP96" i="15"/>
  <c r="BP80" i="15"/>
  <c r="BP64" i="15"/>
  <c r="BP48" i="15"/>
  <c r="BP32" i="15"/>
  <c r="BP16" i="15"/>
  <c r="CJ56" i="15"/>
  <c r="CL55" i="15"/>
  <c r="CJ54" i="15"/>
  <c r="CL53" i="15"/>
  <c r="CJ52" i="15"/>
  <c r="CL51" i="15"/>
  <c r="CJ50" i="15"/>
  <c r="CL49" i="15"/>
  <c r="CJ48" i="15"/>
  <c r="CL47" i="15"/>
  <c r="CJ46" i="15"/>
  <c r="CL45" i="15"/>
  <c r="CJ44" i="15"/>
  <c r="CL43" i="15"/>
  <c r="CJ42" i="15"/>
  <c r="CL41" i="15"/>
  <c r="CJ40" i="15"/>
  <c r="CL39" i="15"/>
  <c r="CJ38" i="15"/>
  <c r="CL37" i="15"/>
  <c r="CJ36" i="15"/>
  <c r="CL35" i="15"/>
  <c r="CJ34" i="15"/>
  <c r="CL33" i="15"/>
  <c r="CJ32" i="15"/>
  <c r="CL31" i="15"/>
  <c r="CJ30" i="15"/>
  <c r="CL29" i="15"/>
  <c r="CJ28" i="15"/>
  <c r="CL27" i="15"/>
  <c r="CJ26" i="15"/>
  <c r="CL25" i="15"/>
  <c r="CJ24" i="15"/>
  <c r="CL23" i="15"/>
  <c r="CJ22" i="15"/>
  <c r="CL21" i="15"/>
  <c r="CJ20" i="15"/>
  <c r="CL19" i="15"/>
  <c r="CJ18" i="15"/>
  <c r="CL17" i="15"/>
  <c r="CJ16" i="15"/>
  <c r="CL15" i="15"/>
  <c r="CJ14" i="15"/>
  <c r="CL13" i="15"/>
  <c r="CJ12" i="15"/>
  <c r="CL11" i="15"/>
  <c r="CJ10" i="15"/>
  <c r="CL9" i="15"/>
  <c r="CJ8" i="15"/>
  <c r="CL7" i="15"/>
  <c r="CJ6" i="15"/>
  <c r="CL5" i="15"/>
  <c r="CJ4" i="15"/>
  <c r="CL3" i="15"/>
  <c r="CJ2" i="15"/>
  <c r="BN17" i="15"/>
  <c r="BP103" i="15"/>
  <c r="BP99" i="15"/>
  <c r="BP95" i="15"/>
  <c r="BP91" i="15"/>
  <c r="BP87" i="15"/>
  <c r="BP83" i="15"/>
  <c r="BP79" i="15"/>
  <c r="BP75" i="15"/>
  <c r="BP71" i="15"/>
  <c r="BP67" i="15"/>
  <c r="BP63" i="15"/>
  <c r="BP59" i="15"/>
  <c r="BP55" i="15"/>
  <c r="BP51" i="15"/>
  <c r="BP47" i="15"/>
  <c r="BP43" i="15"/>
  <c r="BP39" i="15"/>
  <c r="BP35" i="15"/>
  <c r="BP31" i="15"/>
  <c r="BP27" i="15"/>
  <c r="BP23" i="15"/>
  <c r="BP19" i="15"/>
  <c r="BP15" i="15"/>
  <c r="BP98" i="15"/>
  <c r="BP86" i="15"/>
  <c r="BP74" i="15"/>
  <c r="BP62" i="15"/>
  <c r="BP50" i="15"/>
  <c r="BP38" i="15"/>
  <c r="BP26" i="15"/>
  <c r="BP14" i="15"/>
  <c r="CJ45" i="15"/>
  <c r="CL44" i="15"/>
  <c r="CJ43" i="15"/>
  <c r="CL42" i="15"/>
  <c r="CJ41" i="15"/>
  <c r="CL40" i="15"/>
  <c r="CJ39" i="15"/>
  <c r="CL38" i="15"/>
  <c r="CJ37" i="15"/>
  <c r="CL36" i="15"/>
  <c r="CJ35" i="15"/>
  <c r="CL34" i="15"/>
  <c r="CJ33" i="15"/>
  <c r="CL32" i="15"/>
  <c r="CJ31" i="15"/>
  <c r="CL30" i="15"/>
  <c r="CJ29" i="15"/>
  <c r="CL28" i="15"/>
  <c r="CJ27" i="15"/>
  <c r="CL26" i="15"/>
  <c r="CJ25" i="15"/>
  <c r="CL24" i="15"/>
  <c r="CJ23" i="15"/>
  <c r="CL22" i="15"/>
  <c r="CJ21" i="15"/>
  <c r="CL20" i="15"/>
  <c r="CJ19" i="15"/>
  <c r="CL18" i="15"/>
  <c r="CJ17" i="15"/>
  <c r="CL16" i="15"/>
  <c r="CJ15" i="15"/>
  <c r="CL14" i="15"/>
  <c r="CJ13" i="15"/>
  <c r="CL12" i="15"/>
  <c r="CJ11" i="15"/>
  <c r="CL10" i="15"/>
  <c r="CJ9" i="15"/>
  <c r="CL8" i="15"/>
  <c r="CJ7" i="15"/>
  <c r="CL6" i="15"/>
  <c r="CJ5" i="15"/>
  <c r="CL4" i="15"/>
  <c r="CJ3" i="15"/>
  <c r="CL2" i="15"/>
  <c r="BN25" i="15"/>
  <c r="DB28" i="16"/>
  <c r="CR72" i="16" s="1"/>
  <c r="AX55" i="16"/>
  <c r="AO72" i="16" s="1"/>
  <c r="CN55" i="16"/>
  <c r="CE72" i="16" s="1"/>
  <c r="AX28" i="16"/>
  <c r="AN72" i="16" s="1"/>
  <c r="BL28" i="16"/>
  <c r="BB72" i="16" s="1"/>
  <c r="E13" i="26" s="1"/>
  <c r="N13" i="26" s="1"/>
  <c r="AB55" i="16"/>
  <c r="AA64" i="16" s="1"/>
  <c r="F157" i="17"/>
  <c r="I145" i="29" s="1"/>
  <c r="Q145" i="29" s="1"/>
  <c r="D146" i="17"/>
  <c r="D150" i="17"/>
  <c r="G144" i="17"/>
  <c r="G156" i="17" s="1"/>
  <c r="B136" i="17"/>
  <c r="F137" i="17"/>
  <c r="B140" i="17"/>
  <c r="F141" i="17"/>
  <c r="B143" i="17"/>
  <c r="B145" i="17"/>
  <c r="D136" i="17"/>
  <c r="D148" i="17" s="1"/>
  <c r="D140" i="17"/>
  <c r="D152" i="17" s="1"/>
  <c r="A146" i="17"/>
  <c r="B146" i="17" s="1"/>
  <c r="F135" i="17"/>
  <c r="B138" i="17"/>
  <c r="F139" i="17"/>
  <c r="B144" i="17"/>
  <c r="C123" i="17"/>
  <c r="C139" i="17"/>
  <c r="D143" i="17"/>
  <c r="D155" i="17" s="1"/>
  <c r="D144" i="17"/>
  <c r="D156" i="17" s="1"/>
  <c r="C133" i="17"/>
  <c r="G145" i="17"/>
  <c r="G157" i="17" s="1"/>
  <c r="E134" i="17"/>
  <c r="E146" i="17" s="1"/>
  <c r="G135" i="17"/>
  <c r="G147" i="17" s="1"/>
  <c r="E136" i="17"/>
  <c r="E148" i="17" s="1"/>
  <c r="G137" i="17"/>
  <c r="G149" i="17" s="1"/>
  <c r="E138" i="17"/>
  <c r="E150" i="17" s="1"/>
  <c r="G139" i="17"/>
  <c r="G151" i="17" s="1"/>
  <c r="E140" i="17"/>
  <c r="E152" i="17" s="1"/>
  <c r="G141" i="17"/>
  <c r="G153" i="17" s="1"/>
  <c r="B142" i="17"/>
  <c r="F142" i="17"/>
  <c r="C129" i="17"/>
  <c r="C122" i="17"/>
  <c r="C124" i="17"/>
  <c r="C126" i="17"/>
  <c r="C128" i="17"/>
  <c r="C130" i="17"/>
  <c r="E143" i="17"/>
  <c r="E155" i="17" s="1"/>
  <c r="E144" i="17"/>
  <c r="E156" i="17" s="1"/>
  <c r="D145" i="17"/>
  <c r="D157" i="17" s="1"/>
  <c r="F134" i="17"/>
  <c r="D135" i="17"/>
  <c r="D147" i="17" s="1"/>
  <c r="F136" i="17"/>
  <c r="D137" i="17"/>
  <c r="D149" i="17" s="1"/>
  <c r="F138" i="17"/>
  <c r="D139" i="17"/>
  <c r="D151" i="17" s="1"/>
  <c r="F140" i="17"/>
  <c r="D141" i="17"/>
  <c r="D153" i="17" s="1"/>
  <c r="G142" i="17"/>
  <c r="G154" i="17" s="1"/>
  <c r="C125" i="17"/>
  <c r="C131" i="17"/>
  <c r="F143" i="17"/>
  <c r="E145" i="17"/>
  <c r="E157" i="17" s="1"/>
  <c r="G134" i="17"/>
  <c r="G146" i="17" s="1"/>
  <c r="E135" i="17"/>
  <c r="E147" i="17" s="1"/>
  <c r="G136" i="17"/>
  <c r="G148" i="17" s="1"/>
  <c r="E137" i="17"/>
  <c r="E149" i="17" s="1"/>
  <c r="G138" i="17"/>
  <c r="G150" i="17" s="1"/>
  <c r="E139" i="17"/>
  <c r="E151" i="17" s="1"/>
  <c r="G140" i="17"/>
  <c r="G152" i="17" s="1"/>
  <c r="E141" i="17"/>
  <c r="E153" i="17" s="1"/>
  <c r="D142" i="17"/>
  <c r="D154" i="17" s="1"/>
  <c r="Y28" i="16"/>
  <c r="Z61" i="16" s="1"/>
  <c r="DO55" i="16"/>
  <c r="DG71" i="16" s="1"/>
  <c r="DU55" i="16"/>
  <c r="DU63" i="16" s="1"/>
  <c r="F4" i="29" s="1"/>
  <c r="AB28" i="16"/>
  <c r="Z64" i="16" s="1"/>
  <c r="CW55" i="16"/>
  <c r="CS67" i="16" s="1"/>
  <c r="F8" i="28" s="1"/>
  <c r="M8" i="28" s="1"/>
  <c r="AO55" i="16"/>
  <c r="AO63" i="16" s="1"/>
  <c r="AS55" i="16"/>
  <c r="AO67" i="16" s="1"/>
  <c r="BQ55" i="16"/>
  <c r="BQ63" i="16" s="1"/>
  <c r="BU55" i="16"/>
  <c r="BQ67" i="16" s="1"/>
  <c r="AP28" i="16"/>
  <c r="AN64" i="16" s="1"/>
  <c r="AT28" i="16"/>
  <c r="AN68" i="16" s="1"/>
  <c r="DH28" i="16"/>
  <c r="DF64" i="16" s="1"/>
  <c r="E5" i="29" s="1"/>
  <c r="DL28" i="16"/>
  <c r="DF68" i="16" s="1"/>
  <c r="E9" i="29" s="1"/>
  <c r="AP55" i="16"/>
  <c r="AO64" i="16" s="1"/>
  <c r="BD55" i="16"/>
  <c r="BC64" i="16" s="1"/>
  <c r="BH55" i="16"/>
  <c r="BC68" i="16" s="1"/>
  <c r="DH55" i="16"/>
  <c r="DG64" i="16" s="1"/>
  <c r="DL55" i="16"/>
  <c r="DG68" i="16" s="1"/>
  <c r="AM55" i="16"/>
  <c r="AO61" i="16" s="1"/>
  <c r="AQ55" i="16"/>
  <c r="AO65" i="16" s="1"/>
  <c r="AU55" i="16"/>
  <c r="AO69" i="16" s="1"/>
  <c r="CQ55" i="16"/>
  <c r="CS61" i="16" s="1"/>
  <c r="F2" i="28" s="1"/>
  <c r="M2" i="28" s="1"/>
  <c r="CU55" i="16"/>
  <c r="CS65" i="16" s="1"/>
  <c r="F6" i="28" s="1"/>
  <c r="M6" i="28" s="1"/>
  <c r="CY55" i="16"/>
  <c r="CS69" i="16" s="1"/>
  <c r="F10" i="28" s="1"/>
  <c r="M10" i="28" s="1"/>
  <c r="DY55" i="16"/>
  <c r="DU67" i="16" s="1"/>
  <c r="F8" i="29" s="1"/>
  <c r="DZ55" i="16"/>
  <c r="DU68" i="16" s="1"/>
  <c r="F9" i="29" s="1"/>
  <c r="CY28" i="16"/>
  <c r="CR69" i="16" s="1"/>
  <c r="CQ28" i="16"/>
  <c r="CR61" i="16" s="1"/>
  <c r="CU28" i="16"/>
  <c r="CR65" i="16" s="1"/>
  <c r="BP28" i="16"/>
  <c r="BP62" i="16" s="1"/>
  <c r="DV55" i="16"/>
  <c r="DU64" i="16" s="1"/>
  <c r="F5" i="29" s="1"/>
  <c r="BX28" i="16"/>
  <c r="BP70" i="16" s="1"/>
  <c r="BU28" i="16"/>
  <c r="BP67" i="16" s="1"/>
  <c r="CS28" i="16"/>
  <c r="CR63" i="16" s="1"/>
  <c r="DU28" i="16"/>
  <c r="DT63" i="16" s="1"/>
  <c r="DY28" i="16"/>
  <c r="DT67" i="16" s="1"/>
  <c r="BM35" i="16"/>
  <c r="BM36" i="16"/>
  <c r="BM43" i="16"/>
  <c r="BM45" i="16"/>
  <c r="BM46" i="16"/>
  <c r="BM48" i="16"/>
  <c r="BM49" i="16"/>
  <c r="AT55" i="16"/>
  <c r="AO68" i="16" s="1"/>
  <c r="BQ28" i="16"/>
  <c r="BP63" i="16" s="1"/>
  <c r="CE28" i="16"/>
  <c r="CD63" i="16" s="1"/>
  <c r="CI28" i="16"/>
  <c r="CD67" i="16" s="1"/>
  <c r="DK28" i="16"/>
  <c r="DF67" i="16" s="1"/>
  <c r="E8" i="29" s="1"/>
  <c r="CW28" i="16"/>
  <c r="CR67" i="16" s="1"/>
  <c r="DG28" i="16"/>
  <c r="DF63" i="16" s="1"/>
  <c r="E4" i="29" s="1"/>
  <c r="BM34" i="16"/>
  <c r="BM37" i="16"/>
  <c r="BM38" i="16"/>
  <c r="BM40" i="16"/>
  <c r="BM41" i="16"/>
  <c r="Z28" i="16"/>
  <c r="Z62" i="16" s="1"/>
  <c r="AD28" i="16"/>
  <c r="Z66" i="16" s="1"/>
  <c r="BH28" i="16"/>
  <c r="BB68" i="16" s="1"/>
  <c r="E9" i="26" s="1"/>
  <c r="N9" i="26" s="1"/>
  <c r="BD28" i="16"/>
  <c r="BB64" i="16" s="1"/>
  <c r="E5" i="26" s="1"/>
  <c r="N5" i="26" s="1"/>
  <c r="AF28" i="16"/>
  <c r="Z68" i="16" s="1"/>
  <c r="DU52" i="16"/>
  <c r="BT28" i="16"/>
  <c r="BP66" i="16" s="1"/>
  <c r="AH28" i="16"/>
  <c r="Z70" i="16" s="1"/>
  <c r="BM6" i="16"/>
  <c r="BM5" i="16"/>
  <c r="BM7" i="16"/>
  <c r="BM8" i="16"/>
  <c r="BM9" i="16"/>
  <c r="BM10" i="16"/>
  <c r="BM11" i="16"/>
  <c r="BM12" i="16"/>
  <c r="BM13" i="16"/>
  <c r="BM16" i="16"/>
  <c r="BM17" i="16"/>
  <c r="BM19" i="16"/>
  <c r="BM21" i="16"/>
  <c r="BM23" i="16"/>
  <c r="CE55" i="16"/>
  <c r="CE63" i="16" s="1"/>
  <c r="CP39" i="16"/>
  <c r="CP40" i="16" s="1"/>
  <c r="CP41" i="16" s="1"/>
  <c r="CP42" i="16" s="1"/>
  <c r="CP43" i="16" s="1"/>
  <c r="CP44" i="16" s="1"/>
  <c r="CP45" i="16" s="1"/>
  <c r="CP46" i="16" s="1"/>
  <c r="CP47" i="16" s="1"/>
  <c r="CP48" i="16" s="1"/>
  <c r="CP49" i="16" s="1"/>
  <c r="CP52" i="16" s="1"/>
  <c r="CP53" i="16" s="1"/>
  <c r="DA53" i="16" s="1"/>
  <c r="CX71" i="16" s="1"/>
  <c r="CZ53" i="16"/>
  <c r="CX70" i="16" s="1"/>
  <c r="X39" i="16"/>
  <c r="X40" i="16" s="1"/>
  <c r="X41" i="16" s="1"/>
  <c r="X42" i="16" s="1"/>
  <c r="X43" i="16" s="1"/>
  <c r="X44" i="16" s="1"/>
  <c r="X45" i="16" s="1"/>
  <c r="X46" i="16" s="1"/>
  <c r="X47" i="16" s="1"/>
  <c r="X48" i="16" s="1"/>
  <c r="X49" i="16" s="1"/>
  <c r="X50" i="16" s="1"/>
  <c r="X51" i="16" s="1"/>
  <c r="X52" i="16" s="1"/>
  <c r="X53" i="16" s="1"/>
  <c r="X7" i="16"/>
  <c r="X8" i="16" s="1"/>
  <c r="X9" i="16" s="1"/>
  <c r="X10" i="16" s="1"/>
  <c r="X11" i="16" s="1"/>
  <c r="X12" i="16" s="1"/>
  <c r="X13" i="16" s="1"/>
  <c r="X14" i="16" s="1"/>
  <c r="X15" i="16" s="1"/>
  <c r="X16" i="16" s="1"/>
  <c r="X17" i="16" s="1"/>
  <c r="X18" i="16" s="1"/>
  <c r="X19" i="16" s="1"/>
  <c r="X20" i="16" s="1"/>
  <c r="X21" i="16" s="1"/>
  <c r="X22" i="16" s="1"/>
  <c r="X23" i="16" s="1"/>
  <c r="X25" i="16" s="1"/>
  <c r="X26" i="16" s="1"/>
  <c r="AQ28" i="16"/>
  <c r="AN65" i="16" s="1"/>
  <c r="BE28" i="16"/>
  <c r="BB65" i="16" s="1"/>
  <c r="E6" i="26" s="1"/>
  <c r="N6" i="26" s="1"/>
  <c r="CD28" i="16"/>
  <c r="CD62" i="16" s="1"/>
  <c r="CR28" i="16"/>
  <c r="CR62" i="16" s="1"/>
  <c r="DE28" i="16"/>
  <c r="DF61" i="16" s="1"/>
  <c r="E2" i="29" s="1"/>
  <c r="DM28" i="16"/>
  <c r="DF69" i="16" s="1"/>
  <c r="E10" i="29" s="1"/>
  <c r="BM18" i="16"/>
  <c r="BN7" i="16"/>
  <c r="BN8" i="16" s="1"/>
  <c r="BN9" i="16" s="1"/>
  <c r="BN10" i="16" s="1"/>
  <c r="BN11" i="16" s="1"/>
  <c r="BN12" i="16" s="1"/>
  <c r="BN13" i="16" s="1"/>
  <c r="BN14" i="16" s="1"/>
  <c r="BN15" i="16" s="1"/>
  <c r="BN16" i="16" s="1"/>
  <c r="BN17" i="16" s="1"/>
  <c r="BN18" i="16" s="1"/>
  <c r="BN19" i="16" s="1"/>
  <c r="BN20" i="16" s="1"/>
  <c r="BN21" i="16" s="1"/>
  <c r="BN22" i="16" s="1"/>
  <c r="BN23" i="16" s="1"/>
  <c r="BN25" i="16" s="1"/>
  <c r="BN26" i="16" s="1"/>
  <c r="BE52" i="16"/>
  <c r="AM28" i="16"/>
  <c r="AN61" i="16" s="1"/>
  <c r="BA28" i="16"/>
  <c r="BM15" i="16"/>
  <c r="CH28" i="16"/>
  <c r="CD66" i="16" s="1"/>
  <c r="CV28" i="16"/>
  <c r="CR66" i="16" s="1"/>
  <c r="DV28" i="16"/>
  <c r="DT64" i="16" s="1"/>
  <c r="BM39" i="16"/>
  <c r="Y55" i="16"/>
  <c r="AA61" i="16" s="1"/>
  <c r="AC55" i="16"/>
  <c r="AA65" i="16" s="1"/>
  <c r="AG55" i="16"/>
  <c r="AA69" i="16" s="1"/>
  <c r="AZ7" i="16"/>
  <c r="CP7" i="16"/>
  <c r="AL7" i="16"/>
  <c r="DD7" i="16"/>
  <c r="AA28" i="16"/>
  <c r="Z63" i="16" s="1"/>
  <c r="AE28" i="16"/>
  <c r="Z67" i="16" s="1"/>
  <c r="AN28" i="16"/>
  <c r="AN62" i="16" s="1"/>
  <c r="AR28" i="16"/>
  <c r="AN66" i="16" s="1"/>
  <c r="AV28" i="16"/>
  <c r="AN70" i="16" s="1"/>
  <c r="BB28" i="16"/>
  <c r="BB62" i="16" s="1"/>
  <c r="E3" i="26" s="1"/>
  <c r="N3" i="26" s="1"/>
  <c r="BF28" i="16"/>
  <c r="BB66" i="16" s="1"/>
  <c r="E7" i="26" s="1"/>
  <c r="N7" i="26" s="1"/>
  <c r="BJ28" i="16"/>
  <c r="BB70" i="16" s="1"/>
  <c r="E11" i="26" s="1"/>
  <c r="N11" i="26" s="1"/>
  <c r="BR28" i="16"/>
  <c r="BP64" i="16" s="1"/>
  <c r="BV28" i="16"/>
  <c r="BP68" i="16" s="1"/>
  <c r="DF28" i="16"/>
  <c r="DF62" i="16" s="1"/>
  <c r="E3" i="29" s="1"/>
  <c r="DJ28" i="16"/>
  <c r="DF66" i="16" s="1"/>
  <c r="E7" i="29" s="1"/>
  <c r="DN28" i="16"/>
  <c r="DF70" i="16" s="1"/>
  <c r="E11" i="29" s="1"/>
  <c r="DS28" i="16"/>
  <c r="DT61" i="16" s="1"/>
  <c r="DW28" i="16"/>
  <c r="DT65" i="16" s="1"/>
  <c r="EA28" i="16"/>
  <c r="DT69" i="16" s="1"/>
  <c r="CC28" i="16"/>
  <c r="CD61" i="16" s="1"/>
  <c r="CG28" i="16"/>
  <c r="CD65" i="16" s="1"/>
  <c r="CK28" i="16"/>
  <c r="CD69" i="16" s="1"/>
  <c r="BM20" i="16"/>
  <c r="BM33" i="16"/>
  <c r="AL34" i="16"/>
  <c r="AL35" i="16" s="1"/>
  <c r="AL36" i="16" s="1"/>
  <c r="AL37" i="16" s="1"/>
  <c r="AL38" i="16" s="1"/>
  <c r="AL39" i="16" s="1"/>
  <c r="AL40" i="16" s="1"/>
  <c r="AL41" i="16" s="1"/>
  <c r="AL42" i="16" s="1"/>
  <c r="AL43" i="16" s="1"/>
  <c r="AL44" i="16" s="1"/>
  <c r="AL45" i="16" s="1"/>
  <c r="AL46" i="16" s="1"/>
  <c r="AL47" i="16" s="1"/>
  <c r="AL48" i="16" s="1"/>
  <c r="AL49" i="16" s="1"/>
  <c r="AL52" i="16" s="1"/>
  <c r="AL53" i="16" s="1"/>
  <c r="CB7" i="16"/>
  <c r="AU28" i="16"/>
  <c r="AN69" i="16" s="1"/>
  <c r="BI28" i="16"/>
  <c r="BB69" i="16" s="1"/>
  <c r="E10" i="26" s="1"/>
  <c r="N10" i="26" s="1"/>
  <c r="CL28" i="16"/>
  <c r="CD70" i="16" s="1"/>
  <c r="CZ28" i="16"/>
  <c r="CR70" i="16" s="1"/>
  <c r="DI28" i="16"/>
  <c r="DF65" i="16" s="1"/>
  <c r="E6" i="29" s="1"/>
  <c r="DZ28" i="16"/>
  <c r="DT68" i="16" s="1"/>
  <c r="AB26" i="16"/>
  <c r="AE64" i="16" s="1"/>
  <c r="DG55" i="16"/>
  <c r="DG63" i="16" s="1"/>
  <c r="BU52" i="16"/>
  <c r="DR7" i="16"/>
  <c r="DR8" i="16" s="1"/>
  <c r="DR9" i="16" s="1"/>
  <c r="DR10" i="16" s="1"/>
  <c r="DR11" i="16" s="1"/>
  <c r="DR12" i="16" s="1"/>
  <c r="DR13" i="16" s="1"/>
  <c r="DR14" i="16" s="1"/>
  <c r="DR15" i="16" s="1"/>
  <c r="DR16" i="16" s="1"/>
  <c r="DR17" i="16" s="1"/>
  <c r="DR18" i="16" s="1"/>
  <c r="DR19" i="16" s="1"/>
  <c r="DR20" i="16" s="1"/>
  <c r="DR21" i="16" s="1"/>
  <c r="DR22" i="16" s="1"/>
  <c r="DR23" i="16" s="1"/>
  <c r="DR25" i="16" s="1"/>
  <c r="DR26" i="16" s="1"/>
  <c r="BM14" i="16"/>
  <c r="AO28" i="16"/>
  <c r="AN63" i="16" s="1"/>
  <c r="AS28" i="16"/>
  <c r="AN67" i="16" s="1"/>
  <c r="BC28" i="16"/>
  <c r="BB63" i="16" s="1"/>
  <c r="E4" i="26" s="1"/>
  <c r="N4" i="26" s="1"/>
  <c r="BG28" i="16"/>
  <c r="BB67" i="16" s="1"/>
  <c r="E8" i="26" s="1"/>
  <c r="N8" i="26" s="1"/>
  <c r="BO28" i="16"/>
  <c r="BP61" i="16" s="1"/>
  <c r="BS28" i="16"/>
  <c r="BP65" i="16" s="1"/>
  <c r="BW28" i="16"/>
  <c r="BP69" i="16" s="1"/>
  <c r="CF28" i="16"/>
  <c r="CD64" i="16" s="1"/>
  <c r="CJ28" i="16"/>
  <c r="CD68" i="16" s="1"/>
  <c r="CT28" i="16"/>
  <c r="CR64" i="16" s="1"/>
  <c r="CX28" i="16"/>
  <c r="CR68" i="16" s="1"/>
  <c r="DT28" i="16"/>
  <c r="DT62" i="16" s="1"/>
  <c r="DX28" i="16"/>
  <c r="DT66" i="16" s="1"/>
  <c r="DT70" i="16"/>
  <c r="BM22" i="16"/>
  <c r="AC25" i="16"/>
  <c r="BM32" i="16"/>
  <c r="CB34" i="16"/>
  <c r="CB35" i="16" s="1"/>
  <c r="CB36" i="16" s="1"/>
  <c r="CB37" i="16" s="1"/>
  <c r="CB38" i="16" s="1"/>
  <c r="CB39" i="16" s="1"/>
  <c r="CB40" i="16" s="1"/>
  <c r="CB41" i="16" s="1"/>
  <c r="CB42" i="16" s="1"/>
  <c r="CB43" i="16" s="1"/>
  <c r="CB44" i="16" s="1"/>
  <c r="CB45" i="16" s="1"/>
  <c r="CB46" i="16" s="1"/>
  <c r="CB47" i="16" s="1"/>
  <c r="CB48" i="16" s="1"/>
  <c r="CB49" i="16" s="1"/>
  <c r="CB52" i="16" s="1"/>
  <c r="CB53" i="16" s="1"/>
  <c r="BP55" i="16"/>
  <c r="BQ62" i="16" s="1"/>
  <c r="BT55" i="16"/>
  <c r="BQ66" i="16" s="1"/>
  <c r="BX55" i="16"/>
  <c r="BQ70" i="16" s="1"/>
  <c r="CD55" i="16"/>
  <c r="CE62" i="16" s="1"/>
  <c r="CH55" i="16"/>
  <c r="CE66" i="16" s="1"/>
  <c r="CL55" i="16"/>
  <c r="CE70" i="16" s="1"/>
  <c r="BR53" i="16"/>
  <c r="BV64" i="16" s="1"/>
  <c r="BI53" i="16"/>
  <c r="BH69" i="16" s="1"/>
  <c r="BE53" i="16"/>
  <c r="BH65" i="16" s="1"/>
  <c r="BA53" i="16"/>
  <c r="BJ53" i="16"/>
  <c r="BH70" i="16" s="1"/>
  <c r="BD53" i="16"/>
  <c r="BH64" i="16" s="1"/>
  <c r="BH52" i="16"/>
  <c r="BA52" i="16"/>
  <c r="BH53" i="16"/>
  <c r="BH68" i="16" s="1"/>
  <c r="BC53" i="16"/>
  <c r="BH63" i="16" s="1"/>
  <c r="BG52" i="16"/>
  <c r="BD52" i="16" a="1"/>
  <c r="BD52" i="16" s="1"/>
  <c r="BG53" i="16"/>
  <c r="BH67" i="16" s="1"/>
  <c r="BB53" i="16"/>
  <c r="BH62" i="16" s="1"/>
  <c r="BJ52" i="16"/>
  <c r="BF52" i="16"/>
  <c r="BC52" i="16"/>
  <c r="CY53" i="16"/>
  <c r="CX69" i="16" s="1"/>
  <c r="CU53" i="16"/>
  <c r="CX65" i="16" s="1"/>
  <c r="CQ53" i="16"/>
  <c r="CX61" i="16" s="1"/>
  <c r="CX53" i="16"/>
  <c r="CX68" i="16" s="1"/>
  <c r="CT53" i="16"/>
  <c r="CX64" i="16" s="1"/>
  <c r="CW53" i="16"/>
  <c r="CX67" i="16" s="1"/>
  <c r="CX52" i="16"/>
  <c r="CT52" i="16"/>
  <c r="CV53" i="16"/>
  <c r="CX66" i="16" s="1"/>
  <c r="CW52" i="16"/>
  <c r="CS52" i="16"/>
  <c r="CS53" i="16"/>
  <c r="CX63" i="16" s="1"/>
  <c r="CZ52" i="16"/>
  <c r="CV52" i="16"/>
  <c r="CR52" i="16"/>
  <c r="Z55" i="16"/>
  <c r="AA62" i="16" s="1"/>
  <c r="AD55" i="16"/>
  <c r="AA66" i="16" s="1"/>
  <c r="AH55" i="16"/>
  <c r="AA70" i="16" s="1"/>
  <c r="AN55" i="16"/>
  <c r="AO62" i="16" s="1"/>
  <c r="AR55" i="16"/>
  <c r="AO66" i="16" s="1"/>
  <c r="AV55" i="16"/>
  <c r="AO70" i="16" s="1"/>
  <c r="BA55" i="16"/>
  <c r="BE55" i="16"/>
  <c r="BC65" i="16" s="1"/>
  <c r="BI55" i="16"/>
  <c r="BC69" i="16" s="1"/>
  <c r="BM42" i="16"/>
  <c r="BM47" i="16"/>
  <c r="BI52" i="16"/>
  <c r="CQ52" i="16"/>
  <c r="DY52" i="16"/>
  <c r="AA55" i="16"/>
  <c r="AA63" i="16" s="1"/>
  <c r="AE55" i="16"/>
  <c r="AA67" i="16" s="1"/>
  <c r="BB55" i="16"/>
  <c r="BC62" i="16" s="1"/>
  <c r="BF55" i="16"/>
  <c r="BC66" i="16" s="1"/>
  <c r="BJ55" i="16"/>
  <c r="BC70" i="16" s="1"/>
  <c r="BR55" i="16"/>
  <c r="BQ64" i="16" s="1"/>
  <c r="BV55" i="16"/>
  <c r="BQ68" i="16" s="1"/>
  <c r="CF55" i="16"/>
  <c r="CE64" i="16" s="1"/>
  <c r="CJ55" i="16"/>
  <c r="CE68" i="16" s="1"/>
  <c r="CS55" i="16"/>
  <c r="CS63" i="16" s="1"/>
  <c r="F4" i="28" s="1"/>
  <c r="M4" i="28" s="1"/>
  <c r="DT55" i="16"/>
  <c r="DU62" i="16" s="1"/>
  <c r="F3" i="29" s="1"/>
  <c r="DX55" i="16"/>
  <c r="DU66" i="16" s="1"/>
  <c r="F7" i="29" s="1"/>
  <c r="DU70" i="16"/>
  <c r="F11" i="29" s="1"/>
  <c r="CU52" i="16"/>
  <c r="BF53" i="16"/>
  <c r="BH66" i="16" s="1"/>
  <c r="AF53" i="16"/>
  <c r="AF68" i="16" s="1"/>
  <c r="BU53" i="16"/>
  <c r="BV67" i="16" s="1"/>
  <c r="BQ53" i="16"/>
  <c r="BV63" i="16" s="1"/>
  <c r="BX53" i="16"/>
  <c r="BV70" i="16" s="1"/>
  <c r="BT53" i="16"/>
  <c r="BV66" i="16" s="1"/>
  <c r="BP53" i="16"/>
  <c r="BV62" i="16" s="1"/>
  <c r="BW53" i="16"/>
  <c r="BV69" i="16" s="1"/>
  <c r="BO53" i="16"/>
  <c r="BV61" i="16" s="1"/>
  <c r="BX52" i="16"/>
  <c r="BT52" i="16"/>
  <c r="BP52" i="16"/>
  <c r="BV53" i="16"/>
  <c r="BV68" i="16" s="1"/>
  <c r="BW52" i="16"/>
  <c r="BS52" i="16"/>
  <c r="BO52" i="16"/>
  <c r="BS53" i="16"/>
  <c r="BV65" i="16" s="1"/>
  <c r="BV52" i="16"/>
  <c r="BR52" i="16"/>
  <c r="DY53" i="16"/>
  <c r="DZ67" i="16" s="1"/>
  <c r="DU53" i="16"/>
  <c r="DZ63" i="16" s="1"/>
  <c r="EB53" i="16"/>
  <c r="DZ70" i="16" s="1"/>
  <c r="DX53" i="16"/>
  <c r="DZ66" i="16" s="1"/>
  <c r="DT53" i="16"/>
  <c r="DZ62" i="16" s="1"/>
  <c r="DW53" i="16"/>
  <c r="DZ65" i="16" s="1"/>
  <c r="DX52" i="16"/>
  <c r="DT52" i="16"/>
  <c r="DV53" i="16"/>
  <c r="DZ64" i="16" s="1"/>
  <c r="EA52" i="16"/>
  <c r="DW52" i="16"/>
  <c r="DS52" i="16"/>
  <c r="EA53" i="16"/>
  <c r="DZ69" i="16" s="1"/>
  <c r="DS53" i="16"/>
  <c r="DZ61" i="16" s="1"/>
  <c r="DZ52" i="16"/>
  <c r="DV52" i="16"/>
  <c r="DD34" i="16"/>
  <c r="DD35" i="16" s="1"/>
  <c r="DD36" i="16" s="1"/>
  <c r="DD37" i="16" s="1"/>
  <c r="DD38" i="16" s="1"/>
  <c r="DD39" i="16" s="1"/>
  <c r="DD40" i="16" s="1"/>
  <c r="DD41" i="16" s="1"/>
  <c r="DD42" i="16" s="1"/>
  <c r="DD43" i="16" s="1"/>
  <c r="DD44" i="16" s="1"/>
  <c r="DD45" i="16" s="1"/>
  <c r="DD46" i="16" s="1"/>
  <c r="DD47" i="16" s="1"/>
  <c r="DD48" i="16" s="1"/>
  <c r="DD49" i="16" s="1"/>
  <c r="DD52" i="16" s="1"/>
  <c r="DD53" i="16" s="1"/>
  <c r="CC55" i="16"/>
  <c r="CE61" i="16" s="1"/>
  <c r="CG55" i="16"/>
  <c r="CE65" i="16" s="1"/>
  <c r="CK55" i="16"/>
  <c r="CE69" i="16" s="1"/>
  <c r="CT55" i="16"/>
  <c r="CS64" i="16" s="1"/>
  <c r="F5" i="28" s="1"/>
  <c r="M5" i="28" s="1"/>
  <c r="CX55" i="16"/>
  <c r="CS68" i="16" s="1"/>
  <c r="F9" i="28" s="1"/>
  <c r="M9" i="28" s="1"/>
  <c r="DK55" i="16"/>
  <c r="DG67" i="16" s="1"/>
  <c r="BM44" i="16"/>
  <c r="BB52" i="16"/>
  <c r="BQ52" i="16"/>
  <c r="CY52" i="16"/>
  <c r="CR53" i="16"/>
  <c r="CX62" i="16" s="1"/>
  <c r="DZ53" i="16"/>
  <c r="DZ68" i="16" s="1"/>
  <c r="CR55" i="16"/>
  <c r="CS62" i="16" s="1"/>
  <c r="F3" i="28" s="1"/>
  <c r="M3" i="28" s="1"/>
  <c r="CV55" i="16"/>
  <c r="CS66" i="16" s="1"/>
  <c r="F7" i="28" s="1"/>
  <c r="M7" i="28" s="1"/>
  <c r="CZ55" i="16"/>
  <c r="CS70" i="16" s="1"/>
  <c r="F11" i="28" s="1"/>
  <c r="M11" i="28" s="1"/>
  <c r="DE55" i="16"/>
  <c r="DG61" i="16" s="1"/>
  <c r="DI55" i="16"/>
  <c r="DG65" i="16" s="1"/>
  <c r="DM55" i="16"/>
  <c r="DG69" i="16" s="1"/>
  <c r="BC55" i="16"/>
  <c r="BC63" i="16" s="1"/>
  <c r="BG55" i="16"/>
  <c r="BC67" i="16" s="1"/>
  <c r="BO55" i="16"/>
  <c r="BQ61" i="16" s="1"/>
  <c r="BS55" i="16"/>
  <c r="BQ65" i="16" s="1"/>
  <c r="BW55" i="16"/>
  <c r="BQ69" i="16" s="1"/>
  <c r="DF55" i="16"/>
  <c r="DG62" i="16" s="1"/>
  <c r="DJ55" i="16"/>
  <c r="DG66" i="16" s="1"/>
  <c r="DN55" i="16"/>
  <c r="DG70" i="16" s="1"/>
  <c r="DS55" i="16"/>
  <c r="DU61" i="16" s="1"/>
  <c r="F2" i="29" s="1"/>
  <c r="DW55" i="16"/>
  <c r="DU65" i="16" s="1"/>
  <c r="F6" i="29" s="1"/>
  <c r="EA55" i="16"/>
  <c r="DU69" i="16" s="1"/>
  <c r="F10" i="29" s="1"/>
  <c r="Q2" i="23" l="1"/>
  <c r="Q15" i="22"/>
  <c r="Q63" i="22"/>
  <c r="Q9" i="22"/>
  <c r="Q11" i="22"/>
  <c r="Q27" i="22"/>
  <c r="Q8" i="22"/>
  <c r="Q5" i="22"/>
  <c r="Q10" i="22"/>
  <c r="Q13" i="22"/>
  <c r="Q12" i="22"/>
  <c r="Q7" i="22"/>
  <c r="Q4" i="22"/>
  <c r="Q2" i="22"/>
  <c r="Q6" i="22"/>
  <c r="N13" i="31"/>
  <c r="Q10" i="31"/>
  <c r="E5" i="19"/>
  <c r="K6" i="19"/>
  <c r="E8" i="19"/>
  <c r="E6" i="19"/>
  <c r="K7" i="19"/>
  <c r="W11" i="31"/>
  <c r="AO6" i="31"/>
  <c r="AP6" i="31" s="1"/>
  <c r="P6" i="19" s="1"/>
  <c r="R6" i="19" s="1"/>
  <c r="N5" i="31"/>
  <c r="E9" i="27"/>
  <c r="L9" i="27" s="1"/>
  <c r="E9" i="28"/>
  <c r="L9" i="28" s="1"/>
  <c r="E10" i="27"/>
  <c r="L10" i="27" s="1"/>
  <c r="E10" i="28"/>
  <c r="E5" i="27"/>
  <c r="L5" i="27" s="1"/>
  <c r="E5" i="28"/>
  <c r="L5" i="28" s="1"/>
  <c r="E7" i="27"/>
  <c r="L7" i="27" s="1"/>
  <c r="E7" i="28"/>
  <c r="E3" i="27"/>
  <c r="L3" i="27" s="1"/>
  <c r="E3" i="28"/>
  <c r="L3" i="28" s="1"/>
  <c r="E12" i="27"/>
  <c r="L12" i="27" s="1"/>
  <c r="E12" i="28"/>
  <c r="E6" i="27"/>
  <c r="L6" i="27" s="1"/>
  <c r="E6" i="28"/>
  <c r="L6" i="28" s="1"/>
  <c r="E4" i="27"/>
  <c r="L4" i="27" s="1"/>
  <c r="E4" i="28"/>
  <c r="E8" i="27"/>
  <c r="L8" i="27" s="1"/>
  <c r="E8" i="28"/>
  <c r="L8" i="28" s="1"/>
  <c r="E13" i="27"/>
  <c r="L13" i="27" s="1"/>
  <c r="E13" i="28"/>
  <c r="E11" i="27"/>
  <c r="L11" i="27" s="1"/>
  <c r="E11" i="28"/>
  <c r="L11" i="28" s="1"/>
  <c r="E2" i="27"/>
  <c r="L2" i="27" s="1"/>
  <c r="E2" i="28"/>
  <c r="L2" i="28" s="1"/>
  <c r="F5" i="27"/>
  <c r="M5" i="27" s="1"/>
  <c r="Q5" i="27" s="1"/>
  <c r="F4" i="27"/>
  <c r="M4" i="27" s="1"/>
  <c r="F6" i="27"/>
  <c r="M6" i="27" s="1"/>
  <c r="F11" i="27"/>
  <c r="M11" i="27" s="1"/>
  <c r="F8" i="27"/>
  <c r="M8" i="27" s="1"/>
  <c r="Q8" i="27" s="1"/>
  <c r="F7" i="27"/>
  <c r="M7" i="27" s="1"/>
  <c r="F3" i="27"/>
  <c r="M3" i="27" s="1"/>
  <c r="F9" i="27"/>
  <c r="M9" i="27" s="1"/>
  <c r="F10" i="27"/>
  <c r="M10" i="27" s="1"/>
  <c r="F2" i="27"/>
  <c r="M2" i="27" s="1"/>
  <c r="F5" i="26"/>
  <c r="O5" i="26" s="1"/>
  <c r="F3" i="26"/>
  <c r="O3" i="26" s="1"/>
  <c r="F6" i="26"/>
  <c r="O6" i="26" s="1"/>
  <c r="F12" i="26"/>
  <c r="O12" i="26" s="1"/>
  <c r="F11" i="26"/>
  <c r="O11" i="26" s="1"/>
  <c r="F13" i="26"/>
  <c r="O13" i="26" s="1"/>
  <c r="F8" i="26"/>
  <c r="O8" i="26" s="1"/>
  <c r="F10" i="26"/>
  <c r="O10" i="26" s="1"/>
  <c r="F9" i="26"/>
  <c r="O9" i="26" s="1"/>
  <c r="F7" i="26"/>
  <c r="O7" i="26" s="1"/>
  <c r="F4" i="26"/>
  <c r="O4" i="26" s="1"/>
  <c r="F2" i="26"/>
  <c r="O2" i="26" s="1"/>
  <c r="T9" i="24"/>
  <c r="U9" i="24" s="1"/>
  <c r="T15" i="24"/>
  <c r="S12" i="24"/>
  <c r="S8" i="24"/>
  <c r="T8" i="24" s="1"/>
  <c r="U8" i="24" s="1"/>
  <c r="S10" i="24"/>
  <c r="T10" i="24" s="1"/>
  <c r="U10" i="24" s="1"/>
  <c r="S3" i="24"/>
  <c r="S11" i="24"/>
  <c r="T11" i="24" s="1"/>
  <c r="U11" i="24" s="1"/>
  <c r="S13" i="24"/>
  <c r="T13" i="24" s="1"/>
  <c r="U13" i="24" s="1"/>
  <c r="R5" i="23"/>
  <c r="R13" i="23"/>
  <c r="S13" i="23" s="1"/>
  <c r="R2" i="22"/>
  <c r="S2" i="22" s="1"/>
  <c r="K8" i="19"/>
  <c r="R6" i="23"/>
  <c r="S6" i="23" s="1"/>
  <c r="L7" i="18"/>
  <c r="K5" i="19"/>
  <c r="R10" i="23"/>
  <c r="R8" i="23"/>
  <c r="S2" i="24"/>
  <c r="R63" i="23"/>
  <c r="S63" i="23" s="1"/>
  <c r="R15" i="23"/>
  <c r="S15" i="23" s="1"/>
  <c r="R7" i="23"/>
  <c r="S7" i="23" s="1"/>
  <c r="R12" i="23"/>
  <c r="R9" i="23"/>
  <c r="S27" i="24"/>
  <c r="T27" i="24" s="1"/>
  <c r="U27" i="24" s="1"/>
  <c r="S51" i="24"/>
  <c r="T51" i="24" s="1"/>
  <c r="S4" i="24"/>
  <c r="T4" i="24" s="1"/>
  <c r="U4" i="24" s="1"/>
  <c r="S5" i="24"/>
  <c r="S6" i="24"/>
  <c r="T6" i="24" s="1"/>
  <c r="U6" i="24" s="1"/>
  <c r="K21" i="20"/>
  <c r="G21" i="29"/>
  <c r="O21" i="29" s="1"/>
  <c r="G21" i="28"/>
  <c r="G21" i="27"/>
  <c r="G21" i="24"/>
  <c r="O21" i="24" s="1"/>
  <c r="S21" i="24" s="1"/>
  <c r="T21" i="24" s="1"/>
  <c r="U21" i="24" s="1"/>
  <c r="G21" i="23"/>
  <c r="G21" i="22"/>
  <c r="N21" i="22" s="1"/>
  <c r="Q21" i="22" s="1"/>
  <c r="K16" i="20"/>
  <c r="G16" i="29"/>
  <c r="O16" i="29" s="1"/>
  <c r="G16" i="28"/>
  <c r="G16" i="27"/>
  <c r="G16" i="24"/>
  <c r="O16" i="24" s="1"/>
  <c r="S16" i="24" s="1"/>
  <c r="T16" i="24" s="1"/>
  <c r="G16" i="23"/>
  <c r="G16" i="22"/>
  <c r="N16" i="22" s="1"/>
  <c r="Q16" i="22" s="1"/>
  <c r="K75" i="20"/>
  <c r="G75" i="29"/>
  <c r="G75" i="28"/>
  <c r="G75" i="27"/>
  <c r="G75" i="24"/>
  <c r="O75" i="24" s="1"/>
  <c r="S75" i="24" s="1"/>
  <c r="T75" i="24" s="1"/>
  <c r="U75" i="24" s="1"/>
  <c r="G75" i="22"/>
  <c r="N75" i="22" s="1"/>
  <c r="Q75" i="22" s="1"/>
  <c r="G75" i="23"/>
  <c r="G54" i="29"/>
  <c r="O54" i="29" s="1"/>
  <c r="G54" i="28"/>
  <c r="G54" i="27"/>
  <c r="G54" i="24"/>
  <c r="O54" i="24" s="1"/>
  <c r="S54" i="24" s="1"/>
  <c r="T54" i="24" s="1"/>
  <c r="U54" i="24" s="1"/>
  <c r="G54" i="22"/>
  <c r="N54" i="22" s="1"/>
  <c r="Q54" i="22" s="1"/>
  <c r="G54" i="23"/>
  <c r="L5" i="18"/>
  <c r="G23" i="29"/>
  <c r="O23" i="29" s="1"/>
  <c r="G23" i="28"/>
  <c r="G23" i="27"/>
  <c r="G23" i="24"/>
  <c r="O23" i="24" s="1"/>
  <c r="S23" i="24" s="1"/>
  <c r="T23" i="24" s="1"/>
  <c r="G23" i="23"/>
  <c r="R23" i="23" s="1"/>
  <c r="G23" i="22"/>
  <c r="N23" i="22" s="1"/>
  <c r="Q23" i="22" s="1"/>
  <c r="G57" i="29"/>
  <c r="O57" i="29" s="1"/>
  <c r="G57" i="28"/>
  <c r="G57" i="27"/>
  <c r="G57" i="24"/>
  <c r="O57" i="24" s="1"/>
  <c r="S57" i="24" s="1"/>
  <c r="T57" i="24" s="1"/>
  <c r="G57" i="23"/>
  <c r="G57" i="22"/>
  <c r="N57" i="22" s="1"/>
  <c r="Q57" i="22" s="1"/>
  <c r="H4" i="20"/>
  <c r="H8" i="20"/>
  <c r="H12" i="20"/>
  <c r="H16" i="20"/>
  <c r="H16" i="26"/>
  <c r="Q16" i="26" s="1"/>
  <c r="H20" i="20"/>
  <c r="H20" i="26"/>
  <c r="Q20" i="26" s="1"/>
  <c r="H24" i="20"/>
  <c r="H24" i="26"/>
  <c r="Q24" i="26" s="1"/>
  <c r="H28" i="20"/>
  <c r="H28" i="26"/>
  <c r="Q28" i="26" s="1"/>
  <c r="H32" i="20"/>
  <c r="H32" i="26"/>
  <c r="Q32" i="26" s="1"/>
  <c r="H36" i="20"/>
  <c r="H36" i="26"/>
  <c r="Q36" i="26" s="1"/>
  <c r="H40" i="20"/>
  <c r="H40" i="26"/>
  <c r="Q40" i="26" s="1"/>
  <c r="H44" i="20"/>
  <c r="H44" i="26"/>
  <c r="Q44" i="26" s="1"/>
  <c r="H48" i="20"/>
  <c r="H48" i="26"/>
  <c r="Q48" i="26" s="1"/>
  <c r="H52" i="20"/>
  <c r="H52" i="26"/>
  <c r="Q52" i="26" s="1"/>
  <c r="H56" i="20"/>
  <c r="H56" i="26"/>
  <c r="Q56" i="26" s="1"/>
  <c r="H60" i="20"/>
  <c r="H60" i="26"/>
  <c r="Q60" i="26" s="1"/>
  <c r="H64" i="20"/>
  <c r="H64" i="26"/>
  <c r="Q64" i="26" s="1"/>
  <c r="H68" i="20"/>
  <c r="H68" i="26"/>
  <c r="Q68" i="26" s="1"/>
  <c r="H72" i="20"/>
  <c r="H72" i="26"/>
  <c r="Q72" i="26" s="1"/>
  <c r="H76" i="20"/>
  <c r="H76" i="26"/>
  <c r="Q76" i="26" s="1"/>
  <c r="H80" i="20"/>
  <c r="H80" i="26"/>
  <c r="Q80" i="26" s="1"/>
  <c r="H84" i="20"/>
  <c r="H84" i="26"/>
  <c r="Q84" i="26" s="1"/>
  <c r="H88" i="20"/>
  <c r="H88" i="26"/>
  <c r="Q88" i="26" s="1"/>
  <c r="H92" i="20"/>
  <c r="H92" i="26"/>
  <c r="Q92" i="26" s="1"/>
  <c r="H96" i="20"/>
  <c r="H96" i="26"/>
  <c r="Q96" i="26" s="1"/>
  <c r="H100" i="20"/>
  <c r="H104" i="20"/>
  <c r="H108" i="20"/>
  <c r="H112" i="20"/>
  <c r="H116" i="20"/>
  <c r="G1" i="20"/>
  <c r="C77" i="20"/>
  <c r="C77" i="29"/>
  <c r="C77" i="28"/>
  <c r="C77" i="27"/>
  <c r="C77" i="26"/>
  <c r="C77" i="24"/>
  <c r="C77" i="22"/>
  <c r="C77" i="23"/>
  <c r="C85" i="20"/>
  <c r="C85" i="29"/>
  <c r="C85" i="28"/>
  <c r="C85" i="27"/>
  <c r="C85" i="26"/>
  <c r="C85" i="24"/>
  <c r="C85" i="23"/>
  <c r="C85" i="22"/>
  <c r="C93" i="20"/>
  <c r="C93" i="29"/>
  <c r="C93" i="28"/>
  <c r="C93" i="27"/>
  <c r="C93" i="26"/>
  <c r="C93" i="24"/>
  <c r="C93" i="23"/>
  <c r="C93" i="22"/>
  <c r="C101" i="20"/>
  <c r="C101" i="29"/>
  <c r="C101" i="28"/>
  <c r="C101" i="27"/>
  <c r="C101" i="26"/>
  <c r="C101" i="24"/>
  <c r="C101" i="23"/>
  <c r="C101" i="22"/>
  <c r="C99" i="20"/>
  <c r="C99" i="29"/>
  <c r="C99" i="28"/>
  <c r="C99" i="27"/>
  <c r="C99" i="26"/>
  <c r="C99" i="24"/>
  <c r="C99" i="23"/>
  <c r="C99" i="22"/>
  <c r="C13" i="20"/>
  <c r="C13" i="29"/>
  <c r="C13" i="28"/>
  <c r="C13" i="27"/>
  <c r="C13" i="26"/>
  <c r="C13" i="24"/>
  <c r="C13" i="23"/>
  <c r="C13" i="22"/>
  <c r="C21" i="20"/>
  <c r="C21" i="29"/>
  <c r="C21" i="28"/>
  <c r="C21" i="27"/>
  <c r="C21" i="26"/>
  <c r="C21" i="24"/>
  <c r="C21" i="23"/>
  <c r="C21" i="22"/>
  <c r="C37" i="20"/>
  <c r="C37" i="29"/>
  <c r="C37" i="28"/>
  <c r="C37" i="27"/>
  <c r="C37" i="26"/>
  <c r="C37" i="24"/>
  <c r="C37" i="22"/>
  <c r="C37" i="23"/>
  <c r="C47" i="20"/>
  <c r="C47" i="29"/>
  <c r="C47" i="28"/>
  <c r="C47" i="27"/>
  <c r="C47" i="26"/>
  <c r="C47" i="24"/>
  <c r="C47" i="22"/>
  <c r="C47" i="23"/>
  <c r="C57" i="20"/>
  <c r="C57" i="29"/>
  <c r="C57" i="28"/>
  <c r="C57" i="27"/>
  <c r="C57" i="26"/>
  <c r="C57" i="24"/>
  <c r="C57" i="23"/>
  <c r="C57" i="22"/>
  <c r="C67" i="20"/>
  <c r="C67" i="29"/>
  <c r="C67" i="28"/>
  <c r="C67" i="27"/>
  <c r="C67" i="26"/>
  <c r="C67" i="24"/>
  <c r="C67" i="22"/>
  <c r="C67" i="23"/>
  <c r="C80" i="20"/>
  <c r="C80" i="29"/>
  <c r="C80" i="28"/>
  <c r="C80" i="27"/>
  <c r="C80" i="26"/>
  <c r="C80" i="24"/>
  <c r="C80" i="23"/>
  <c r="C80" i="22"/>
  <c r="C92" i="20"/>
  <c r="C92" i="29"/>
  <c r="C92" i="28"/>
  <c r="C92" i="27"/>
  <c r="C92" i="26"/>
  <c r="C92" i="24"/>
  <c r="C92" i="23"/>
  <c r="C92" i="22"/>
  <c r="C2" i="20"/>
  <c r="C2" i="29"/>
  <c r="C2" i="28"/>
  <c r="C2" i="27"/>
  <c r="C2" i="24"/>
  <c r="C2" i="23"/>
  <c r="C2" i="22"/>
  <c r="C10" i="20"/>
  <c r="C10" i="29"/>
  <c r="C10" i="28"/>
  <c r="C10" i="27"/>
  <c r="C10" i="26"/>
  <c r="C10" i="24"/>
  <c r="C10" i="23"/>
  <c r="C10" i="22"/>
  <c r="C18" i="20"/>
  <c r="C18" i="29"/>
  <c r="C18" i="28"/>
  <c r="C18" i="27"/>
  <c r="C18" i="26"/>
  <c r="C18" i="24"/>
  <c r="C18" i="23"/>
  <c r="C18" i="22"/>
  <c r="C26" i="20"/>
  <c r="C26" i="29"/>
  <c r="C26" i="28"/>
  <c r="C26" i="27"/>
  <c r="C26" i="26"/>
  <c r="C26" i="24"/>
  <c r="C26" i="22"/>
  <c r="C26" i="23"/>
  <c r="C34" i="20"/>
  <c r="C34" i="29"/>
  <c r="C34" i="28"/>
  <c r="C34" i="27"/>
  <c r="C34" i="26"/>
  <c r="C34" i="24"/>
  <c r="C34" i="23"/>
  <c r="C34" i="22"/>
  <c r="C42" i="20"/>
  <c r="C42" i="29"/>
  <c r="C42" i="28"/>
  <c r="C42" i="27"/>
  <c r="C42" i="26"/>
  <c r="C42" i="24"/>
  <c r="C42" i="23"/>
  <c r="C42" i="22"/>
  <c r="C50" i="20"/>
  <c r="C50" i="29"/>
  <c r="C50" i="28"/>
  <c r="C50" i="27"/>
  <c r="C50" i="26"/>
  <c r="C50" i="24"/>
  <c r="C50" i="22"/>
  <c r="C50" i="23"/>
  <c r="H6" i="20"/>
  <c r="G11" i="20"/>
  <c r="H18" i="20"/>
  <c r="H18" i="26"/>
  <c r="Q18" i="26" s="1"/>
  <c r="G31" i="20"/>
  <c r="G31" i="26"/>
  <c r="P31" i="26" s="1"/>
  <c r="G43" i="20"/>
  <c r="G43" i="26"/>
  <c r="P43" i="26" s="1"/>
  <c r="G55" i="20"/>
  <c r="G55" i="26"/>
  <c r="P55" i="26" s="1"/>
  <c r="G79" i="20"/>
  <c r="G79" i="26"/>
  <c r="P79" i="26" s="1"/>
  <c r="G87" i="20"/>
  <c r="G87" i="26"/>
  <c r="P87" i="26" s="1"/>
  <c r="G91" i="20"/>
  <c r="G91" i="26"/>
  <c r="P91" i="26" s="1"/>
  <c r="G99" i="20"/>
  <c r="G103" i="20"/>
  <c r="G60" i="29"/>
  <c r="O60" i="29" s="1"/>
  <c r="G60" i="28"/>
  <c r="G60" i="27"/>
  <c r="G60" i="24"/>
  <c r="O60" i="24" s="1"/>
  <c r="S60" i="24" s="1"/>
  <c r="T60" i="24" s="1"/>
  <c r="U60" i="24" s="1"/>
  <c r="G60" i="23"/>
  <c r="G60" i="22"/>
  <c r="N60" i="22" s="1"/>
  <c r="Q60" i="22" s="1"/>
  <c r="H3" i="20"/>
  <c r="G16" i="20"/>
  <c r="G16" i="26"/>
  <c r="P16" i="26" s="1"/>
  <c r="G24" i="20"/>
  <c r="G24" i="26"/>
  <c r="P24" i="26" s="1"/>
  <c r="H35" i="20"/>
  <c r="H35" i="26"/>
  <c r="Q35" i="26" s="1"/>
  <c r="G48" i="20"/>
  <c r="G48" i="26"/>
  <c r="P48" i="26" s="1"/>
  <c r="G64" i="20"/>
  <c r="G64" i="26"/>
  <c r="P64" i="26" s="1"/>
  <c r="G68" i="20"/>
  <c r="G68" i="26"/>
  <c r="P68" i="26" s="1"/>
  <c r="H79" i="20"/>
  <c r="H79" i="26"/>
  <c r="Q79" i="26" s="1"/>
  <c r="G92" i="20"/>
  <c r="G92" i="26"/>
  <c r="P92" i="26" s="1"/>
  <c r="H99" i="20"/>
  <c r="H99" i="26"/>
  <c r="Q99" i="26" s="1"/>
  <c r="G104" i="20"/>
  <c r="H115" i="20"/>
  <c r="K111" i="20"/>
  <c r="G111" i="29"/>
  <c r="O111" i="29" s="1"/>
  <c r="G111" i="28"/>
  <c r="G111" i="27"/>
  <c r="G111" i="24"/>
  <c r="O111" i="24" s="1"/>
  <c r="G111" i="23"/>
  <c r="G111" i="22"/>
  <c r="N111" i="22" s="1"/>
  <c r="Q111" i="22" s="1"/>
  <c r="G55" i="29"/>
  <c r="O55" i="29" s="1"/>
  <c r="G55" i="28"/>
  <c r="G55" i="27"/>
  <c r="G55" i="24"/>
  <c r="O55" i="24" s="1"/>
  <c r="G55" i="23"/>
  <c r="G55" i="22"/>
  <c r="N55" i="22" s="1"/>
  <c r="Q55" i="22" s="1"/>
  <c r="G15" i="20"/>
  <c r="G15" i="26"/>
  <c r="P15" i="26" s="1"/>
  <c r="G23" i="20"/>
  <c r="G23" i="26"/>
  <c r="P23" i="26" s="1"/>
  <c r="H30" i="20"/>
  <c r="H30" i="26"/>
  <c r="Q30" i="26" s="1"/>
  <c r="G47" i="20"/>
  <c r="G47" i="26"/>
  <c r="P47" i="26" s="1"/>
  <c r="H54" i="20"/>
  <c r="H54" i="26"/>
  <c r="Q54" i="26" s="1"/>
  <c r="H62" i="20"/>
  <c r="H62" i="26"/>
  <c r="Q62" i="26" s="1"/>
  <c r="H66" i="20"/>
  <c r="H66" i="26"/>
  <c r="Q66" i="26" s="1"/>
  <c r="H78" i="20"/>
  <c r="H78" i="26"/>
  <c r="Q78" i="26" s="1"/>
  <c r="G95" i="20"/>
  <c r="G95" i="26"/>
  <c r="P95" i="26" s="1"/>
  <c r="G111" i="20"/>
  <c r="G8" i="20"/>
  <c r="H19" i="20"/>
  <c r="H19" i="26"/>
  <c r="Q19" i="26" s="1"/>
  <c r="H27" i="20"/>
  <c r="H27" i="26"/>
  <c r="Q27" i="26" s="1"/>
  <c r="H39" i="20"/>
  <c r="H39" i="26"/>
  <c r="Q39" i="26" s="1"/>
  <c r="H51" i="20"/>
  <c r="H51" i="26"/>
  <c r="Q51" i="26" s="1"/>
  <c r="H59" i="20"/>
  <c r="H59" i="26"/>
  <c r="Q59" i="26" s="1"/>
  <c r="H75" i="20"/>
  <c r="H75" i="26"/>
  <c r="Q75" i="26" s="1"/>
  <c r="G88" i="20"/>
  <c r="G88" i="26"/>
  <c r="P88" i="26" s="1"/>
  <c r="G108" i="20"/>
  <c r="K17" i="20"/>
  <c r="G17" i="29"/>
  <c r="O17" i="29" s="1"/>
  <c r="G17" i="28"/>
  <c r="G17" i="27"/>
  <c r="G17" i="24"/>
  <c r="O17" i="24" s="1"/>
  <c r="G17" i="22"/>
  <c r="N17" i="22" s="1"/>
  <c r="Q17" i="22" s="1"/>
  <c r="G17" i="23"/>
  <c r="R17" i="23" s="1"/>
  <c r="G62" i="29"/>
  <c r="O62" i="29" s="1"/>
  <c r="G62" i="28"/>
  <c r="G62" i="27"/>
  <c r="G62" i="24"/>
  <c r="O62" i="24" s="1"/>
  <c r="G62" i="23"/>
  <c r="R62" i="23" s="1"/>
  <c r="G62" i="22"/>
  <c r="N62" i="22" s="1"/>
  <c r="Q62" i="22" s="1"/>
  <c r="G58" i="29"/>
  <c r="O58" i="29" s="1"/>
  <c r="G58" i="28"/>
  <c r="G58" i="27"/>
  <c r="G58" i="24"/>
  <c r="O58" i="24" s="1"/>
  <c r="S58" i="24" s="1"/>
  <c r="T58" i="24" s="1"/>
  <c r="G58" i="22"/>
  <c r="N58" i="22" s="1"/>
  <c r="Q58" i="22" s="1"/>
  <c r="G58" i="23"/>
  <c r="R58" i="23" s="1"/>
  <c r="G19" i="29"/>
  <c r="O19" i="29" s="1"/>
  <c r="G19" i="28"/>
  <c r="G19" i="27"/>
  <c r="G19" i="24"/>
  <c r="O19" i="24" s="1"/>
  <c r="G19" i="22"/>
  <c r="N19" i="22" s="1"/>
  <c r="Q19" i="22" s="1"/>
  <c r="G19" i="23"/>
  <c r="H2" i="20"/>
  <c r="H22" i="20"/>
  <c r="H22" i="26"/>
  <c r="Q22" i="26" s="1"/>
  <c r="G35" i="20"/>
  <c r="G35" i="26"/>
  <c r="P35" i="26" s="1"/>
  <c r="H46" i="20"/>
  <c r="H46" i="26"/>
  <c r="Q46" i="26" s="1"/>
  <c r="G67" i="20"/>
  <c r="G67" i="26"/>
  <c r="P67" i="26" s="1"/>
  <c r="G75" i="20"/>
  <c r="G75" i="26"/>
  <c r="P75" i="26" s="1"/>
  <c r="H106" i="20"/>
  <c r="H114" i="20"/>
  <c r="G56" i="29"/>
  <c r="O56" i="29" s="1"/>
  <c r="G56" i="28"/>
  <c r="G56" i="27"/>
  <c r="G56" i="24"/>
  <c r="O56" i="24" s="1"/>
  <c r="S56" i="24" s="1"/>
  <c r="T56" i="24" s="1"/>
  <c r="G56" i="22"/>
  <c r="N56" i="22" s="1"/>
  <c r="Q56" i="22" s="1"/>
  <c r="G56" i="23"/>
  <c r="R56" i="23" s="1"/>
  <c r="G4" i="20"/>
  <c r="H15" i="20"/>
  <c r="H15" i="26"/>
  <c r="Q15" i="26" s="1"/>
  <c r="G36" i="20"/>
  <c r="G36" i="26"/>
  <c r="P36" i="26" s="1"/>
  <c r="H43" i="20"/>
  <c r="H43" i="26"/>
  <c r="Q43" i="26" s="1"/>
  <c r="G60" i="20"/>
  <c r="G60" i="26"/>
  <c r="P60" i="26" s="1"/>
  <c r="G72" i="20"/>
  <c r="G72" i="26"/>
  <c r="P72" i="26" s="1"/>
  <c r="H87" i="20"/>
  <c r="H87" i="26"/>
  <c r="Q87" i="26" s="1"/>
  <c r="H103" i="20"/>
  <c r="G116" i="20"/>
  <c r="H5" i="20"/>
  <c r="H9" i="20"/>
  <c r="H13" i="20"/>
  <c r="H17" i="20"/>
  <c r="H17" i="26"/>
  <c r="Q17" i="26" s="1"/>
  <c r="H21" i="20"/>
  <c r="H21" i="26"/>
  <c r="Q21" i="26" s="1"/>
  <c r="H25" i="20"/>
  <c r="H25" i="26"/>
  <c r="Q25" i="26" s="1"/>
  <c r="H29" i="20"/>
  <c r="H29" i="26"/>
  <c r="Q29" i="26" s="1"/>
  <c r="H33" i="20"/>
  <c r="H33" i="26"/>
  <c r="Q33" i="26" s="1"/>
  <c r="H37" i="20"/>
  <c r="H37" i="26"/>
  <c r="Q37" i="26" s="1"/>
  <c r="H41" i="20"/>
  <c r="H41" i="26"/>
  <c r="Q41" i="26" s="1"/>
  <c r="H45" i="20"/>
  <c r="H45" i="26"/>
  <c r="Q45" i="26" s="1"/>
  <c r="H49" i="20"/>
  <c r="H49" i="26"/>
  <c r="Q49" i="26" s="1"/>
  <c r="H53" i="20"/>
  <c r="H53" i="26"/>
  <c r="Q53" i="26" s="1"/>
  <c r="H57" i="20"/>
  <c r="H57" i="26"/>
  <c r="Q57" i="26" s="1"/>
  <c r="H61" i="20"/>
  <c r="H61" i="26"/>
  <c r="Q61" i="26" s="1"/>
  <c r="H65" i="20"/>
  <c r="H65" i="26"/>
  <c r="Q65" i="26" s="1"/>
  <c r="H69" i="20"/>
  <c r="H69" i="26"/>
  <c r="Q69" i="26" s="1"/>
  <c r="H73" i="20"/>
  <c r="H73" i="26"/>
  <c r="Q73" i="26" s="1"/>
  <c r="H77" i="20"/>
  <c r="H77" i="26"/>
  <c r="Q77" i="26" s="1"/>
  <c r="H81" i="20"/>
  <c r="H81" i="26"/>
  <c r="Q81" i="26" s="1"/>
  <c r="H85" i="20"/>
  <c r="H85" i="26"/>
  <c r="Q85" i="26" s="1"/>
  <c r="H89" i="20"/>
  <c r="H89" i="26"/>
  <c r="Q89" i="26" s="1"/>
  <c r="H93" i="20"/>
  <c r="H93" i="26"/>
  <c r="Q93" i="26" s="1"/>
  <c r="H97" i="20"/>
  <c r="H97" i="26"/>
  <c r="Q97" i="26" s="1"/>
  <c r="H101" i="20"/>
  <c r="H105" i="20"/>
  <c r="H109" i="20"/>
  <c r="H113" i="20"/>
  <c r="H117" i="20"/>
  <c r="C8" i="20"/>
  <c r="C8" i="29"/>
  <c r="C8" i="28"/>
  <c r="C8" i="27"/>
  <c r="C8" i="26"/>
  <c r="C8" i="24"/>
  <c r="C8" i="23"/>
  <c r="C8" i="22"/>
  <c r="C16" i="20"/>
  <c r="C16" i="29"/>
  <c r="C16" i="28"/>
  <c r="C16" i="27"/>
  <c r="C16" i="26"/>
  <c r="C16" i="24"/>
  <c r="C16" i="22"/>
  <c r="C16" i="23"/>
  <c r="C24" i="20"/>
  <c r="C24" i="29"/>
  <c r="C24" i="28"/>
  <c r="C24" i="27"/>
  <c r="C24" i="26"/>
  <c r="C24" i="24"/>
  <c r="C24" i="22"/>
  <c r="C24" i="23"/>
  <c r="C32" i="20"/>
  <c r="C32" i="29"/>
  <c r="C32" i="28"/>
  <c r="C32" i="27"/>
  <c r="C32" i="26"/>
  <c r="C32" i="24"/>
  <c r="C32" i="22"/>
  <c r="C32" i="23"/>
  <c r="C40" i="20"/>
  <c r="C40" i="29"/>
  <c r="C40" i="28"/>
  <c r="C40" i="27"/>
  <c r="C40" i="26"/>
  <c r="C40" i="24"/>
  <c r="C40" i="22"/>
  <c r="C40" i="23"/>
  <c r="C48" i="20"/>
  <c r="C48" i="29"/>
  <c r="C48" i="28"/>
  <c r="C48" i="27"/>
  <c r="C48" i="26"/>
  <c r="C48" i="24"/>
  <c r="C48" i="22"/>
  <c r="C48" i="23"/>
  <c r="C56" i="20"/>
  <c r="C56" i="29"/>
  <c r="C56" i="28"/>
  <c r="C56" i="27"/>
  <c r="C56" i="26"/>
  <c r="C56" i="24"/>
  <c r="C56" i="23"/>
  <c r="C56" i="22"/>
  <c r="C60" i="20"/>
  <c r="C60" i="29"/>
  <c r="C60" i="28"/>
  <c r="C60" i="27"/>
  <c r="C60" i="26"/>
  <c r="C60" i="24"/>
  <c r="C60" i="22"/>
  <c r="C60" i="23"/>
  <c r="C64" i="20"/>
  <c r="C64" i="29"/>
  <c r="C64" i="28"/>
  <c r="C64" i="27"/>
  <c r="C64" i="26"/>
  <c r="C64" i="24"/>
  <c r="C64" i="22"/>
  <c r="C64" i="23"/>
  <c r="C68" i="20"/>
  <c r="C68" i="29"/>
  <c r="C68" i="28"/>
  <c r="C68" i="27"/>
  <c r="C68" i="26"/>
  <c r="C68" i="24"/>
  <c r="C68" i="23"/>
  <c r="C68" i="22"/>
  <c r="C72" i="20"/>
  <c r="C72" i="29"/>
  <c r="C72" i="28"/>
  <c r="C72" i="27"/>
  <c r="C72" i="26"/>
  <c r="C72" i="24"/>
  <c r="C72" i="22"/>
  <c r="C72" i="23"/>
  <c r="C78" i="20"/>
  <c r="C78" i="29"/>
  <c r="C78" i="28"/>
  <c r="C78" i="27"/>
  <c r="C78" i="26"/>
  <c r="C78" i="24"/>
  <c r="C78" i="23"/>
  <c r="C78" i="22"/>
  <c r="C86" i="20"/>
  <c r="C86" i="29"/>
  <c r="C86" i="28"/>
  <c r="C86" i="27"/>
  <c r="C86" i="26"/>
  <c r="C86" i="24"/>
  <c r="C86" i="23"/>
  <c r="C86" i="22"/>
  <c r="C94" i="20"/>
  <c r="C94" i="29"/>
  <c r="C94" i="28"/>
  <c r="C94" i="27"/>
  <c r="C94" i="26"/>
  <c r="C94" i="24"/>
  <c r="C94" i="23"/>
  <c r="C94" i="22"/>
  <c r="C102" i="20"/>
  <c r="C102" i="29"/>
  <c r="C102" i="28"/>
  <c r="C102" i="27"/>
  <c r="C102" i="26"/>
  <c r="C102" i="24"/>
  <c r="C102" i="23"/>
  <c r="C102" i="22"/>
  <c r="C106" i="20"/>
  <c r="C106" i="29"/>
  <c r="C106" i="28"/>
  <c r="C106" i="27"/>
  <c r="C106" i="26"/>
  <c r="C106" i="23"/>
  <c r="C106" i="24"/>
  <c r="C106" i="22"/>
  <c r="C110" i="20"/>
  <c r="C110" i="29"/>
  <c r="C110" i="28"/>
  <c r="C110" i="27"/>
  <c r="C110" i="26"/>
  <c r="C110" i="23"/>
  <c r="C110" i="24"/>
  <c r="C110" i="22"/>
  <c r="C112" i="20"/>
  <c r="C112" i="29"/>
  <c r="C112" i="28"/>
  <c r="C112" i="27"/>
  <c r="C112" i="26"/>
  <c r="C112" i="24"/>
  <c r="C112" i="23"/>
  <c r="C112" i="22"/>
  <c r="C114" i="20"/>
  <c r="C114" i="29"/>
  <c r="C114" i="28"/>
  <c r="C114" i="27"/>
  <c r="C114" i="26"/>
  <c r="C114" i="24"/>
  <c r="C114" i="23"/>
  <c r="C114" i="22"/>
  <c r="C116" i="20"/>
  <c r="C116" i="29"/>
  <c r="C116" i="28"/>
  <c r="C116" i="27"/>
  <c r="C116" i="26"/>
  <c r="C116" i="23"/>
  <c r="C116" i="24"/>
  <c r="C116" i="22"/>
  <c r="C79" i="20"/>
  <c r="C79" i="29"/>
  <c r="C79" i="28"/>
  <c r="C79" i="27"/>
  <c r="C79" i="26"/>
  <c r="C79" i="24"/>
  <c r="C79" i="22"/>
  <c r="C79" i="23"/>
  <c r="C95" i="20"/>
  <c r="C95" i="29"/>
  <c r="C95" i="28"/>
  <c r="C95" i="27"/>
  <c r="C95" i="26"/>
  <c r="C95" i="24"/>
  <c r="C95" i="23"/>
  <c r="C95" i="22"/>
  <c r="C25" i="20"/>
  <c r="C25" i="29"/>
  <c r="C25" i="28"/>
  <c r="C25" i="27"/>
  <c r="C25" i="26"/>
  <c r="C25" i="24"/>
  <c r="C25" i="23"/>
  <c r="C25" i="22"/>
  <c r="C39" i="20"/>
  <c r="C39" i="29"/>
  <c r="C39" i="28"/>
  <c r="C39" i="27"/>
  <c r="C39" i="26"/>
  <c r="C39" i="24"/>
  <c r="C39" i="22"/>
  <c r="C39" i="23"/>
  <c r="C53" i="20"/>
  <c r="C53" i="29"/>
  <c r="C53" i="28"/>
  <c r="C53" i="27"/>
  <c r="C53" i="26"/>
  <c r="C53" i="24"/>
  <c r="C53" i="22"/>
  <c r="C53" i="23"/>
  <c r="C61" i="20"/>
  <c r="C61" i="29"/>
  <c r="C61" i="28"/>
  <c r="C61" i="27"/>
  <c r="C61" i="26"/>
  <c r="C61" i="24"/>
  <c r="C61" i="23"/>
  <c r="C61" i="22"/>
  <c r="C76" i="20"/>
  <c r="C76" i="29"/>
  <c r="C76" i="28"/>
  <c r="C76" i="27"/>
  <c r="C76" i="26"/>
  <c r="C76" i="24"/>
  <c r="C76" i="23"/>
  <c r="C76" i="22"/>
  <c r="C105" i="20"/>
  <c r="C105" i="29"/>
  <c r="C105" i="27"/>
  <c r="C105" i="28"/>
  <c r="C105" i="26"/>
  <c r="C105" i="24"/>
  <c r="C105" i="23"/>
  <c r="C105" i="22"/>
  <c r="C111" i="20"/>
  <c r="C111" i="29"/>
  <c r="C111" i="28"/>
  <c r="C111" i="27"/>
  <c r="C111" i="26"/>
  <c r="C111" i="24"/>
  <c r="C111" i="23"/>
  <c r="C111" i="22"/>
  <c r="C115" i="20"/>
  <c r="C115" i="29"/>
  <c r="C115" i="28"/>
  <c r="C115" i="27"/>
  <c r="C115" i="26"/>
  <c r="C115" i="24"/>
  <c r="C115" i="23"/>
  <c r="C115" i="22"/>
  <c r="C3" i="20"/>
  <c r="C3" i="29"/>
  <c r="C3" i="28"/>
  <c r="C3" i="27"/>
  <c r="C3" i="24"/>
  <c r="C3" i="23"/>
  <c r="C3" i="22"/>
  <c r="C7" i="20"/>
  <c r="C7" i="29"/>
  <c r="C7" i="28"/>
  <c r="C7" i="27"/>
  <c r="C7" i="26"/>
  <c r="C7" i="24"/>
  <c r="C7" i="23"/>
  <c r="C7" i="22"/>
  <c r="C17" i="20"/>
  <c r="C17" i="29"/>
  <c r="C17" i="28"/>
  <c r="C17" i="27"/>
  <c r="C17" i="26"/>
  <c r="C17" i="24"/>
  <c r="C17" i="23"/>
  <c r="C17" i="22"/>
  <c r="C23" i="20"/>
  <c r="C23" i="29"/>
  <c r="C23" i="28"/>
  <c r="C23" i="27"/>
  <c r="C23" i="26"/>
  <c r="C23" i="24"/>
  <c r="C23" i="22"/>
  <c r="C23" i="23"/>
  <c r="C31" i="20"/>
  <c r="C31" i="29"/>
  <c r="C31" i="28"/>
  <c r="C31" i="27"/>
  <c r="C31" i="26"/>
  <c r="C31" i="24"/>
  <c r="C31" i="22"/>
  <c r="C31" i="23"/>
  <c r="C43" i="20"/>
  <c r="C43" i="29"/>
  <c r="C43" i="28"/>
  <c r="C43" i="27"/>
  <c r="C43" i="26"/>
  <c r="C43" i="24"/>
  <c r="C43" i="23"/>
  <c r="C43" i="22"/>
  <c r="C73" i="20"/>
  <c r="C73" i="29"/>
  <c r="C73" i="28"/>
  <c r="C73" i="27"/>
  <c r="C73" i="26"/>
  <c r="C73" i="24"/>
  <c r="C73" i="23"/>
  <c r="C73" i="22"/>
  <c r="C96" i="20"/>
  <c r="C96" i="29"/>
  <c r="C96" i="27"/>
  <c r="C96" i="28"/>
  <c r="C96" i="26"/>
  <c r="C96" i="24"/>
  <c r="C96" i="23"/>
  <c r="C96" i="22"/>
  <c r="C107" i="20"/>
  <c r="C107" i="29"/>
  <c r="C107" i="28"/>
  <c r="C107" i="27"/>
  <c r="C107" i="26"/>
  <c r="C107" i="24"/>
  <c r="C107" i="23"/>
  <c r="C107" i="22"/>
  <c r="R54" i="23"/>
  <c r="R19" i="23"/>
  <c r="R75" i="23"/>
  <c r="S75" i="23" s="1"/>
  <c r="R60" i="23"/>
  <c r="R57" i="23"/>
  <c r="S19" i="24"/>
  <c r="T19" i="24" s="1"/>
  <c r="S111" i="24"/>
  <c r="T111" i="24" s="1"/>
  <c r="S62" i="24"/>
  <c r="AO14" i="31"/>
  <c r="K24" i="20"/>
  <c r="G24" i="29"/>
  <c r="O24" i="29" s="1"/>
  <c r="G24" i="28"/>
  <c r="G24" i="27"/>
  <c r="G24" i="24"/>
  <c r="O24" i="24" s="1"/>
  <c r="S24" i="24" s="1"/>
  <c r="T24" i="24" s="1"/>
  <c r="G24" i="22"/>
  <c r="N24" i="22" s="1"/>
  <c r="Q24" i="22" s="1"/>
  <c r="G24" i="23"/>
  <c r="R24" i="23" s="1"/>
  <c r="K26" i="20"/>
  <c r="G26" i="29"/>
  <c r="O26" i="29" s="1"/>
  <c r="G26" i="28"/>
  <c r="G26" i="27"/>
  <c r="G26" i="24"/>
  <c r="O26" i="24" s="1"/>
  <c r="G26" i="23"/>
  <c r="R26" i="23" s="1"/>
  <c r="G26" i="22"/>
  <c r="N26" i="22" s="1"/>
  <c r="Q26" i="22" s="1"/>
  <c r="K22" i="20"/>
  <c r="G22" i="29"/>
  <c r="O22" i="29" s="1"/>
  <c r="G22" i="28"/>
  <c r="G22" i="27"/>
  <c r="G22" i="24"/>
  <c r="O22" i="24" s="1"/>
  <c r="S22" i="24" s="1"/>
  <c r="T22" i="24" s="1"/>
  <c r="G22" i="23"/>
  <c r="R22" i="23" s="1"/>
  <c r="G22" i="22"/>
  <c r="N22" i="22" s="1"/>
  <c r="Q22" i="22" s="1"/>
  <c r="K14" i="20"/>
  <c r="G14" i="29"/>
  <c r="O14" i="29" s="1"/>
  <c r="G14" i="28"/>
  <c r="G14" i="27"/>
  <c r="G14" i="24"/>
  <c r="O14" i="24" s="1"/>
  <c r="S14" i="24" s="1"/>
  <c r="G14" i="23"/>
  <c r="G14" i="22"/>
  <c r="N14" i="22" s="1"/>
  <c r="Q14" i="22" s="1"/>
  <c r="G61" i="29"/>
  <c r="O61" i="29" s="1"/>
  <c r="G61" i="28"/>
  <c r="G61" i="27"/>
  <c r="G61" i="24"/>
  <c r="O61" i="24" s="1"/>
  <c r="S61" i="24" s="1"/>
  <c r="T61" i="24" s="1"/>
  <c r="G61" i="23"/>
  <c r="G61" i="22"/>
  <c r="N61" i="22" s="1"/>
  <c r="Q61" i="22" s="1"/>
  <c r="G53" i="29"/>
  <c r="O53" i="29" s="1"/>
  <c r="G53" i="28"/>
  <c r="G53" i="27"/>
  <c r="G53" i="24"/>
  <c r="O53" i="24" s="1"/>
  <c r="S53" i="24" s="1"/>
  <c r="T53" i="24" s="1"/>
  <c r="U53" i="24" s="1"/>
  <c r="G53" i="22"/>
  <c r="N53" i="22" s="1"/>
  <c r="Q53" i="22" s="1"/>
  <c r="G53" i="23"/>
  <c r="G5" i="20"/>
  <c r="G9" i="20"/>
  <c r="G13" i="20"/>
  <c r="G17" i="20"/>
  <c r="G17" i="26"/>
  <c r="P17" i="26" s="1"/>
  <c r="G21" i="20"/>
  <c r="G21" i="26"/>
  <c r="P21" i="26" s="1"/>
  <c r="G25" i="20"/>
  <c r="G25" i="26"/>
  <c r="P25" i="26" s="1"/>
  <c r="G29" i="20"/>
  <c r="G29" i="26"/>
  <c r="P29" i="26" s="1"/>
  <c r="G33" i="20"/>
  <c r="G33" i="26"/>
  <c r="P33" i="26" s="1"/>
  <c r="G37" i="20"/>
  <c r="G37" i="26"/>
  <c r="P37" i="26" s="1"/>
  <c r="G41" i="20"/>
  <c r="G41" i="26"/>
  <c r="P41" i="26" s="1"/>
  <c r="G45" i="20"/>
  <c r="G45" i="26"/>
  <c r="P45" i="26" s="1"/>
  <c r="G49" i="20"/>
  <c r="G49" i="26"/>
  <c r="P49" i="26" s="1"/>
  <c r="G53" i="20"/>
  <c r="G53" i="26"/>
  <c r="P53" i="26" s="1"/>
  <c r="G57" i="20"/>
  <c r="G57" i="26"/>
  <c r="P57" i="26" s="1"/>
  <c r="G61" i="20"/>
  <c r="G61" i="26"/>
  <c r="P61" i="26" s="1"/>
  <c r="G65" i="20"/>
  <c r="G65" i="26"/>
  <c r="P65" i="26" s="1"/>
  <c r="G69" i="20"/>
  <c r="G69" i="26"/>
  <c r="P69" i="26" s="1"/>
  <c r="G73" i="20"/>
  <c r="G73" i="26"/>
  <c r="P73" i="26" s="1"/>
  <c r="G77" i="20"/>
  <c r="G77" i="26"/>
  <c r="P77" i="26" s="1"/>
  <c r="G81" i="20"/>
  <c r="G81" i="26"/>
  <c r="P81" i="26" s="1"/>
  <c r="G85" i="20"/>
  <c r="G85" i="26"/>
  <c r="P85" i="26" s="1"/>
  <c r="G89" i="20"/>
  <c r="G89" i="26"/>
  <c r="P89" i="26" s="1"/>
  <c r="G93" i="20"/>
  <c r="G93" i="26"/>
  <c r="P93" i="26" s="1"/>
  <c r="G97" i="20"/>
  <c r="G97" i="26"/>
  <c r="P97" i="26" s="1"/>
  <c r="G101" i="20"/>
  <c r="G105" i="20"/>
  <c r="G109" i="20"/>
  <c r="G113" i="20"/>
  <c r="G117" i="20"/>
  <c r="C81" i="20"/>
  <c r="C81" i="29"/>
  <c r="C81" i="28"/>
  <c r="C81" i="27"/>
  <c r="C81" i="26"/>
  <c r="C81" i="24"/>
  <c r="C81" i="23"/>
  <c r="C81" i="22"/>
  <c r="C89" i="20"/>
  <c r="C89" i="29"/>
  <c r="C89" i="28"/>
  <c r="C89" i="27"/>
  <c r="C89" i="26"/>
  <c r="C89" i="23"/>
  <c r="C89" i="24"/>
  <c r="C89" i="22"/>
  <c r="C97" i="20"/>
  <c r="C97" i="29"/>
  <c r="C97" i="27"/>
  <c r="C97" i="28"/>
  <c r="C97" i="26"/>
  <c r="C97" i="24"/>
  <c r="C97" i="23"/>
  <c r="C97" i="22"/>
  <c r="C87" i="20"/>
  <c r="C87" i="29"/>
  <c r="C87" i="28"/>
  <c r="C87" i="27"/>
  <c r="C87" i="26"/>
  <c r="C87" i="23"/>
  <c r="C87" i="24"/>
  <c r="C87" i="22"/>
  <c r="C27" i="20"/>
  <c r="C27" i="29"/>
  <c r="C27" i="28"/>
  <c r="C27" i="27"/>
  <c r="C27" i="26"/>
  <c r="C27" i="24"/>
  <c r="C27" i="22"/>
  <c r="C27" i="23"/>
  <c r="C41" i="20"/>
  <c r="C41" i="29"/>
  <c r="C41" i="28"/>
  <c r="C41" i="27"/>
  <c r="C41" i="26"/>
  <c r="C41" i="24"/>
  <c r="C41" i="22"/>
  <c r="C41" i="23"/>
  <c r="C51" i="20"/>
  <c r="C51" i="29"/>
  <c r="C51" i="28"/>
  <c r="C51" i="27"/>
  <c r="C51" i="26"/>
  <c r="C51" i="24"/>
  <c r="C51" i="23"/>
  <c r="C51" i="22"/>
  <c r="C65" i="20"/>
  <c r="C65" i="29"/>
  <c r="C65" i="28"/>
  <c r="C65" i="27"/>
  <c r="C65" i="26"/>
  <c r="C65" i="24"/>
  <c r="C65" i="22"/>
  <c r="C65" i="23"/>
  <c r="C69" i="20"/>
  <c r="C69" i="29"/>
  <c r="C69" i="28"/>
  <c r="C69" i="27"/>
  <c r="C69" i="26"/>
  <c r="C69" i="24"/>
  <c r="C69" i="23"/>
  <c r="C69" i="22"/>
  <c r="C88" i="20"/>
  <c r="C88" i="29"/>
  <c r="C88" i="28"/>
  <c r="C88" i="27"/>
  <c r="C88" i="26"/>
  <c r="C88" i="24"/>
  <c r="C88" i="23"/>
  <c r="C88" i="22"/>
  <c r="C6" i="20"/>
  <c r="C6" i="29"/>
  <c r="C6" i="28"/>
  <c r="C6" i="27"/>
  <c r="C6" i="26"/>
  <c r="C6" i="24"/>
  <c r="C6" i="23"/>
  <c r="C6" i="22"/>
  <c r="C14" i="20"/>
  <c r="C14" i="29"/>
  <c r="C14" i="28"/>
  <c r="C14" i="27"/>
  <c r="C14" i="26"/>
  <c r="C14" i="24"/>
  <c r="C14" i="22"/>
  <c r="C14" i="23"/>
  <c r="C22" i="20"/>
  <c r="C22" i="29"/>
  <c r="C22" i="28"/>
  <c r="C22" i="27"/>
  <c r="C22" i="26"/>
  <c r="C22" i="24"/>
  <c r="C22" i="23"/>
  <c r="C22" i="22"/>
  <c r="C30" i="20"/>
  <c r="C30" i="29"/>
  <c r="C30" i="28"/>
  <c r="C30" i="27"/>
  <c r="C30" i="26"/>
  <c r="C30" i="24"/>
  <c r="C30" i="22"/>
  <c r="C30" i="23"/>
  <c r="C38" i="20"/>
  <c r="C38" i="29"/>
  <c r="C38" i="28"/>
  <c r="C38" i="27"/>
  <c r="C38" i="26"/>
  <c r="C38" i="24"/>
  <c r="C38" i="23"/>
  <c r="C38" i="22"/>
  <c r="C46" i="20"/>
  <c r="C46" i="29"/>
  <c r="C46" i="28"/>
  <c r="C46" i="27"/>
  <c r="C46" i="26"/>
  <c r="C46" i="24"/>
  <c r="C46" i="23"/>
  <c r="C46" i="22"/>
  <c r="C54" i="20"/>
  <c r="C54" i="29"/>
  <c r="C54" i="28"/>
  <c r="C54" i="27"/>
  <c r="C54" i="26"/>
  <c r="C54" i="24"/>
  <c r="C54" i="23"/>
  <c r="C54" i="22"/>
  <c r="H10" i="20"/>
  <c r="H14" i="20"/>
  <c r="H26" i="20"/>
  <c r="H26" i="26"/>
  <c r="Q26" i="26" s="1"/>
  <c r="H42" i="20"/>
  <c r="H42" i="26"/>
  <c r="Q42" i="26" s="1"/>
  <c r="G51" i="20"/>
  <c r="G51" i="26"/>
  <c r="P51" i="26" s="1"/>
  <c r="G71" i="20"/>
  <c r="G71" i="26"/>
  <c r="P71" i="26" s="1"/>
  <c r="G83" i="20"/>
  <c r="G83" i="26"/>
  <c r="P83" i="26" s="1"/>
  <c r="H90" i="20"/>
  <c r="H90" i="26"/>
  <c r="Q90" i="26" s="1"/>
  <c r="H94" i="20"/>
  <c r="H94" i="26"/>
  <c r="Q94" i="26" s="1"/>
  <c r="H102" i="20"/>
  <c r="G107" i="20"/>
  <c r="H7" i="20"/>
  <c r="G20" i="20"/>
  <c r="G20" i="26"/>
  <c r="P20" i="26" s="1"/>
  <c r="H31" i="20"/>
  <c r="H31" i="26"/>
  <c r="Q31" i="26" s="1"/>
  <c r="G44" i="20"/>
  <c r="G44" i="26"/>
  <c r="P44" i="26" s="1"/>
  <c r="G56" i="20"/>
  <c r="G56" i="26"/>
  <c r="P56" i="26" s="1"/>
  <c r="H67" i="20"/>
  <c r="H67" i="26"/>
  <c r="Q67" i="26" s="1"/>
  <c r="G76" i="20"/>
  <c r="G76" i="26"/>
  <c r="P76" i="26" s="1"/>
  <c r="H83" i="20"/>
  <c r="H83" i="26"/>
  <c r="Q83" i="26" s="1"/>
  <c r="H95" i="20"/>
  <c r="H95" i="26"/>
  <c r="Q95" i="26" s="1"/>
  <c r="G100" i="20"/>
  <c r="H107" i="20"/>
  <c r="G59" i="29"/>
  <c r="O59" i="29" s="1"/>
  <c r="G59" i="28"/>
  <c r="G59" i="27"/>
  <c r="G59" i="24"/>
  <c r="O59" i="24" s="1"/>
  <c r="S59" i="24" s="1"/>
  <c r="T59" i="24" s="1"/>
  <c r="G59" i="23"/>
  <c r="R59" i="23" s="1"/>
  <c r="G59" i="22"/>
  <c r="N59" i="22" s="1"/>
  <c r="Q59" i="22" s="1"/>
  <c r="G7" i="20"/>
  <c r="G19" i="20"/>
  <c r="G19" i="26"/>
  <c r="P19" i="26" s="1"/>
  <c r="G27" i="20"/>
  <c r="G27" i="26"/>
  <c r="P27" i="26" s="1"/>
  <c r="H38" i="20"/>
  <c r="H38" i="26"/>
  <c r="Q38" i="26" s="1"/>
  <c r="H50" i="20"/>
  <c r="H50" i="26"/>
  <c r="Q50" i="26" s="1"/>
  <c r="H58" i="20"/>
  <c r="H58" i="26"/>
  <c r="Q58" i="26" s="1"/>
  <c r="G63" i="20"/>
  <c r="G63" i="26"/>
  <c r="P63" i="26" s="1"/>
  <c r="H70" i="20"/>
  <c r="H70" i="26"/>
  <c r="Q70" i="26" s="1"/>
  <c r="H82" i="20"/>
  <c r="H82" i="26"/>
  <c r="Q82" i="26" s="1"/>
  <c r="H98" i="20"/>
  <c r="H98" i="26"/>
  <c r="Q98" i="26" s="1"/>
  <c r="G115" i="20"/>
  <c r="H11" i="20"/>
  <c r="H23" i="20"/>
  <c r="H23" i="26"/>
  <c r="Q23" i="26" s="1"/>
  <c r="G32" i="20"/>
  <c r="G32" i="26"/>
  <c r="P32" i="26" s="1"/>
  <c r="H47" i="20"/>
  <c r="H47" i="26"/>
  <c r="Q47" i="26" s="1"/>
  <c r="H55" i="20"/>
  <c r="H55" i="26"/>
  <c r="Q55" i="26" s="1"/>
  <c r="H71" i="20"/>
  <c r="H71" i="26"/>
  <c r="Q71" i="26" s="1"/>
  <c r="G84" i="20"/>
  <c r="G84" i="26"/>
  <c r="P84" i="26" s="1"/>
  <c r="H91" i="20"/>
  <c r="H91" i="26"/>
  <c r="Q91" i="26" s="1"/>
  <c r="H111" i="20"/>
  <c r="C55" i="20"/>
  <c r="C55" i="29"/>
  <c r="C55" i="28"/>
  <c r="C55" i="27"/>
  <c r="C55" i="26"/>
  <c r="C55" i="24"/>
  <c r="C55" i="22"/>
  <c r="C55" i="23"/>
  <c r="K25" i="20"/>
  <c r="G25" i="29"/>
  <c r="O25" i="29" s="1"/>
  <c r="G25" i="28"/>
  <c r="G25" i="27"/>
  <c r="G25" i="24"/>
  <c r="O25" i="24" s="1"/>
  <c r="S25" i="24" s="1"/>
  <c r="T25" i="24" s="1"/>
  <c r="G25" i="22"/>
  <c r="N25" i="22" s="1"/>
  <c r="Q25" i="22" s="1"/>
  <c r="G25" i="23"/>
  <c r="R25" i="23" s="1"/>
  <c r="K20" i="20"/>
  <c r="G20" i="29"/>
  <c r="O20" i="29" s="1"/>
  <c r="G20" i="28"/>
  <c r="G20" i="27"/>
  <c r="G20" i="24"/>
  <c r="O20" i="24" s="1"/>
  <c r="S20" i="24" s="1"/>
  <c r="T20" i="24" s="1"/>
  <c r="G20" i="22"/>
  <c r="N20" i="22" s="1"/>
  <c r="Q20" i="22" s="1"/>
  <c r="G20" i="23"/>
  <c r="R20" i="23" s="1"/>
  <c r="G39" i="29"/>
  <c r="O39" i="29" s="1"/>
  <c r="G39" i="28"/>
  <c r="G39" i="27"/>
  <c r="G39" i="24"/>
  <c r="O39" i="24" s="1"/>
  <c r="S39" i="24" s="1"/>
  <c r="T39" i="24" s="1"/>
  <c r="G39" i="22"/>
  <c r="N39" i="22" s="1"/>
  <c r="Q39" i="22" s="1"/>
  <c r="G39" i="23"/>
  <c r="K18" i="20"/>
  <c r="G18" i="29"/>
  <c r="O18" i="29" s="1"/>
  <c r="G18" i="28"/>
  <c r="G18" i="27"/>
  <c r="G18" i="24"/>
  <c r="O18" i="24" s="1"/>
  <c r="S18" i="24" s="1"/>
  <c r="T18" i="24" s="1"/>
  <c r="G18" i="23"/>
  <c r="R18" i="23" s="1"/>
  <c r="G18" i="22"/>
  <c r="N18" i="22" s="1"/>
  <c r="Q18" i="22" s="1"/>
  <c r="G50" i="29"/>
  <c r="O50" i="29" s="1"/>
  <c r="G50" i="28"/>
  <c r="G50" i="27"/>
  <c r="G50" i="24"/>
  <c r="O50" i="24" s="1"/>
  <c r="S50" i="24" s="1"/>
  <c r="G50" i="23"/>
  <c r="R50" i="23" s="1"/>
  <c r="G50" i="22"/>
  <c r="N50" i="22" s="1"/>
  <c r="Q50" i="22" s="1"/>
  <c r="G3" i="20"/>
  <c r="H34" i="20"/>
  <c r="H34" i="26"/>
  <c r="Q34" i="26" s="1"/>
  <c r="G39" i="20"/>
  <c r="G39" i="26"/>
  <c r="P39" i="26" s="1"/>
  <c r="G59" i="20"/>
  <c r="G59" i="26"/>
  <c r="P59" i="26" s="1"/>
  <c r="H74" i="20"/>
  <c r="H74" i="26"/>
  <c r="Q74" i="26" s="1"/>
  <c r="H86" i="20"/>
  <c r="H86" i="26"/>
  <c r="Q86" i="26" s="1"/>
  <c r="H110" i="20"/>
  <c r="K99" i="20"/>
  <c r="G99" i="29"/>
  <c r="O99" i="29" s="1"/>
  <c r="G99" i="28"/>
  <c r="G99" i="27"/>
  <c r="G99" i="24"/>
  <c r="O99" i="24" s="1"/>
  <c r="S99" i="24" s="1"/>
  <c r="T99" i="24" s="1"/>
  <c r="G99" i="23"/>
  <c r="R99" i="23" s="1"/>
  <c r="S99" i="23" s="1"/>
  <c r="G99" i="22"/>
  <c r="N99" i="22" s="1"/>
  <c r="Q99" i="22" s="1"/>
  <c r="G52" i="29"/>
  <c r="O52" i="29" s="1"/>
  <c r="G52" i="28"/>
  <c r="G52" i="27"/>
  <c r="G52" i="24"/>
  <c r="O52" i="24" s="1"/>
  <c r="S52" i="24" s="1"/>
  <c r="T52" i="24" s="1"/>
  <c r="G52" i="22"/>
  <c r="N52" i="22" s="1"/>
  <c r="Q52" i="22" s="1"/>
  <c r="G52" i="23"/>
  <c r="R52" i="23" s="1"/>
  <c r="S52" i="23" s="1"/>
  <c r="G12" i="20"/>
  <c r="G28" i="20"/>
  <c r="G28" i="26"/>
  <c r="P28" i="26" s="1"/>
  <c r="G40" i="20"/>
  <c r="G40" i="26"/>
  <c r="P40" i="26" s="1"/>
  <c r="G52" i="20"/>
  <c r="G52" i="26"/>
  <c r="P52" i="26" s="1"/>
  <c r="H63" i="20"/>
  <c r="H63" i="26"/>
  <c r="Q63" i="26" s="1"/>
  <c r="G80" i="20"/>
  <c r="G80" i="26"/>
  <c r="P80" i="26" s="1"/>
  <c r="G96" i="20"/>
  <c r="G96" i="26"/>
  <c r="P96" i="26" s="1"/>
  <c r="G112" i="20"/>
  <c r="C15" i="20"/>
  <c r="C15" i="29"/>
  <c r="C15" i="28"/>
  <c r="C15" i="27"/>
  <c r="C15" i="26"/>
  <c r="C15" i="24"/>
  <c r="C15" i="22"/>
  <c r="C15" i="23"/>
  <c r="G2" i="20"/>
  <c r="G6" i="20"/>
  <c r="G10" i="20"/>
  <c r="G14" i="20"/>
  <c r="G18" i="20"/>
  <c r="G18" i="26"/>
  <c r="P18" i="26" s="1"/>
  <c r="G22" i="20"/>
  <c r="G22" i="26"/>
  <c r="P22" i="26" s="1"/>
  <c r="G26" i="20"/>
  <c r="G26" i="26"/>
  <c r="P26" i="26" s="1"/>
  <c r="G30" i="20"/>
  <c r="G30" i="26"/>
  <c r="P30" i="26" s="1"/>
  <c r="G34" i="20"/>
  <c r="G34" i="26"/>
  <c r="P34" i="26" s="1"/>
  <c r="G38" i="20"/>
  <c r="G38" i="26"/>
  <c r="P38" i="26" s="1"/>
  <c r="G42" i="20"/>
  <c r="G42" i="26"/>
  <c r="P42" i="26" s="1"/>
  <c r="G46" i="20"/>
  <c r="G46" i="26"/>
  <c r="P46" i="26" s="1"/>
  <c r="G50" i="20"/>
  <c r="G50" i="26"/>
  <c r="P50" i="26" s="1"/>
  <c r="G54" i="20"/>
  <c r="G54" i="26"/>
  <c r="P54" i="26" s="1"/>
  <c r="G58" i="20"/>
  <c r="G58" i="26"/>
  <c r="P58" i="26" s="1"/>
  <c r="G62" i="20"/>
  <c r="G62" i="26"/>
  <c r="P62" i="26" s="1"/>
  <c r="G66" i="20"/>
  <c r="G66" i="26"/>
  <c r="P66" i="26" s="1"/>
  <c r="G70" i="20"/>
  <c r="G70" i="26"/>
  <c r="P70" i="26" s="1"/>
  <c r="G74" i="20"/>
  <c r="G74" i="26"/>
  <c r="P74" i="26" s="1"/>
  <c r="G78" i="20"/>
  <c r="G78" i="26"/>
  <c r="P78" i="26" s="1"/>
  <c r="G82" i="20"/>
  <c r="G82" i="26"/>
  <c r="P82" i="26" s="1"/>
  <c r="G86" i="20"/>
  <c r="G86" i="26"/>
  <c r="P86" i="26" s="1"/>
  <c r="G90" i="20"/>
  <c r="G90" i="26"/>
  <c r="P90" i="26" s="1"/>
  <c r="G94" i="20"/>
  <c r="G94" i="26"/>
  <c r="P94" i="26" s="1"/>
  <c r="G98" i="20"/>
  <c r="G98" i="26"/>
  <c r="P98" i="26" s="1"/>
  <c r="G102" i="20"/>
  <c r="G106" i="20"/>
  <c r="G110" i="20"/>
  <c r="G114" i="20"/>
  <c r="H1" i="20"/>
  <c r="C4" i="20"/>
  <c r="C4" i="29"/>
  <c r="C4" i="28"/>
  <c r="C4" i="27"/>
  <c r="C4" i="26"/>
  <c r="C4" i="24"/>
  <c r="C4" i="23"/>
  <c r="C4" i="22"/>
  <c r="C12" i="20"/>
  <c r="C12" i="29"/>
  <c r="C12" i="28"/>
  <c r="C12" i="27"/>
  <c r="C12" i="26"/>
  <c r="C12" i="24"/>
  <c r="C12" i="23"/>
  <c r="C12" i="22"/>
  <c r="C20" i="20"/>
  <c r="C20" i="29"/>
  <c r="C20" i="28"/>
  <c r="C20" i="27"/>
  <c r="C20" i="26"/>
  <c r="C20" i="24"/>
  <c r="C20" i="23"/>
  <c r="C20" i="22"/>
  <c r="C28" i="20"/>
  <c r="C28" i="29"/>
  <c r="C28" i="28"/>
  <c r="C28" i="27"/>
  <c r="C28" i="26"/>
  <c r="C28" i="24"/>
  <c r="C28" i="22"/>
  <c r="C28" i="23"/>
  <c r="C36" i="20"/>
  <c r="C36" i="29"/>
  <c r="C36" i="28"/>
  <c r="C36" i="27"/>
  <c r="C36" i="26"/>
  <c r="C36" i="24"/>
  <c r="C36" i="23"/>
  <c r="C36" i="22"/>
  <c r="C44" i="20"/>
  <c r="C44" i="29"/>
  <c r="C44" i="28"/>
  <c r="C44" i="27"/>
  <c r="C44" i="26"/>
  <c r="C44" i="24"/>
  <c r="C44" i="23"/>
  <c r="C44" i="22"/>
  <c r="C52" i="20"/>
  <c r="C52" i="29"/>
  <c r="C52" i="28"/>
  <c r="C52" i="27"/>
  <c r="C52" i="26"/>
  <c r="C52" i="24"/>
  <c r="C52" i="23"/>
  <c r="C52" i="22"/>
  <c r="C58" i="20"/>
  <c r="C58" i="29"/>
  <c r="C58" i="28"/>
  <c r="C58" i="27"/>
  <c r="C58" i="26"/>
  <c r="C58" i="24"/>
  <c r="C58" i="23"/>
  <c r="C58" i="22"/>
  <c r="C62" i="20"/>
  <c r="C62" i="29"/>
  <c r="C62" i="28"/>
  <c r="C62" i="27"/>
  <c r="C62" i="26"/>
  <c r="C62" i="24"/>
  <c r="C62" i="22"/>
  <c r="C62" i="23"/>
  <c r="C66" i="20"/>
  <c r="C66" i="29"/>
  <c r="C66" i="28"/>
  <c r="C66" i="27"/>
  <c r="C66" i="26"/>
  <c r="C66" i="24"/>
  <c r="C66" i="23"/>
  <c r="C66" i="22"/>
  <c r="C70" i="20"/>
  <c r="C70" i="29"/>
  <c r="C70" i="28"/>
  <c r="C70" i="27"/>
  <c r="C70" i="26"/>
  <c r="C70" i="24"/>
  <c r="C70" i="23"/>
  <c r="C70" i="22"/>
  <c r="C74" i="20"/>
  <c r="C74" i="29"/>
  <c r="C74" i="28"/>
  <c r="C74" i="27"/>
  <c r="C74" i="26"/>
  <c r="C74" i="24"/>
  <c r="C74" i="23"/>
  <c r="C74" i="22"/>
  <c r="C82" i="20"/>
  <c r="C82" i="29"/>
  <c r="C82" i="28"/>
  <c r="C82" i="27"/>
  <c r="C82" i="26"/>
  <c r="C82" i="24"/>
  <c r="C82" i="23"/>
  <c r="C82" i="22"/>
  <c r="C90" i="20"/>
  <c r="C90" i="29"/>
  <c r="C90" i="28"/>
  <c r="C90" i="27"/>
  <c r="C90" i="26"/>
  <c r="C90" i="24"/>
  <c r="C90" i="23"/>
  <c r="C90" i="22"/>
  <c r="C98" i="20"/>
  <c r="C98" i="29"/>
  <c r="C98" i="28"/>
  <c r="C98" i="27"/>
  <c r="C98" i="26"/>
  <c r="C98" i="24"/>
  <c r="C98" i="23"/>
  <c r="C98" i="22"/>
  <c r="C104" i="20"/>
  <c r="C104" i="29"/>
  <c r="C104" i="27"/>
  <c r="C104" i="28"/>
  <c r="C104" i="26"/>
  <c r="C104" i="23"/>
  <c r="C104" i="24"/>
  <c r="C104" i="22"/>
  <c r="C108" i="20"/>
  <c r="C108" i="29"/>
  <c r="C108" i="28"/>
  <c r="C108" i="27"/>
  <c r="C108" i="26"/>
  <c r="C108" i="23"/>
  <c r="C108" i="24"/>
  <c r="C108" i="22"/>
  <c r="C75" i="20"/>
  <c r="C75" i="29"/>
  <c r="C75" i="28"/>
  <c r="C75" i="27"/>
  <c r="C75" i="26"/>
  <c r="C75" i="24"/>
  <c r="C75" i="23"/>
  <c r="C75" i="22"/>
  <c r="C83" i="20"/>
  <c r="C83" i="29"/>
  <c r="C83" i="28"/>
  <c r="C83" i="27"/>
  <c r="C83" i="26"/>
  <c r="C83" i="24"/>
  <c r="C83" i="22"/>
  <c r="C83" i="23"/>
  <c r="C9" i="20"/>
  <c r="C9" i="29"/>
  <c r="C9" i="28"/>
  <c r="C9" i="27"/>
  <c r="C9" i="26"/>
  <c r="C9" i="24"/>
  <c r="C9" i="23"/>
  <c r="C9" i="22"/>
  <c r="C35" i="20"/>
  <c r="C35" i="29"/>
  <c r="C35" i="28"/>
  <c r="C35" i="27"/>
  <c r="C35" i="26"/>
  <c r="C35" i="24"/>
  <c r="C35" i="23"/>
  <c r="C35" i="22"/>
  <c r="C45" i="20"/>
  <c r="C45" i="29"/>
  <c r="C45" i="28"/>
  <c r="C45" i="27"/>
  <c r="C45" i="26"/>
  <c r="C45" i="24"/>
  <c r="C45" i="23"/>
  <c r="C45" i="22"/>
  <c r="C59" i="20"/>
  <c r="C59" i="29"/>
  <c r="C59" i="28"/>
  <c r="C59" i="27"/>
  <c r="C59" i="26"/>
  <c r="C59" i="24"/>
  <c r="C59" i="22"/>
  <c r="C59" i="23"/>
  <c r="C63" i="20"/>
  <c r="C63" i="29"/>
  <c r="C63" i="28"/>
  <c r="C63" i="27"/>
  <c r="C63" i="26"/>
  <c r="C63" i="24"/>
  <c r="C63" i="23"/>
  <c r="C63" i="22"/>
  <c r="C103" i="20"/>
  <c r="C103" i="29"/>
  <c r="C103" i="28"/>
  <c r="C103" i="27"/>
  <c r="C103" i="26"/>
  <c r="C103" i="24"/>
  <c r="C103" i="23"/>
  <c r="C103" i="22"/>
  <c r="C109" i="20"/>
  <c r="C109" i="29"/>
  <c r="C109" i="28"/>
  <c r="C109" i="27"/>
  <c r="C109" i="26"/>
  <c r="C109" i="24"/>
  <c r="C109" i="23"/>
  <c r="C109" i="22"/>
  <c r="C91" i="20"/>
  <c r="C91" i="29"/>
  <c r="C91" i="28"/>
  <c r="C91" i="27"/>
  <c r="C91" i="26"/>
  <c r="C91" i="23"/>
  <c r="C91" i="24"/>
  <c r="C91" i="22"/>
  <c r="C5" i="20"/>
  <c r="C5" i="29"/>
  <c r="C5" i="28"/>
  <c r="C5" i="27"/>
  <c r="C5" i="26"/>
  <c r="C5" i="24"/>
  <c r="C5" i="23"/>
  <c r="C5" i="22"/>
  <c r="C11" i="20"/>
  <c r="C11" i="29"/>
  <c r="C11" i="28"/>
  <c r="C11" i="27"/>
  <c r="C11" i="26"/>
  <c r="C11" i="24"/>
  <c r="C11" i="22"/>
  <c r="C11" i="23"/>
  <c r="C19" i="20"/>
  <c r="C19" i="29"/>
  <c r="C19" i="28"/>
  <c r="C19" i="27"/>
  <c r="C19" i="26"/>
  <c r="C19" i="24"/>
  <c r="C19" i="23"/>
  <c r="C19" i="22"/>
  <c r="C29" i="20"/>
  <c r="C29" i="29"/>
  <c r="C29" i="28"/>
  <c r="C29" i="27"/>
  <c r="C29" i="26"/>
  <c r="C29" i="24"/>
  <c r="C29" i="22"/>
  <c r="C29" i="23"/>
  <c r="C33" i="20"/>
  <c r="C33" i="29"/>
  <c r="C33" i="28"/>
  <c r="C33" i="27"/>
  <c r="C33" i="26"/>
  <c r="C33" i="24"/>
  <c r="C33" i="23"/>
  <c r="C33" i="22"/>
  <c r="C49" i="20"/>
  <c r="C49" i="29"/>
  <c r="C49" i="28"/>
  <c r="C49" i="27"/>
  <c r="C49" i="26"/>
  <c r="C49" i="24"/>
  <c r="C49" i="22"/>
  <c r="C49" i="23"/>
  <c r="C71" i="20"/>
  <c r="C71" i="29"/>
  <c r="C71" i="28"/>
  <c r="C71" i="27"/>
  <c r="C71" i="26"/>
  <c r="C71" i="24"/>
  <c r="C71" i="22"/>
  <c r="C71" i="23"/>
  <c r="C84" i="20"/>
  <c r="C84" i="29"/>
  <c r="C84" i="28"/>
  <c r="C84" i="27"/>
  <c r="C84" i="26"/>
  <c r="C84" i="24"/>
  <c r="C84" i="23"/>
  <c r="C84" i="22"/>
  <c r="C100" i="20"/>
  <c r="C100" i="29"/>
  <c r="C100" i="28"/>
  <c r="C100" i="27"/>
  <c r="C100" i="26"/>
  <c r="C100" i="24"/>
  <c r="C100" i="23"/>
  <c r="C100" i="22"/>
  <c r="C113" i="20"/>
  <c r="C113" i="29"/>
  <c r="C113" i="28"/>
  <c r="C113" i="27"/>
  <c r="C113" i="26"/>
  <c r="C113" i="24"/>
  <c r="C113" i="23"/>
  <c r="C113" i="22"/>
  <c r="C117" i="20"/>
  <c r="C117" i="29"/>
  <c r="C117" i="28"/>
  <c r="C117" i="27"/>
  <c r="C117" i="26"/>
  <c r="C117" i="24"/>
  <c r="C117" i="23"/>
  <c r="C117" i="22"/>
  <c r="R39" i="23"/>
  <c r="R55" i="23"/>
  <c r="R16" i="23"/>
  <c r="R21" i="23"/>
  <c r="S21" i="23" s="1"/>
  <c r="R53" i="23"/>
  <c r="R61" i="23"/>
  <c r="S55" i="24"/>
  <c r="T55" i="24" s="1"/>
  <c r="S17" i="24"/>
  <c r="T17" i="24" s="1"/>
  <c r="S26" i="24"/>
  <c r="T26" i="24" s="1"/>
  <c r="AW14" i="31"/>
  <c r="H14" i="31"/>
  <c r="E14" i="31"/>
  <c r="AF14" i="31"/>
  <c r="Z14" i="31"/>
  <c r="W14" i="31"/>
  <c r="Q14" i="31"/>
  <c r="N14" i="31"/>
  <c r="T12" i="24"/>
  <c r="U12" i="24" s="1"/>
  <c r="T5" i="24"/>
  <c r="U5" i="24" s="1"/>
  <c r="T63" i="24"/>
  <c r="U63" i="24" s="1"/>
  <c r="T3" i="24"/>
  <c r="U3" i="24" s="1"/>
  <c r="T7" i="24"/>
  <c r="U7" i="24" s="1"/>
  <c r="R4" i="23"/>
  <c r="S4" i="23" s="1"/>
  <c r="R51" i="23"/>
  <c r="S51" i="23" s="1"/>
  <c r="R27" i="23"/>
  <c r="S27" i="23" s="1"/>
  <c r="R11" i="23"/>
  <c r="S11" i="23" s="1"/>
  <c r="R3" i="23"/>
  <c r="F152" i="17"/>
  <c r="I140" i="29" s="1"/>
  <c r="Q140" i="29" s="1"/>
  <c r="I128" i="29"/>
  <c r="Q128" i="29" s="1"/>
  <c r="F148" i="17"/>
  <c r="I136" i="29" s="1"/>
  <c r="Q136" i="29" s="1"/>
  <c r="I124" i="29"/>
  <c r="Q124" i="29" s="1"/>
  <c r="F154" i="17"/>
  <c r="I142" i="29" s="1"/>
  <c r="Q142" i="29" s="1"/>
  <c r="I130" i="29"/>
  <c r="Q130" i="29" s="1"/>
  <c r="F151" i="17"/>
  <c r="I139" i="29" s="1"/>
  <c r="Q139" i="29" s="1"/>
  <c r="I127" i="29"/>
  <c r="Q127" i="29" s="1"/>
  <c r="F153" i="17"/>
  <c r="I141" i="29" s="1"/>
  <c r="Q141" i="29" s="1"/>
  <c r="I129" i="29"/>
  <c r="Q129" i="29" s="1"/>
  <c r="F150" i="17"/>
  <c r="I138" i="29" s="1"/>
  <c r="Q138" i="29" s="1"/>
  <c r="I126" i="29"/>
  <c r="Q126" i="29" s="1"/>
  <c r="F146" i="17"/>
  <c r="I134" i="29" s="1"/>
  <c r="Q134" i="29" s="1"/>
  <c r="I122" i="29"/>
  <c r="Q122" i="29" s="1"/>
  <c r="F155" i="17"/>
  <c r="I143" i="29" s="1"/>
  <c r="Q143" i="29" s="1"/>
  <c r="I131" i="29"/>
  <c r="Q131" i="29" s="1"/>
  <c r="F147" i="17"/>
  <c r="I135" i="29" s="1"/>
  <c r="Q135" i="29" s="1"/>
  <c r="I123" i="29"/>
  <c r="Q123" i="29" s="1"/>
  <c r="F149" i="17"/>
  <c r="I137" i="29" s="1"/>
  <c r="Q137" i="29" s="1"/>
  <c r="I125" i="29"/>
  <c r="Q125" i="29" s="1"/>
  <c r="F144" i="17"/>
  <c r="Q120" i="29"/>
  <c r="C143" i="17"/>
  <c r="C138" i="17"/>
  <c r="AT114" i="15"/>
  <c r="C137" i="17"/>
  <c r="AT113" i="15"/>
  <c r="C136" i="17"/>
  <c r="AT112" i="15"/>
  <c r="C156" i="17"/>
  <c r="C142" i="17"/>
  <c r="C134" i="17"/>
  <c r="AT110" i="15"/>
  <c r="C151" i="17"/>
  <c r="C140" i="17"/>
  <c r="AT116" i="15"/>
  <c r="C141" i="17"/>
  <c r="AT117" i="15"/>
  <c r="C145" i="17"/>
  <c r="C135" i="17"/>
  <c r="AT111" i="15"/>
  <c r="P11" i="18"/>
  <c r="F40" i="32"/>
  <c r="H41" i="32"/>
  <c r="F41" i="32"/>
  <c r="AN12" i="31"/>
  <c r="AO12" i="31" s="1"/>
  <c r="AP12" i="31" s="1"/>
  <c r="C41" i="32"/>
  <c r="AN9" i="31"/>
  <c r="AO9" i="31" s="1"/>
  <c r="AP9" i="31" s="1"/>
  <c r="E41" i="32"/>
  <c r="AN11" i="31"/>
  <c r="AO11" i="31" s="1"/>
  <c r="AP11" i="31" s="1"/>
  <c r="T7" i="18"/>
  <c r="AN8" i="31"/>
  <c r="AO8" i="31" s="1"/>
  <c r="AP8" i="31" s="1"/>
  <c r="P8" i="19" s="1"/>
  <c r="R8" i="19" s="1"/>
  <c r="T6" i="18"/>
  <c r="AN7" i="31"/>
  <c r="AO7" i="31" s="1"/>
  <c r="AP7" i="31" s="1"/>
  <c r="P7" i="19" s="1"/>
  <c r="R7" i="19" s="1"/>
  <c r="AN10" i="31"/>
  <c r="AO10" i="31" s="1"/>
  <c r="AP10" i="31" s="1"/>
  <c r="D41" i="32"/>
  <c r="G41" i="32"/>
  <c r="AN13" i="31"/>
  <c r="AO13" i="31" s="1"/>
  <c r="F25" i="32"/>
  <c r="D25" i="32"/>
  <c r="G25" i="32"/>
  <c r="G26" i="32" s="1"/>
  <c r="E25" i="32"/>
  <c r="C25" i="32"/>
  <c r="D42" i="32"/>
  <c r="AV10" i="31"/>
  <c r="AW10" i="31" s="1"/>
  <c r="AX10" i="31" s="1"/>
  <c r="D8" i="32" s="1"/>
  <c r="F42" i="32"/>
  <c r="AV12" i="31"/>
  <c r="AW12" i="31" s="1"/>
  <c r="AX12" i="31" s="1"/>
  <c r="F8" i="32" s="1"/>
  <c r="X10" i="18"/>
  <c r="AV11" i="31"/>
  <c r="AW11" i="31" s="1"/>
  <c r="AX11" i="31" s="1"/>
  <c r="E8" i="32" s="1"/>
  <c r="E42" i="32"/>
  <c r="X12" i="18"/>
  <c r="G42" i="32"/>
  <c r="AV13" i="31"/>
  <c r="AW13" i="31" s="1"/>
  <c r="H42" i="32"/>
  <c r="C42" i="32"/>
  <c r="AV9" i="31"/>
  <c r="AW9" i="31" s="1"/>
  <c r="AX9" i="31" s="1"/>
  <c r="C8" i="32" s="1"/>
  <c r="K12" i="19"/>
  <c r="F24" i="32"/>
  <c r="K11" i="19"/>
  <c r="E24" i="32"/>
  <c r="K10" i="19"/>
  <c r="D24" i="32"/>
  <c r="K9" i="19"/>
  <c r="L9" i="19" s="1"/>
  <c r="C24" i="32"/>
  <c r="L11" i="18"/>
  <c r="F39" i="32"/>
  <c r="E12" i="19"/>
  <c r="F23" i="32"/>
  <c r="E11" i="19"/>
  <c r="E23" i="32"/>
  <c r="E9" i="19"/>
  <c r="C23" i="32"/>
  <c r="E10" i="19"/>
  <c r="D23" i="32"/>
  <c r="H12" i="18"/>
  <c r="G38" i="32"/>
  <c r="H10" i="18"/>
  <c r="E38" i="32"/>
  <c r="H8" i="18"/>
  <c r="C38" i="32"/>
  <c r="Q7" i="31"/>
  <c r="N7" i="31"/>
  <c r="Q9" i="31"/>
  <c r="N9" i="31"/>
  <c r="AC52" i="22"/>
  <c r="J13" i="25"/>
  <c r="J11" i="25"/>
  <c r="J9" i="25"/>
  <c r="J8" i="25"/>
  <c r="J6" i="25"/>
  <c r="J4" i="25"/>
  <c r="AB52" i="22"/>
  <c r="AE52" i="22"/>
  <c r="Q12" i="31"/>
  <c r="N12" i="31"/>
  <c r="Q11" i="31"/>
  <c r="N11" i="31"/>
  <c r="J7" i="25"/>
  <c r="AG52" i="22"/>
  <c r="Q8" i="31"/>
  <c r="N8" i="31"/>
  <c r="AH52" i="22"/>
  <c r="J12" i="25"/>
  <c r="J10" i="25"/>
  <c r="J5" i="25"/>
  <c r="AF52" i="22"/>
  <c r="AD52" i="22"/>
  <c r="AI52" i="22"/>
  <c r="Z52" i="22"/>
  <c r="Q6" i="31"/>
  <c r="N6" i="31"/>
  <c r="Y52" i="22"/>
  <c r="AA52" i="22"/>
  <c r="Z7" i="31"/>
  <c r="W7" i="31"/>
  <c r="Q11" i="25"/>
  <c r="Z53" i="23"/>
  <c r="Z12" i="31"/>
  <c r="W12" i="31"/>
  <c r="Q7" i="25"/>
  <c r="Q9" i="25"/>
  <c r="AC53" i="23"/>
  <c r="Q12" i="25"/>
  <c r="Q8" i="25"/>
  <c r="Q4" i="25"/>
  <c r="R2" i="23"/>
  <c r="Z5" i="31"/>
  <c r="W5" i="31"/>
  <c r="Z6" i="31"/>
  <c r="W6" i="31"/>
  <c r="AE53" i="23"/>
  <c r="Q5" i="25"/>
  <c r="Z13" i="31"/>
  <c r="W13" i="31"/>
  <c r="Z8" i="31"/>
  <c r="W8" i="31"/>
  <c r="AD53" i="23"/>
  <c r="AG53" i="23"/>
  <c r="Y53" i="23"/>
  <c r="Q13" i="25"/>
  <c r="Q10" i="25"/>
  <c r="Q6" i="25"/>
  <c r="AB53" i="23"/>
  <c r="AA53" i="23"/>
  <c r="Z9" i="31"/>
  <c r="W9" i="31"/>
  <c r="AF53" i="23"/>
  <c r="W10" i="31"/>
  <c r="Z10" i="31"/>
  <c r="X11" i="25"/>
  <c r="X5" i="25"/>
  <c r="X7" i="25"/>
  <c r="X9" i="25"/>
  <c r="T62" i="24"/>
  <c r="U15" i="24"/>
  <c r="X10" i="25"/>
  <c r="X12" i="25"/>
  <c r="X4" i="25"/>
  <c r="X6" i="25"/>
  <c r="X8" i="25"/>
  <c r="X13" i="25"/>
  <c r="AI12" i="31"/>
  <c r="AF12" i="31"/>
  <c r="H6" i="31"/>
  <c r="E6" i="31"/>
  <c r="H8" i="31"/>
  <c r="E8" i="31"/>
  <c r="H10" i="31"/>
  <c r="E10" i="31"/>
  <c r="H12" i="31"/>
  <c r="E12" i="31"/>
  <c r="AI6" i="31"/>
  <c r="AF6" i="31"/>
  <c r="AI8" i="31"/>
  <c r="AF8" i="31"/>
  <c r="AI10" i="31"/>
  <c r="AF10" i="31"/>
  <c r="C5" i="25"/>
  <c r="C7" i="25"/>
  <c r="C9" i="25"/>
  <c r="C12" i="25"/>
  <c r="H11" i="31"/>
  <c r="E11" i="31"/>
  <c r="H5" i="31"/>
  <c r="E5" i="31"/>
  <c r="AI7" i="31"/>
  <c r="AF7" i="31"/>
  <c r="H9" i="31"/>
  <c r="E9" i="31"/>
  <c r="AI13" i="31"/>
  <c r="AF13" i="31"/>
  <c r="AI11" i="31"/>
  <c r="AF11" i="31"/>
  <c r="AI5" i="31"/>
  <c r="AF5" i="31"/>
  <c r="H7" i="31"/>
  <c r="E7" i="31"/>
  <c r="AI9" i="31"/>
  <c r="AF9" i="31"/>
  <c r="H13" i="31"/>
  <c r="E13" i="31"/>
  <c r="C4" i="25"/>
  <c r="C6" i="25"/>
  <c r="C8" i="25"/>
  <c r="C10" i="25"/>
  <c r="C13" i="25"/>
  <c r="D12" i="18"/>
  <c r="G37" i="32"/>
  <c r="D8" i="18"/>
  <c r="C37" i="32"/>
  <c r="C11" i="25"/>
  <c r="DA55" i="16"/>
  <c r="CS71" i="16" s="1"/>
  <c r="F12" i="28" s="1"/>
  <c r="M12" i="28" s="1"/>
  <c r="DA52" i="16"/>
  <c r="L7" i="19"/>
  <c r="N2" i="29"/>
  <c r="F14" i="29"/>
  <c r="BZ55" i="16"/>
  <c r="BQ72" i="16" s="1"/>
  <c r="BZ52" i="16"/>
  <c r="D10" i="18"/>
  <c r="DB53" i="16"/>
  <c r="CX72" i="16" s="1"/>
  <c r="K39" i="20"/>
  <c r="K57" i="20"/>
  <c r="K56" i="20"/>
  <c r="K60" i="20"/>
  <c r="K55" i="20"/>
  <c r="K54" i="20"/>
  <c r="K19" i="20"/>
  <c r="K23" i="20"/>
  <c r="K50" i="20"/>
  <c r="K62" i="20"/>
  <c r="K58" i="20"/>
  <c r="K61" i="20"/>
  <c r="K53" i="20"/>
  <c r="K52" i="20"/>
  <c r="K59" i="20"/>
  <c r="BY52" i="16"/>
  <c r="BY53" i="16"/>
  <c r="BV71" i="16" s="1"/>
  <c r="BK55" i="16"/>
  <c r="BC71" i="16" s="1"/>
  <c r="BK53" i="16"/>
  <c r="BH71" i="16" s="1"/>
  <c r="H11" i="18"/>
  <c r="D6" i="18"/>
  <c r="H5" i="18"/>
  <c r="T8" i="18"/>
  <c r="P8" i="18"/>
  <c r="X7" i="18"/>
  <c r="P6" i="18"/>
  <c r="X6" i="18"/>
  <c r="T12" i="18"/>
  <c r="L10" i="18"/>
  <c r="BN34" i="15"/>
  <c r="BP22" i="15"/>
  <c r="F9" i="19"/>
  <c r="L13" i="18"/>
  <c r="L6" i="19"/>
  <c r="BN37" i="15"/>
  <c r="BP25" i="15"/>
  <c r="BN29" i="15"/>
  <c r="BP17" i="15"/>
  <c r="BN45" i="15"/>
  <c r="BP33" i="15"/>
  <c r="K13" i="19"/>
  <c r="H9" i="18"/>
  <c r="D7" i="18"/>
  <c r="D5" i="18"/>
  <c r="P13" i="18"/>
  <c r="L8" i="18"/>
  <c r="T9" i="18"/>
  <c r="P12" i="18"/>
  <c r="X13" i="18"/>
  <c r="L6" i="18"/>
  <c r="X8" i="18"/>
  <c r="T10" i="18"/>
  <c r="T11" i="18"/>
  <c r="P7" i="18"/>
  <c r="X9" i="18"/>
  <c r="T13" i="18"/>
  <c r="BN30" i="15"/>
  <c r="BP18" i="15"/>
  <c r="E13" i="19"/>
  <c r="H6" i="18"/>
  <c r="H13" i="18"/>
  <c r="D11" i="18"/>
  <c r="D9" i="18"/>
  <c r="H7" i="18"/>
  <c r="L8" i="19"/>
  <c r="L12" i="18"/>
  <c r="P9" i="18"/>
  <c r="L9" i="18"/>
  <c r="P5" i="18"/>
  <c r="X5" i="18"/>
  <c r="T5" i="18"/>
  <c r="S6" i="19"/>
  <c r="P10" i="18"/>
  <c r="X11" i="18"/>
  <c r="ED53" i="16"/>
  <c r="DZ72" i="16" s="1"/>
  <c r="BL55" i="16"/>
  <c r="BC72" i="16" s="1"/>
  <c r="BL53" i="16"/>
  <c r="BH72" i="16" s="1"/>
  <c r="BL52" i="16"/>
  <c r="BM52" i="16" s="1"/>
  <c r="EC53" i="16"/>
  <c r="DZ71" i="16" s="1"/>
  <c r="DB55" i="16"/>
  <c r="CS72" i="16" s="1"/>
  <c r="F13" i="28" s="1"/>
  <c r="M13" i="28" s="1"/>
  <c r="DB52" i="16"/>
  <c r="CJ52" i="16"/>
  <c r="CD53" i="16"/>
  <c r="CJ62" i="16" s="1"/>
  <c r="BS25" i="16"/>
  <c r="CD52" i="16"/>
  <c r="AD25" i="16"/>
  <c r="AG52" i="16"/>
  <c r="CI52" i="16"/>
  <c r="BV26" i="16"/>
  <c r="BU68" i="16" s="1"/>
  <c r="Y25" i="16"/>
  <c r="AG26" i="16"/>
  <c r="AE69" i="16" s="1"/>
  <c r="AV52" i="16"/>
  <c r="AA53" i="16"/>
  <c r="AF63" i="16" s="1"/>
  <c r="AJ53" i="16"/>
  <c r="AF72" i="16" s="1"/>
  <c r="AM53" i="16"/>
  <c r="AT61" i="16" s="1"/>
  <c r="Z52" i="16"/>
  <c r="AI52" i="16"/>
  <c r="CN53" i="16"/>
  <c r="CJ72" i="16" s="1"/>
  <c r="AX52" i="16"/>
  <c r="Z26" i="16"/>
  <c r="AE62" i="16" s="1"/>
  <c r="Z53" i="16"/>
  <c r="AF62" i="16" s="1"/>
  <c r="AJ52" i="16"/>
  <c r="AD52" i="16"/>
  <c r="Y53" i="16"/>
  <c r="AF61" i="16" s="1"/>
  <c r="AB52" i="16"/>
  <c r="AO52" i="16"/>
  <c r="AM52" i="16"/>
  <c r="AD53" i="16"/>
  <c r="AF66" i="16" s="1"/>
  <c r="Y52" i="16"/>
  <c r="AE53" i="16"/>
  <c r="AF67" i="16" s="1"/>
  <c r="AH52" i="16"/>
  <c r="AA52" i="16"/>
  <c r="AC53" i="16"/>
  <c r="AF65" i="16" s="1"/>
  <c r="AF52" i="16"/>
  <c r="AC52" i="16"/>
  <c r="AI53" i="16"/>
  <c r="AF71" i="16" s="1"/>
  <c r="AB53" i="16"/>
  <c r="AF64" i="16" s="1"/>
  <c r="AE52" i="16"/>
  <c r="AG53" i="16"/>
  <c r="AF69" i="16" s="1"/>
  <c r="AH53" i="16"/>
  <c r="AF70" i="16" s="1"/>
  <c r="CC52" i="16"/>
  <c r="AS53" i="16"/>
  <c r="AT67" i="16" s="1"/>
  <c r="AF25" i="16"/>
  <c r="DD8" i="16"/>
  <c r="DI53" i="16"/>
  <c r="DL65" i="16" s="1"/>
  <c r="DT26" i="16"/>
  <c r="DY62" i="16" s="1"/>
  <c r="DJ53" i="16"/>
  <c r="DL66" i="16" s="1"/>
  <c r="DE53" i="16"/>
  <c r="DL61" i="16" s="1"/>
  <c r="DO52" i="16"/>
  <c r="DK53" i="16"/>
  <c r="DL67" i="16" s="1"/>
  <c r="DP53" i="16"/>
  <c r="DL72" i="16" s="1"/>
  <c r="CI53" i="16"/>
  <c r="CJ67" i="16" s="1"/>
  <c r="CM52" i="16"/>
  <c r="CN52" i="16"/>
  <c r="CG52" i="16"/>
  <c r="CC53" i="16"/>
  <c r="CJ61" i="16" s="1"/>
  <c r="CH53" i="16"/>
  <c r="CJ66" i="16" s="1"/>
  <c r="AQ53" i="16"/>
  <c r="AT65" i="16" s="1"/>
  <c r="AN53" i="16"/>
  <c r="AT62" i="16" s="1"/>
  <c r="AQ52" i="16"/>
  <c r="AW53" i="16"/>
  <c r="AT71" i="16" s="1"/>
  <c r="AP53" i="16"/>
  <c r="AT64" i="16" s="1"/>
  <c r="BO25" i="16"/>
  <c r="AL8" i="16"/>
  <c r="AZ8" i="16"/>
  <c r="BZ26" i="16"/>
  <c r="BU72" i="16" s="1"/>
  <c r="BB61" i="16"/>
  <c r="E2" i="26" s="1"/>
  <c r="N2" i="26" s="1"/>
  <c r="BM28" i="16"/>
  <c r="EB25" i="16"/>
  <c r="DU25" i="16"/>
  <c r="DX26" i="16"/>
  <c r="DY66" i="16" s="1"/>
  <c r="ED25" i="16"/>
  <c r="BP25" i="16"/>
  <c r="BS26" i="16"/>
  <c r="BU65" i="16" s="1"/>
  <c r="BY25" i="16"/>
  <c r="BR25" i="16"/>
  <c r="BU26" i="16"/>
  <c r="BU67" i="16" s="1"/>
  <c r="AH25" i="16"/>
  <c r="AA25" i="16"/>
  <c r="AD26" i="16"/>
  <c r="AE66" i="16" s="1"/>
  <c r="DX25" i="16"/>
  <c r="EA26" i="16"/>
  <c r="DY69" i="16" s="1"/>
  <c r="DZ25" i="16"/>
  <c r="DY71" i="16"/>
  <c r="BO26" i="16"/>
  <c r="BU61" i="16" s="1"/>
  <c r="BU25" i="16"/>
  <c r="BX26" i="16"/>
  <c r="BU70" i="16" s="1"/>
  <c r="BQ26" i="16"/>
  <c r="BU63" i="16" s="1"/>
  <c r="DE52" i="16"/>
  <c r="DF52" i="16"/>
  <c r="DM53" i="16"/>
  <c r="DL69" i="16" s="1"/>
  <c r="DF53" i="16"/>
  <c r="DL62" i="16" s="1"/>
  <c r="DO53" i="16"/>
  <c r="DL71" i="16" s="1"/>
  <c r="BC61" i="16"/>
  <c r="CH52" i="16"/>
  <c r="CJ53" i="16"/>
  <c r="CJ68" i="16" s="1"/>
  <c r="CE53" i="16"/>
  <c r="CJ63" i="16" s="1"/>
  <c r="CK52" i="16"/>
  <c r="CG53" i="16"/>
  <c r="CJ65" i="16" s="1"/>
  <c r="CL53" i="16"/>
  <c r="CJ70" i="16" s="1"/>
  <c r="EA25" i="16"/>
  <c r="DZ26" i="16"/>
  <c r="DY68" i="16" s="1"/>
  <c r="AS52" i="16"/>
  <c r="AP52" i="16"/>
  <c r="AR53" i="16"/>
  <c r="AT66" i="16" s="1"/>
  <c r="AU52" i="16"/>
  <c r="AN52" i="16"/>
  <c r="AT53" i="16"/>
  <c r="AT68" i="16" s="1"/>
  <c r="AG25" i="16"/>
  <c r="ED26" i="16"/>
  <c r="DY72" i="16" s="1"/>
  <c r="AF26" i="16"/>
  <c r="AE68" i="16" s="1"/>
  <c r="BW25" i="16"/>
  <c r="CP8" i="16"/>
  <c r="DV26" i="16"/>
  <c r="DY64" i="16" s="1"/>
  <c r="DS26" i="16"/>
  <c r="DY61" i="16" s="1"/>
  <c r="DY25" i="16"/>
  <c r="EB26" i="16"/>
  <c r="DY70" i="16" s="1"/>
  <c r="DU26" i="16"/>
  <c r="DY63" i="16" s="1"/>
  <c r="BT25" i="16"/>
  <c r="BW26" i="16"/>
  <c r="BU69" i="16" s="1"/>
  <c r="BP26" i="16"/>
  <c r="BU62" i="16" s="1"/>
  <c r="BV25" i="16"/>
  <c r="BY26" i="16"/>
  <c r="BU71" i="16" s="1"/>
  <c r="Y26" i="16"/>
  <c r="AE61" i="16" s="1"/>
  <c r="AE25" i="16"/>
  <c r="AH26" i="16"/>
  <c r="AE70" i="16" s="1"/>
  <c r="AA26" i="16"/>
  <c r="AE63" i="16" s="1"/>
  <c r="AU53" i="16"/>
  <c r="AT69" i="16" s="1"/>
  <c r="DM52" i="16"/>
  <c r="DN52" i="16"/>
  <c r="DK52" i="16"/>
  <c r="DG53" i="16"/>
  <c r="DL63" i="16" s="1"/>
  <c r="DL53" i="16"/>
  <c r="DL68" i="16" s="1"/>
  <c r="DH52" i="16"/>
  <c r="BH61" i="16"/>
  <c r="CB8" i="16"/>
  <c r="CB9" i="16" s="1"/>
  <c r="CB10" i="16" s="1"/>
  <c r="CB11" i="16" s="1"/>
  <c r="CB12" i="16" s="1"/>
  <c r="CB13" i="16" s="1"/>
  <c r="CB14" i="16" s="1"/>
  <c r="CB15" i="16" s="1"/>
  <c r="CB16" i="16" s="1"/>
  <c r="CB17" i="16" s="1"/>
  <c r="CB18" i="16" s="1"/>
  <c r="CB19" i="16" s="1"/>
  <c r="CB20" i="16" s="1"/>
  <c r="CB21" i="16" s="1"/>
  <c r="CB22" i="16" s="1"/>
  <c r="CB23" i="16" s="1"/>
  <c r="CB25" i="16" s="1"/>
  <c r="CB26" i="16" s="1"/>
  <c r="DP52" i="16"/>
  <c r="DL52" i="16"/>
  <c r="DI52" i="16"/>
  <c r="DJ52" i="16"/>
  <c r="DG52" i="16"/>
  <c r="DN53" i="16"/>
  <c r="DL70" i="16" s="1"/>
  <c r="DH53" i="16"/>
  <c r="DL64" i="16" s="1"/>
  <c r="CE52" i="16"/>
  <c r="CF52" i="16"/>
  <c r="CM53" i="16"/>
  <c r="CJ71" i="16" s="1"/>
  <c r="CF53" i="16"/>
  <c r="CJ64" i="16" s="1"/>
  <c r="CK53" i="16"/>
  <c r="CJ69" i="16" s="1"/>
  <c r="BR26" i="16"/>
  <c r="BU64" i="16" s="1"/>
  <c r="AW52" i="16"/>
  <c r="AT52" i="16"/>
  <c r="AV53" i="16"/>
  <c r="AT70" i="16" s="1"/>
  <c r="AO53" i="16"/>
  <c r="AT63" i="16" s="1"/>
  <c r="AR52" i="16"/>
  <c r="AX53" i="16"/>
  <c r="AT72" i="16" s="1"/>
  <c r="DW25" i="16"/>
  <c r="DS25" i="16"/>
  <c r="DT25" i="16"/>
  <c r="DW26" i="16"/>
  <c r="DY65" i="16" s="1"/>
  <c r="DV25" i="16"/>
  <c r="DY26" i="16"/>
  <c r="DY67" i="16" s="1"/>
  <c r="BX25" i="16"/>
  <c r="BQ25" i="16"/>
  <c r="BT26" i="16"/>
  <c r="BU66" i="16" s="1"/>
  <c r="BZ25" i="16"/>
  <c r="Z25" i="16"/>
  <c r="AC26" i="16"/>
  <c r="AE65" i="16" s="1"/>
  <c r="AB25" i="16"/>
  <c r="AE26" i="16"/>
  <c r="AE67" i="16" s="1"/>
  <c r="CL52" i="16"/>
  <c r="E23" i="19" l="1"/>
  <c r="L11" i="19"/>
  <c r="K23" i="19"/>
  <c r="E18" i="28"/>
  <c r="E30" i="28" s="1"/>
  <c r="E21" i="28"/>
  <c r="L21" i="28" s="1"/>
  <c r="L12" i="19"/>
  <c r="K24" i="19"/>
  <c r="Q3" i="27"/>
  <c r="Q6" i="27"/>
  <c r="E17" i="28"/>
  <c r="L17" i="28" s="1"/>
  <c r="E15" i="28"/>
  <c r="E27" i="28" s="1"/>
  <c r="E23" i="28"/>
  <c r="E35" i="28" s="1"/>
  <c r="E20" i="28"/>
  <c r="E32" i="28" s="1"/>
  <c r="Q9" i="27"/>
  <c r="Q11" i="27"/>
  <c r="E24" i="28"/>
  <c r="L12" i="28"/>
  <c r="E19" i="28"/>
  <c r="L7" i="28"/>
  <c r="E25" i="28"/>
  <c r="L13" i="28"/>
  <c r="E16" i="28"/>
  <c r="L4" i="28"/>
  <c r="E22" i="28"/>
  <c r="L10" i="28"/>
  <c r="Q7" i="27"/>
  <c r="Q10" i="27"/>
  <c r="Q4" i="27"/>
  <c r="Q2" i="27"/>
  <c r="F12" i="27"/>
  <c r="M12" i="27" s="1"/>
  <c r="Q12" i="27" s="1"/>
  <c r="F13" i="27"/>
  <c r="M13" i="27" s="1"/>
  <c r="Q13" i="27" s="1"/>
  <c r="U2" i="26"/>
  <c r="F20" i="28"/>
  <c r="M20" i="28" s="1"/>
  <c r="F19" i="28"/>
  <c r="M19" i="28" s="1"/>
  <c r="F22" i="28"/>
  <c r="M22" i="28" s="1"/>
  <c r="AA55" i="24"/>
  <c r="AJ54" i="24"/>
  <c r="AJ58" i="24"/>
  <c r="AG54" i="24"/>
  <c r="AK54" i="24"/>
  <c r="AF54" i="24"/>
  <c r="AI54" i="23"/>
  <c r="Y59" i="23"/>
  <c r="S19" i="23"/>
  <c r="AC55" i="23"/>
  <c r="S5" i="23"/>
  <c r="AA54" i="23"/>
  <c r="Y58" i="23"/>
  <c r="AF54" i="23"/>
  <c r="AC54" i="23"/>
  <c r="Y56" i="23"/>
  <c r="S9" i="23"/>
  <c r="AE54" i="23"/>
  <c r="Y54" i="23"/>
  <c r="Y4" i="25"/>
  <c r="Z4" i="25" s="1"/>
  <c r="U111" i="24"/>
  <c r="AA63" i="24"/>
  <c r="AA58" i="23"/>
  <c r="S53" i="23"/>
  <c r="U58" i="24"/>
  <c r="AH58" i="24"/>
  <c r="AA55" i="23"/>
  <c r="S17" i="23"/>
  <c r="S12" i="23"/>
  <c r="AH54" i="23"/>
  <c r="AD54" i="23"/>
  <c r="S8" i="23"/>
  <c r="Y8" i="25"/>
  <c r="Z8" i="25" s="1"/>
  <c r="T50" i="24"/>
  <c r="U50" i="24" s="1"/>
  <c r="U24" i="24"/>
  <c r="AJ55" i="24"/>
  <c r="U19" i="24"/>
  <c r="AE55" i="24"/>
  <c r="U23" i="24"/>
  <c r="AI55" i="24"/>
  <c r="AA58" i="24"/>
  <c r="U51" i="24"/>
  <c r="AH54" i="24"/>
  <c r="AE54" i="24"/>
  <c r="AC54" i="24"/>
  <c r="T2" i="24"/>
  <c r="Z54" i="24" s="1"/>
  <c r="AE55" i="23"/>
  <c r="Y55" i="23"/>
  <c r="Z54" i="23"/>
  <c r="R4" i="25"/>
  <c r="S4" i="25" s="1"/>
  <c r="AD55" i="24"/>
  <c r="U18" i="24"/>
  <c r="AA59" i="24"/>
  <c r="AA56" i="24"/>
  <c r="AI54" i="24"/>
  <c r="AB54" i="24"/>
  <c r="AB55" i="24"/>
  <c r="U16" i="24"/>
  <c r="S54" i="23"/>
  <c r="AB58" i="23"/>
  <c r="R8" i="25"/>
  <c r="S8" i="25" s="1"/>
  <c r="AF55" i="23"/>
  <c r="U56" i="24"/>
  <c r="AF58" i="24"/>
  <c r="U99" i="24"/>
  <c r="AA62" i="24"/>
  <c r="S20" i="23"/>
  <c r="AD55" i="23"/>
  <c r="AI55" i="23"/>
  <c r="S25" i="23"/>
  <c r="AH58" i="23"/>
  <c r="S60" i="23"/>
  <c r="AC58" i="23"/>
  <c r="S55" i="23"/>
  <c r="U57" i="24"/>
  <c r="AG58" i="24"/>
  <c r="S56" i="23"/>
  <c r="AD58" i="23"/>
  <c r="Y57" i="23"/>
  <c r="S39" i="23"/>
  <c r="U52" i="24"/>
  <c r="AB58" i="24"/>
  <c r="AG58" i="23"/>
  <c r="S59" i="23"/>
  <c r="U39" i="24"/>
  <c r="AA57" i="24"/>
  <c r="U25" i="24"/>
  <c r="AK55" i="24"/>
  <c r="AI58" i="23"/>
  <c r="S61" i="23"/>
  <c r="S24" i="23"/>
  <c r="AH55" i="23"/>
  <c r="AG55" i="23"/>
  <c r="S23" i="23"/>
  <c r="AB55" i="23"/>
  <c r="S18" i="23"/>
  <c r="AF55" i="24"/>
  <c r="U20" i="24"/>
  <c r="AI58" i="24"/>
  <c r="U59" i="24"/>
  <c r="U61" i="24"/>
  <c r="AK58" i="24"/>
  <c r="R14" i="23"/>
  <c r="X55" i="23" s="1"/>
  <c r="R5" i="25"/>
  <c r="S5" i="25" s="1"/>
  <c r="AE58" i="23"/>
  <c r="S57" i="23"/>
  <c r="AC55" i="24"/>
  <c r="U17" i="24"/>
  <c r="U55" i="24"/>
  <c r="AE58" i="24"/>
  <c r="S16" i="23"/>
  <c r="Z55" i="23"/>
  <c r="S58" i="23"/>
  <c r="AF58" i="23"/>
  <c r="Y5" i="25"/>
  <c r="Z5" i="25" s="1"/>
  <c r="T14" i="24"/>
  <c r="U14" i="24" s="1"/>
  <c r="AH55" i="24"/>
  <c r="U22" i="24"/>
  <c r="K36" i="20"/>
  <c r="G36" i="29"/>
  <c r="O36" i="29" s="1"/>
  <c r="G36" i="28"/>
  <c r="G36" i="27"/>
  <c r="G36" i="24"/>
  <c r="O36" i="24" s="1"/>
  <c r="S36" i="24" s="1"/>
  <c r="T36" i="24" s="1"/>
  <c r="G36" i="22"/>
  <c r="N36" i="22" s="1"/>
  <c r="Q36" i="22" s="1"/>
  <c r="G36" i="23"/>
  <c r="R36" i="23" s="1"/>
  <c r="K33" i="20"/>
  <c r="G33" i="29"/>
  <c r="O33" i="29" s="1"/>
  <c r="G33" i="28"/>
  <c r="G33" i="27"/>
  <c r="G33" i="24"/>
  <c r="O33" i="24" s="1"/>
  <c r="S33" i="24" s="1"/>
  <c r="T33" i="24" s="1"/>
  <c r="G33" i="22"/>
  <c r="N33" i="22" s="1"/>
  <c r="Q33" i="22" s="1"/>
  <c r="G33" i="23"/>
  <c r="R33" i="23" s="1"/>
  <c r="G35" i="29"/>
  <c r="O35" i="29" s="1"/>
  <c r="G35" i="28"/>
  <c r="G35" i="27"/>
  <c r="G35" i="24"/>
  <c r="O35" i="24" s="1"/>
  <c r="S35" i="24" s="1"/>
  <c r="T35" i="24" s="1"/>
  <c r="U35" i="24" s="1"/>
  <c r="G35" i="22"/>
  <c r="N35" i="22" s="1"/>
  <c r="Q35" i="22" s="1"/>
  <c r="G35" i="23"/>
  <c r="R35" i="23" s="1"/>
  <c r="AG56" i="23" s="1"/>
  <c r="K107" i="20"/>
  <c r="G107" i="29"/>
  <c r="O107" i="29" s="1"/>
  <c r="G107" i="28"/>
  <c r="G107" i="27"/>
  <c r="G107" i="23"/>
  <c r="R107" i="23" s="1"/>
  <c r="S107" i="23" s="1"/>
  <c r="G107" i="24"/>
  <c r="O107" i="24" s="1"/>
  <c r="S107" i="24" s="1"/>
  <c r="T107" i="24" s="1"/>
  <c r="G107" i="22"/>
  <c r="N107" i="22" s="1"/>
  <c r="Q107" i="22" s="1"/>
  <c r="K103" i="20"/>
  <c r="G103" i="29"/>
  <c r="O103" i="29" s="1"/>
  <c r="G103" i="28"/>
  <c r="G103" i="27"/>
  <c r="G103" i="24"/>
  <c r="O103" i="24" s="1"/>
  <c r="S103" i="24" s="1"/>
  <c r="T103" i="24" s="1"/>
  <c r="G103" i="23"/>
  <c r="R103" i="23" s="1"/>
  <c r="G103" i="22"/>
  <c r="N103" i="22" s="1"/>
  <c r="Q103" i="22" s="1"/>
  <c r="K37" i="20"/>
  <c r="G37" i="29"/>
  <c r="O37" i="29" s="1"/>
  <c r="G37" i="28"/>
  <c r="G37" i="27"/>
  <c r="G37" i="24"/>
  <c r="O37" i="24" s="1"/>
  <c r="S37" i="24" s="1"/>
  <c r="T37" i="24" s="1"/>
  <c r="G37" i="23"/>
  <c r="R37" i="23" s="1"/>
  <c r="G37" i="22"/>
  <c r="N37" i="22" s="1"/>
  <c r="Q37" i="22" s="1"/>
  <c r="K28" i="20"/>
  <c r="G28" i="29"/>
  <c r="O28" i="29" s="1"/>
  <c r="G28" i="28"/>
  <c r="G28" i="27"/>
  <c r="G28" i="24"/>
  <c r="O28" i="24" s="1"/>
  <c r="S28" i="24" s="1"/>
  <c r="G28" i="23"/>
  <c r="G28" i="22"/>
  <c r="N28" i="22" s="1"/>
  <c r="Q28" i="22" s="1"/>
  <c r="K74" i="20"/>
  <c r="G74" i="29"/>
  <c r="G74" i="28"/>
  <c r="G74" i="27"/>
  <c r="G122" i="27" s="1"/>
  <c r="G74" i="24"/>
  <c r="O74" i="24" s="1"/>
  <c r="S74" i="24" s="1"/>
  <c r="G74" i="23"/>
  <c r="G74" i="22"/>
  <c r="N74" i="22" s="1"/>
  <c r="Q74" i="22" s="1"/>
  <c r="K73" i="20"/>
  <c r="G73" i="29"/>
  <c r="O73" i="29" s="1"/>
  <c r="G73" i="28"/>
  <c r="G73" i="27"/>
  <c r="G73" i="24"/>
  <c r="O73" i="24" s="1"/>
  <c r="S73" i="24" s="1"/>
  <c r="T73" i="24" s="1"/>
  <c r="G73" i="22"/>
  <c r="N73" i="22" s="1"/>
  <c r="Q73" i="22" s="1"/>
  <c r="G73" i="23"/>
  <c r="R73" i="23" s="1"/>
  <c r="G66" i="29"/>
  <c r="O66" i="29" s="1"/>
  <c r="G66" i="28"/>
  <c r="G66" i="27"/>
  <c r="G66" i="24"/>
  <c r="O66" i="24" s="1"/>
  <c r="S66" i="24" s="1"/>
  <c r="T66" i="24" s="1"/>
  <c r="G66" i="22"/>
  <c r="N66" i="22" s="1"/>
  <c r="Q66" i="22" s="1"/>
  <c r="G66" i="23"/>
  <c r="R66" i="23" s="1"/>
  <c r="G64" i="29"/>
  <c r="O64" i="29" s="1"/>
  <c r="G64" i="28"/>
  <c r="G64" i="27"/>
  <c r="G64" i="24"/>
  <c r="O64" i="24" s="1"/>
  <c r="S64" i="24" s="1"/>
  <c r="G64" i="23"/>
  <c r="G64" i="22"/>
  <c r="N64" i="22" s="1"/>
  <c r="Q64" i="22" s="1"/>
  <c r="G65" i="29"/>
  <c r="O65" i="29" s="1"/>
  <c r="G65" i="28"/>
  <c r="G65" i="27"/>
  <c r="G65" i="24"/>
  <c r="O65" i="24" s="1"/>
  <c r="S65" i="24" s="1"/>
  <c r="T65" i="24" s="1"/>
  <c r="G65" i="22"/>
  <c r="N65" i="22" s="1"/>
  <c r="Q65" i="22" s="1"/>
  <c r="G65" i="23"/>
  <c r="R65" i="23" s="1"/>
  <c r="S65" i="23" s="1"/>
  <c r="G31" i="29"/>
  <c r="O31" i="29" s="1"/>
  <c r="G31" i="28"/>
  <c r="G31" i="27"/>
  <c r="G31" i="24"/>
  <c r="O31" i="24" s="1"/>
  <c r="S31" i="24" s="1"/>
  <c r="T31" i="24" s="1"/>
  <c r="G31" i="23"/>
  <c r="R31" i="23" s="1"/>
  <c r="G31" i="22"/>
  <c r="N31" i="22" s="1"/>
  <c r="Q31" i="22" s="1"/>
  <c r="K100" i="20"/>
  <c r="G100" i="29"/>
  <c r="O100" i="29" s="1"/>
  <c r="G100" i="28"/>
  <c r="G100" i="27"/>
  <c r="G100" i="23"/>
  <c r="R100" i="23" s="1"/>
  <c r="G100" i="24"/>
  <c r="O100" i="24" s="1"/>
  <c r="S100" i="24" s="1"/>
  <c r="T100" i="24" s="1"/>
  <c r="U100" i="24" s="1"/>
  <c r="G100" i="22"/>
  <c r="N100" i="22" s="1"/>
  <c r="Q100" i="22" s="1"/>
  <c r="K109" i="20"/>
  <c r="G109" i="29"/>
  <c r="O109" i="29" s="1"/>
  <c r="G109" i="28"/>
  <c r="G109" i="27"/>
  <c r="G109" i="23"/>
  <c r="R109" i="23" s="1"/>
  <c r="G109" i="24"/>
  <c r="O109" i="24" s="1"/>
  <c r="S109" i="24" s="1"/>
  <c r="T109" i="24" s="1"/>
  <c r="G109" i="22"/>
  <c r="N109" i="22" s="1"/>
  <c r="Q109" i="22" s="1"/>
  <c r="K110" i="20"/>
  <c r="G110" i="29"/>
  <c r="O110" i="29" s="1"/>
  <c r="G110" i="28"/>
  <c r="G110" i="27"/>
  <c r="G110" i="24"/>
  <c r="O110" i="24" s="1"/>
  <c r="S110" i="24" s="1"/>
  <c r="G110" i="23"/>
  <c r="G110" i="22"/>
  <c r="N110" i="22" s="1"/>
  <c r="Q110" i="22" s="1"/>
  <c r="AX14" i="31"/>
  <c r="AW15" i="31"/>
  <c r="G123" i="27"/>
  <c r="G123" i="28"/>
  <c r="G67" i="29"/>
  <c r="O67" i="29" s="1"/>
  <c r="G67" i="28"/>
  <c r="G67" i="27"/>
  <c r="G67" i="24"/>
  <c r="O67" i="24" s="1"/>
  <c r="S67" i="24" s="1"/>
  <c r="T67" i="24" s="1"/>
  <c r="G67" i="23"/>
  <c r="R67" i="23" s="1"/>
  <c r="G67" i="22"/>
  <c r="N67" i="22" s="1"/>
  <c r="Q67" i="22" s="1"/>
  <c r="K104" i="20"/>
  <c r="G104" i="29"/>
  <c r="O104" i="29" s="1"/>
  <c r="G104" i="28"/>
  <c r="G104" i="27"/>
  <c r="G104" i="23"/>
  <c r="R104" i="23" s="1"/>
  <c r="G104" i="24"/>
  <c r="O104" i="24" s="1"/>
  <c r="S104" i="24" s="1"/>
  <c r="T104" i="24" s="1"/>
  <c r="G104" i="22"/>
  <c r="N104" i="22" s="1"/>
  <c r="Q104" i="22" s="1"/>
  <c r="K87" i="20"/>
  <c r="G87" i="29"/>
  <c r="G87" i="28"/>
  <c r="G87" i="27"/>
  <c r="G87" i="24"/>
  <c r="O87" i="24" s="1"/>
  <c r="S87" i="24" s="1"/>
  <c r="T87" i="24" s="1"/>
  <c r="G87" i="23"/>
  <c r="R87" i="23" s="1"/>
  <c r="G87" i="22"/>
  <c r="N87" i="22" s="1"/>
  <c r="Q87" i="22" s="1"/>
  <c r="K70" i="20"/>
  <c r="G70" i="29"/>
  <c r="O70" i="29" s="1"/>
  <c r="G70" i="28"/>
  <c r="G70" i="27"/>
  <c r="G70" i="24"/>
  <c r="O70" i="24" s="1"/>
  <c r="S70" i="24" s="1"/>
  <c r="T70" i="24" s="1"/>
  <c r="G70" i="23"/>
  <c r="R70" i="23" s="1"/>
  <c r="G70" i="22"/>
  <c r="N70" i="22" s="1"/>
  <c r="Q70" i="22" s="1"/>
  <c r="G68" i="29"/>
  <c r="O68" i="29" s="1"/>
  <c r="G68" i="28"/>
  <c r="G68" i="27"/>
  <c r="G68" i="24"/>
  <c r="O68" i="24" s="1"/>
  <c r="S68" i="24" s="1"/>
  <c r="T68" i="24" s="1"/>
  <c r="G68" i="22"/>
  <c r="N68" i="22" s="1"/>
  <c r="Q68" i="22" s="1"/>
  <c r="G68" i="23"/>
  <c r="R68" i="23" s="1"/>
  <c r="K72" i="20"/>
  <c r="G72" i="29"/>
  <c r="O72" i="29" s="1"/>
  <c r="G72" i="28"/>
  <c r="G72" i="27"/>
  <c r="G72" i="24"/>
  <c r="O72" i="24" s="1"/>
  <c r="S72" i="24" s="1"/>
  <c r="T72" i="24" s="1"/>
  <c r="U72" i="24" s="1"/>
  <c r="G72" i="23"/>
  <c r="R72" i="23" s="1"/>
  <c r="G72" i="22"/>
  <c r="N72" i="22" s="1"/>
  <c r="Q72" i="22" s="1"/>
  <c r="G69" i="29"/>
  <c r="O69" i="29" s="1"/>
  <c r="G69" i="28"/>
  <c r="G69" i="27"/>
  <c r="G69" i="24"/>
  <c r="O69" i="24" s="1"/>
  <c r="S69" i="24" s="1"/>
  <c r="T69" i="24" s="1"/>
  <c r="G69" i="23"/>
  <c r="R69" i="23" s="1"/>
  <c r="G69" i="22"/>
  <c r="N69" i="22" s="1"/>
  <c r="Q69" i="22" s="1"/>
  <c r="K101" i="20"/>
  <c r="G101" i="29"/>
  <c r="O101" i="29" s="1"/>
  <c r="G101" i="28"/>
  <c r="G101" i="27"/>
  <c r="G101" i="24"/>
  <c r="O101" i="24" s="1"/>
  <c r="S101" i="24" s="1"/>
  <c r="T101" i="24" s="1"/>
  <c r="U101" i="24" s="1"/>
  <c r="G101" i="23"/>
  <c r="R101" i="23" s="1"/>
  <c r="G101" i="22"/>
  <c r="N101" i="22" s="1"/>
  <c r="Q101" i="22" s="1"/>
  <c r="K106" i="20"/>
  <c r="G106" i="29"/>
  <c r="O106" i="29" s="1"/>
  <c r="G106" i="28"/>
  <c r="G106" i="27"/>
  <c r="G106" i="24"/>
  <c r="O106" i="24" s="1"/>
  <c r="S106" i="24" s="1"/>
  <c r="T106" i="24" s="1"/>
  <c r="G106" i="23"/>
  <c r="R106" i="23" s="1"/>
  <c r="G106" i="22"/>
  <c r="N106" i="22" s="1"/>
  <c r="Q106" i="22" s="1"/>
  <c r="K98" i="20"/>
  <c r="G98" i="29"/>
  <c r="O98" i="29" s="1"/>
  <c r="G98" i="28"/>
  <c r="G98" i="27"/>
  <c r="G98" i="24"/>
  <c r="O98" i="24" s="1"/>
  <c r="S98" i="24" s="1"/>
  <c r="G98" i="23"/>
  <c r="G98" i="22"/>
  <c r="N98" i="22" s="1"/>
  <c r="Q98" i="22" s="1"/>
  <c r="O75" i="29"/>
  <c r="G123" i="29"/>
  <c r="O123" i="29" s="1"/>
  <c r="K34" i="20"/>
  <c r="G34" i="29"/>
  <c r="O34" i="29" s="1"/>
  <c r="G34" i="28"/>
  <c r="G34" i="27"/>
  <c r="G34" i="24"/>
  <c r="O34" i="24" s="1"/>
  <c r="S34" i="24" s="1"/>
  <c r="T34" i="24" s="1"/>
  <c r="G34" i="23"/>
  <c r="R34" i="23" s="1"/>
  <c r="G34" i="22"/>
  <c r="N34" i="22" s="1"/>
  <c r="Q34" i="22" s="1"/>
  <c r="K32" i="20"/>
  <c r="G32" i="29"/>
  <c r="O32" i="29" s="1"/>
  <c r="G32" i="28"/>
  <c r="G32" i="27"/>
  <c r="G32" i="24"/>
  <c r="O32" i="24" s="1"/>
  <c r="S32" i="24" s="1"/>
  <c r="T32" i="24" s="1"/>
  <c r="G32" i="23"/>
  <c r="R32" i="23" s="1"/>
  <c r="S32" i="23" s="1"/>
  <c r="G32" i="22"/>
  <c r="N32" i="22" s="1"/>
  <c r="Q32" i="22" s="1"/>
  <c r="G38" i="29"/>
  <c r="O38" i="29" s="1"/>
  <c r="G38" i="28"/>
  <c r="G38" i="27"/>
  <c r="G38" i="24"/>
  <c r="O38" i="24" s="1"/>
  <c r="S38" i="24" s="1"/>
  <c r="G38" i="23"/>
  <c r="G38" i="22"/>
  <c r="N38" i="22" s="1"/>
  <c r="Q38" i="22" s="1"/>
  <c r="K30" i="20"/>
  <c r="G30" i="29"/>
  <c r="O30" i="29" s="1"/>
  <c r="G30" i="28"/>
  <c r="G30" i="27"/>
  <c r="G30" i="24"/>
  <c r="O30" i="24" s="1"/>
  <c r="S30" i="24" s="1"/>
  <c r="T30" i="24" s="1"/>
  <c r="G30" i="23"/>
  <c r="R30" i="23" s="1"/>
  <c r="G30" i="22"/>
  <c r="N30" i="22" s="1"/>
  <c r="Q30" i="22" s="1"/>
  <c r="K29" i="20"/>
  <c r="G29" i="29"/>
  <c r="O29" i="29" s="1"/>
  <c r="G29" i="28"/>
  <c r="G29" i="27"/>
  <c r="G29" i="24"/>
  <c r="O29" i="24" s="1"/>
  <c r="S29" i="24" s="1"/>
  <c r="T29" i="24" s="1"/>
  <c r="G29" i="23"/>
  <c r="R29" i="23" s="1"/>
  <c r="S29" i="23" s="1"/>
  <c r="G29" i="22"/>
  <c r="N29" i="22" s="1"/>
  <c r="Q29" i="22" s="1"/>
  <c r="K71" i="20"/>
  <c r="G71" i="29"/>
  <c r="O71" i="29" s="1"/>
  <c r="G71" i="28"/>
  <c r="G71" i="27"/>
  <c r="G71" i="24"/>
  <c r="O71" i="24" s="1"/>
  <c r="S71" i="24" s="1"/>
  <c r="T71" i="24" s="1"/>
  <c r="G71" i="23"/>
  <c r="R71" i="23" s="1"/>
  <c r="G71" i="22"/>
  <c r="N71" i="22" s="1"/>
  <c r="Q71" i="22" s="1"/>
  <c r="K102" i="20"/>
  <c r="G102" i="29"/>
  <c r="O102" i="29" s="1"/>
  <c r="G102" i="28"/>
  <c r="G102" i="27"/>
  <c r="G102" i="23"/>
  <c r="R102" i="23" s="1"/>
  <c r="G102" i="24"/>
  <c r="O102" i="24" s="1"/>
  <c r="S102" i="24" s="1"/>
  <c r="T102" i="24" s="1"/>
  <c r="AD62" i="24" s="1"/>
  <c r="G102" i="22"/>
  <c r="N102" i="22" s="1"/>
  <c r="Q102" i="22" s="1"/>
  <c r="K108" i="20"/>
  <c r="G108" i="29"/>
  <c r="O108" i="29" s="1"/>
  <c r="G108" i="28"/>
  <c r="G108" i="27"/>
  <c r="G108" i="24"/>
  <c r="O108" i="24" s="1"/>
  <c r="S108" i="24" s="1"/>
  <c r="T108" i="24" s="1"/>
  <c r="U108" i="24" s="1"/>
  <c r="G108" i="23"/>
  <c r="R108" i="23" s="1"/>
  <c r="G108" i="22"/>
  <c r="N108" i="22" s="1"/>
  <c r="Q108" i="22" s="1"/>
  <c r="K105" i="20"/>
  <c r="G105" i="29"/>
  <c r="O105" i="29" s="1"/>
  <c r="G105" i="28"/>
  <c r="G105" i="27"/>
  <c r="G105" i="24"/>
  <c r="O105" i="24" s="1"/>
  <c r="S105" i="24" s="1"/>
  <c r="T105" i="24" s="1"/>
  <c r="G105" i="23"/>
  <c r="R105" i="23" s="1"/>
  <c r="G105" i="22"/>
  <c r="N105" i="22" s="1"/>
  <c r="Q105" i="22" s="1"/>
  <c r="AP14" i="31"/>
  <c r="AO15" i="31"/>
  <c r="S3" i="23"/>
  <c r="AC52" i="20"/>
  <c r="S22" i="23"/>
  <c r="AD58" i="24"/>
  <c r="AD54" i="24"/>
  <c r="AA60" i="24"/>
  <c r="AA54" i="24"/>
  <c r="AG55" i="24"/>
  <c r="AC58" i="24"/>
  <c r="Y62" i="23"/>
  <c r="AH53" i="23"/>
  <c r="S10" i="23"/>
  <c r="AB54" i="23"/>
  <c r="AI53" i="23"/>
  <c r="AA59" i="23"/>
  <c r="AG54" i="23"/>
  <c r="Y60" i="23"/>
  <c r="Z58" i="23"/>
  <c r="F156" i="17"/>
  <c r="I144" i="29" s="1"/>
  <c r="Q144" i="29" s="1"/>
  <c r="I132" i="29"/>
  <c r="Q132" i="29" s="1"/>
  <c r="C157" i="17"/>
  <c r="C152" i="17"/>
  <c r="R111" i="23"/>
  <c r="C146" i="17"/>
  <c r="C149" i="17"/>
  <c r="C150" i="17"/>
  <c r="C147" i="17"/>
  <c r="C153" i="17"/>
  <c r="C154" i="17"/>
  <c r="C148" i="17"/>
  <c r="C155" i="17"/>
  <c r="L10" i="19"/>
  <c r="E20" i="19"/>
  <c r="D26" i="32"/>
  <c r="C43" i="32"/>
  <c r="K19" i="19"/>
  <c r="K20" i="19" s="1"/>
  <c r="D43" i="32"/>
  <c r="H43" i="32"/>
  <c r="F43" i="32"/>
  <c r="E43" i="32"/>
  <c r="E26" i="32"/>
  <c r="S7" i="19"/>
  <c r="S8" i="19"/>
  <c r="P10" i="19"/>
  <c r="R10" i="19" s="1"/>
  <c r="D7" i="32"/>
  <c r="AP13" i="31"/>
  <c r="E7" i="32"/>
  <c r="P11" i="19"/>
  <c r="R11" i="19" s="1"/>
  <c r="P12" i="19"/>
  <c r="R12" i="19" s="1"/>
  <c r="F7" i="32"/>
  <c r="C7" i="32"/>
  <c r="P9" i="19"/>
  <c r="R9" i="19" s="1"/>
  <c r="S11" i="19" s="1"/>
  <c r="F26" i="32"/>
  <c r="AX13" i="31"/>
  <c r="G8" i="32" s="1"/>
  <c r="L13" i="19"/>
  <c r="G43" i="32"/>
  <c r="S26" i="23"/>
  <c r="X56" i="23"/>
  <c r="S2" i="23"/>
  <c r="X54" i="23"/>
  <c r="S50" i="23"/>
  <c r="X58" i="23"/>
  <c r="S62" i="23"/>
  <c r="X59" i="23"/>
  <c r="U62" i="24"/>
  <c r="Z59" i="24"/>
  <c r="U26" i="24"/>
  <c r="Z56" i="24"/>
  <c r="X14" i="25"/>
  <c r="X53" i="23"/>
  <c r="Q14" i="25"/>
  <c r="X52" i="22"/>
  <c r="J14" i="25"/>
  <c r="C14" i="25"/>
  <c r="M2" i="29"/>
  <c r="S2" i="29" s="1"/>
  <c r="E14" i="29"/>
  <c r="F21" i="29"/>
  <c r="N9" i="29"/>
  <c r="F22" i="29"/>
  <c r="N10" i="29"/>
  <c r="E17" i="29"/>
  <c r="M5" i="29"/>
  <c r="F16" i="29"/>
  <c r="N4" i="29"/>
  <c r="F26" i="29"/>
  <c r="N14" i="29"/>
  <c r="F17" i="29"/>
  <c r="N5" i="29"/>
  <c r="E25" i="29"/>
  <c r="M13" i="29"/>
  <c r="E16" i="29"/>
  <c r="M4" i="29"/>
  <c r="E23" i="29"/>
  <c r="M11" i="29"/>
  <c r="F19" i="29"/>
  <c r="N7" i="29"/>
  <c r="E20" i="29"/>
  <c r="M8" i="29"/>
  <c r="E24" i="29"/>
  <c r="M12" i="29"/>
  <c r="E15" i="29"/>
  <c r="M3" i="29"/>
  <c r="F23" i="29"/>
  <c r="N11" i="29"/>
  <c r="E18" i="29"/>
  <c r="M6" i="29"/>
  <c r="E19" i="29"/>
  <c r="M7" i="29"/>
  <c r="F15" i="29"/>
  <c r="N3" i="29"/>
  <c r="F20" i="29"/>
  <c r="N8" i="29"/>
  <c r="F24" i="29"/>
  <c r="N12" i="29"/>
  <c r="E22" i="29"/>
  <c r="M10" i="29"/>
  <c r="F18" i="29"/>
  <c r="N6" i="29"/>
  <c r="F25" i="29"/>
  <c r="N13" i="29"/>
  <c r="E21" i="29"/>
  <c r="M9" i="29"/>
  <c r="F14" i="28"/>
  <c r="M14" i="28" s="1"/>
  <c r="F23" i="28"/>
  <c r="M23" i="28" s="1"/>
  <c r="F21" i="28"/>
  <c r="M21" i="28" s="1"/>
  <c r="F18" i="28"/>
  <c r="M18" i="28" s="1"/>
  <c r="F25" i="28"/>
  <c r="M25" i="28" s="1"/>
  <c r="E25" i="27"/>
  <c r="L25" i="27" s="1"/>
  <c r="E16" i="27"/>
  <c r="L16" i="27" s="1"/>
  <c r="E14" i="28"/>
  <c r="F18" i="27"/>
  <c r="M18" i="27" s="1"/>
  <c r="E15" i="27"/>
  <c r="L15" i="27" s="1"/>
  <c r="F16" i="27"/>
  <c r="M16" i="27" s="1"/>
  <c r="F15" i="27"/>
  <c r="M15" i="27" s="1"/>
  <c r="E24" i="27"/>
  <c r="L24" i="27" s="1"/>
  <c r="E18" i="27"/>
  <c r="L18" i="27" s="1"/>
  <c r="E17" i="27"/>
  <c r="L17" i="27" s="1"/>
  <c r="F23" i="27"/>
  <c r="M23" i="27" s="1"/>
  <c r="F17" i="27"/>
  <c r="M17" i="27" s="1"/>
  <c r="F22" i="27"/>
  <c r="M22" i="27" s="1"/>
  <c r="F21" i="27"/>
  <c r="M21" i="27" s="1"/>
  <c r="E19" i="27"/>
  <c r="L19" i="27" s="1"/>
  <c r="F20" i="27"/>
  <c r="M20" i="27" s="1"/>
  <c r="F19" i="27"/>
  <c r="M19" i="27" s="1"/>
  <c r="F14" i="27"/>
  <c r="M14" i="27" s="1"/>
  <c r="F25" i="26"/>
  <c r="O25" i="26" s="1"/>
  <c r="E14" i="26"/>
  <c r="N14" i="26" s="1"/>
  <c r="F24" i="26"/>
  <c r="O24" i="26" s="1"/>
  <c r="E22" i="26"/>
  <c r="N22" i="26" s="1"/>
  <c r="F19" i="26"/>
  <c r="O19" i="26" s="1"/>
  <c r="E23" i="26"/>
  <c r="N23" i="26" s="1"/>
  <c r="E17" i="26"/>
  <c r="N17" i="26" s="1"/>
  <c r="F17" i="26"/>
  <c r="O17" i="26" s="1"/>
  <c r="F20" i="26"/>
  <c r="O20" i="26" s="1"/>
  <c r="E21" i="26"/>
  <c r="N21" i="26" s="1"/>
  <c r="E24" i="26"/>
  <c r="N24" i="26" s="1"/>
  <c r="F21" i="26"/>
  <c r="O21" i="26" s="1"/>
  <c r="F14" i="26"/>
  <c r="O14" i="26" s="1"/>
  <c r="F23" i="26"/>
  <c r="O23" i="26" s="1"/>
  <c r="F22" i="26"/>
  <c r="O22" i="26" s="1"/>
  <c r="E15" i="26"/>
  <c r="N15" i="26" s="1"/>
  <c r="F16" i="26"/>
  <c r="O16" i="26" s="1"/>
  <c r="E19" i="26"/>
  <c r="N19" i="26" s="1"/>
  <c r="E18" i="26"/>
  <c r="N18" i="26" s="1"/>
  <c r="E16" i="26"/>
  <c r="N16" i="26" s="1"/>
  <c r="E20" i="26"/>
  <c r="N20" i="26" s="1"/>
  <c r="F15" i="26"/>
  <c r="O15" i="26" s="1"/>
  <c r="E25" i="26"/>
  <c r="N25" i="26" s="1"/>
  <c r="F18" i="26"/>
  <c r="O18" i="26" s="1"/>
  <c r="K47" i="20"/>
  <c r="K35" i="20"/>
  <c r="K67" i="20"/>
  <c r="K68" i="20"/>
  <c r="K69" i="20"/>
  <c r="K38" i="20"/>
  <c r="K31" i="20"/>
  <c r="K66" i="20"/>
  <c r="K64" i="20"/>
  <c r="K65" i="20"/>
  <c r="AD52" i="20"/>
  <c r="BM55" i="16"/>
  <c r="BM53" i="16"/>
  <c r="K14" i="18"/>
  <c r="I39" i="32" s="1"/>
  <c r="W14" i="18"/>
  <c r="AV15" i="31" s="1"/>
  <c r="P36" i="18"/>
  <c r="BN57" i="15"/>
  <c r="BP45" i="15"/>
  <c r="BN49" i="15"/>
  <c r="BP37" i="15"/>
  <c r="BN42" i="15"/>
  <c r="BP30" i="15"/>
  <c r="BN41" i="15"/>
  <c r="BP29" i="15"/>
  <c r="BN46" i="15"/>
  <c r="BP34" i="15"/>
  <c r="CN26" i="16"/>
  <c r="CI72" i="16" s="1"/>
  <c r="CD25" i="16"/>
  <c r="CD26" i="16"/>
  <c r="CI62" i="16" s="1"/>
  <c r="CK25" i="16"/>
  <c r="DD9" i="16"/>
  <c r="CE25" i="16"/>
  <c r="CL26" i="16"/>
  <c r="CI70" i="16" s="1"/>
  <c r="CG25" i="16"/>
  <c r="CL25" i="16"/>
  <c r="CI26" i="16"/>
  <c r="CI67" i="16" s="1"/>
  <c r="CE26" i="16"/>
  <c r="CI63" i="16" s="1"/>
  <c r="CK26" i="16"/>
  <c r="CI69" i="16" s="1"/>
  <c r="CJ25" i="16"/>
  <c r="CI25" i="16"/>
  <c r="CF25" i="16"/>
  <c r="CJ26" i="16"/>
  <c r="CI68" i="16" s="1"/>
  <c r="CH25" i="16"/>
  <c r="AZ9" i="16"/>
  <c r="AL9" i="16"/>
  <c r="CC26" i="16"/>
  <c r="CI61" i="16" s="1"/>
  <c r="CM26" i="16"/>
  <c r="CI71" i="16" s="1"/>
  <c r="CC25" i="16"/>
  <c r="CP9" i="16"/>
  <c r="CM25" i="16"/>
  <c r="CF26" i="16"/>
  <c r="CI64" i="16" s="1"/>
  <c r="CN25" i="16"/>
  <c r="CG26" i="16"/>
  <c r="CI65" i="16" s="1"/>
  <c r="CH26" i="16"/>
  <c r="CI66" i="16" s="1"/>
  <c r="U2" i="24" l="1"/>
  <c r="AJ59" i="24"/>
  <c r="E33" i="28"/>
  <c r="L33" i="28" s="1"/>
  <c r="L18" i="28"/>
  <c r="E29" i="28"/>
  <c r="E41" i="28" s="1"/>
  <c r="L20" i="28"/>
  <c r="L23" i="28"/>
  <c r="L15" i="28"/>
  <c r="E26" i="28"/>
  <c r="L14" i="28"/>
  <c r="E47" i="28"/>
  <c r="L35" i="28"/>
  <c r="E28" i="28"/>
  <c r="L16" i="28"/>
  <c r="E42" i="28"/>
  <c r="L30" i="28"/>
  <c r="E39" i="28"/>
  <c r="L27" i="28"/>
  <c r="E44" i="28"/>
  <c r="L32" i="28"/>
  <c r="E34" i="28"/>
  <c r="L22" i="28"/>
  <c r="E37" i="28"/>
  <c r="L25" i="28"/>
  <c r="E31" i="28"/>
  <c r="L19" i="28"/>
  <c r="E36" i="28"/>
  <c r="L24" i="28"/>
  <c r="Q19" i="27"/>
  <c r="Q17" i="27"/>
  <c r="Q16" i="27"/>
  <c r="Q18" i="27"/>
  <c r="Q15" i="27"/>
  <c r="F17" i="28"/>
  <c r="M17" i="28" s="1"/>
  <c r="F16" i="28"/>
  <c r="M16" i="28" s="1"/>
  <c r="F24" i="28"/>
  <c r="M24" i="28" s="1"/>
  <c r="F15" i="28"/>
  <c r="M15" i="28" s="1"/>
  <c r="Z55" i="24"/>
  <c r="AL55" i="24" s="1"/>
  <c r="Z58" i="24"/>
  <c r="AL58" i="24" s="1"/>
  <c r="AB62" i="24"/>
  <c r="AJ55" i="23"/>
  <c r="S14" i="23"/>
  <c r="AA56" i="23"/>
  <c r="S35" i="23"/>
  <c r="AD56" i="23"/>
  <c r="AJ62" i="24"/>
  <c r="AG62" i="23"/>
  <c r="AC62" i="24"/>
  <c r="AI56" i="24"/>
  <c r="R28" i="23"/>
  <c r="S28" i="23" s="1"/>
  <c r="R6" i="25"/>
  <c r="S6" i="25" s="1"/>
  <c r="R64" i="23"/>
  <c r="Z59" i="23" s="1"/>
  <c r="R9" i="25"/>
  <c r="S9" i="25" s="1"/>
  <c r="T28" i="24"/>
  <c r="AB56" i="24" s="1"/>
  <c r="Y6" i="25"/>
  <c r="L19" i="19"/>
  <c r="T64" i="24"/>
  <c r="U64" i="24" s="1"/>
  <c r="Y9" i="25"/>
  <c r="Z9" i="25" s="1"/>
  <c r="G41" i="29"/>
  <c r="O41" i="29" s="1"/>
  <c r="G41" i="28"/>
  <c r="G41" i="27"/>
  <c r="G41" i="24"/>
  <c r="O41" i="24" s="1"/>
  <c r="S41" i="24" s="1"/>
  <c r="T41" i="24" s="1"/>
  <c r="G41" i="23"/>
  <c r="R41" i="23" s="1"/>
  <c r="G41" i="22"/>
  <c r="N41" i="22" s="1"/>
  <c r="Q41" i="22" s="1"/>
  <c r="G48" i="29"/>
  <c r="O48" i="29" s="1"/>
  <c r="G48" i="28"/>
  <c r="G48" i="27"/>
  <c r="G48" i="24"/>
  <c r="O48" i="24" s="1"/>
  <c r="S48" i="24" s="1"/>
  <c r="T48" i="24" s="1"/>
  <c r="G48" i="23"/>
  <c r="R48" i="23" s="1"/>
  <c r="G48" i="22"/>
  <c r="N48" i="22" s="1"/>
  <c r="Q48" i="22" s="1"/>
  <c r="G46" i="29"/>
  <c r="O46" i="29" s="1"/>
  <c r="G46" i="28"/>
  <c r="G46" i="27"/>
  <c r="G46" i="24"/>
  <c r="O46" i="24" s="1"/>
  <c r="S46" i="24" s="1"/>
  <c r="T46" i="24" s="1"/>
  <c r="G46" i="23"/>
  <c r="R46" i="23" s="1"/>
  <c r="G46" i="22"/>
  <c r="N46" i="22" s="1"/>
  <c r="Q46" i="22" s="1"/>
  <c r="G42" i="29"/>
  <c r="O42" i="29" s="1"/>
  <c r="G42" i="28"/>
  <c r="G42" i="27"/>
  <c r="G42" i="24"/>
  <c r="O42" i="24" s="1"/>
  <c r="S42" i="24" s="1"/>
  <c r="T42" i="24" s="1"/>
  <c r="G42" i="22"/>
  <c r="N42" i="22" s="1"/>
  <c r="Q42" i="22" s="1"/>
  <c r="G42" i="23"/>
  <c r="R42" i="23" s="1"/>
  <c r="G43" i="29"/>
  <c r="O43" i="29" s="1"/>
  <c r="G43" i="28"/>
  <c r="G43" i="27"/>
  <c r="G43" i="24"/>
  <c r="O43" i="24" s="1"/>
  <c r="S43" i="24" s="1"/>
  <c r="T43" i="24" s="1"/>
  <c r="G43" i="23"/>
  <c r="R43" i="23" s="1"/>
  <c r="G43" i="22"/>
  <c r="N43" i="22" s="1"/>
  <c r="Q43" i="22" s="1"/>
  <c r="K113" i="20"/>
  <c r="G113" i="29"/>
  <c r="O113" i="29" s="1"/>
  <c r="G113" i="28"/>
  <c r="G113" i="27"/>
  <c r="G113" i="23"/>
  <c r="G113" i="24"/>
  <c r="O113" i="24" s="1"/>
  <c r="S113" i="24" s="1"/>
  <c r="T113" i="24" s="1"/>
  <c r="G113" i="22"/>
  <c r="N113" i="22" s="1"/>
  <c r="Q113" i="22" s="1"/>
  <c r="K114" i="20"/>
  <c r="G114" i="29"/>
  <c r="O114" i="29" s="1"/>
  <c r="G114" i="28"/>
  <c r="G114" i="27"/>
  <c r="G114" i="23"/>
  <c r="G114" i="24"/>
  <c r="O114" i="24" s="1"/>
  <c r="S114" i="24" s="1"/>
  <c r="T114" i="24" s="1"/>
  <c r="G114" i="22"/>
  <c r="N114" i="22" s="1"/>
  <c r="Q114" i="22" s="1"/>
  <c r="U102" i="24"/>
  <c r="G119" i="28"/>
  <c r="G119" i="29"/>
  <c r="O119" i="29" s="1"/>
  <c r="G119" i="27"/>
  <c r="G119" i="24"/>
  <c r="O119" i="24" s="1"/>
  <c r="S119" i="24" s="1"/>
  <c r="T119" i="24" s="1"/>
  <c r="G119" i="23"/>
  <c r="R119" i="23" s="1"/>
  <c r="K119" i="20"/>
  <c r="G119" i="22"/>
  <c r="N119" i="22" s="1"/>
  <c r="Q119" i="22" s="1"/>
  <c r="AC56" i="24"/>
  <c r="U29" i="24"/>
  <c r="AD56" i="24"/>
  <c r="U30" i="24"/>
  <c r="T38" i="24"/>
  <c r="AH59" i="23"/>
  <c r="S72" i="23"/>
  <c r="AD59" i="23"/>
  <c r="S68" i="23"/>
  <c r="AF59" i="23"/>
  <c r="S70" i="23"/>
  <c r="G135" i="27"/>
  <c r="F20" i="19"/>
  <c r="F19" i="19"/>
  <c r="F18" i="19"/>
  <c r="S73" i="23"/>
  <c r="AI59" i="23"/>
  <c r="AE56" i="23"/>
  <c r="S33" i="23"/>
  <c r="AH56" i="23"/>
  <c r="S36" i="23"/>
  <c r="K77" i="20"/>
  <c r="G77" i="29"/>
  <c r="G77" i="28"/>
  <c r="G77" i="27"/>
  <c r="G77" i="24"/>
  <c r="O77" i="24" s="1"/>
  <c r="S77" i="24" s="1"/>
  <c r="T77" i="24" s="1"/>
  <c r="G77" i="22"/>
  <c r="N77" i="22" s="1"/>
  <c r="Q77" i="22" s="1"/>
  <c r="G77" i="23"/>
  <c r="R77" i="23" s="1"/>
  <c r="K84" i="20"/>
  <c r="G84" i="29"/>
  <c r="G84" i="28"/>
  <c r="G84" i="27"/>
  <c r="G84" i="24"/>
  <c r="O84" i="24" s="1"/>
  <c r="S84" i="24" s="1"/>
  <c r="T84" i="24" s="1"/>
  <c r="G84" i="23"/>
  <c r="R84" i="23" s="1"/>
  <c r="G84" i="22"/>
  <c r="N84" i="22" s="1"/>
  <c r="Q84" i="22" s="1"/>
  <c r="K82" i="20"/>
  <c r="G82" i="29"/>
  <c r="G82" i="28"/>
  <c r="G82" i="27"/>
  <c r="G82" i="24"/>
  <c r="O82" i="24" s="1"/>
  <c r="S82" i="24" s="1"/>
  <c r="T82" i="24" s="1"/>
  <c r="G82" i="22"/>
  <c r="N82" i="22" s="1"/>
  <c r="Q82" i="22" s="1"/>
  <c r="G82" i="23"/>
  <c r="R82" i="23" s="1"/>
  <c r="K78" i="20"/>
  <c r="G78" i="29"/>
  <c r="G78" i="28"/>
  <c r="G78" i="27"/>
  <c r="G78" i="24"/>
  <c r="O78" i="24" s="1"/>
  <c r="S78" i="24" s="1"/>
  <c r="T78" i="24" s="1"/>
  <c r="G78" i="22"/>
  <c r="N78" i="22" s="1"/>
  <c r="Q78" i="22" s="1"/>
  <c r="G78" i="23"/>
  <c r="R78" i="23" s="1"/>
  <c r="O36" i="18"/>
  <c r="P37" i="18"/>
  <c r="K86" i="20"/>
  <c r="G86" i="29"/>
  <c r="G86" i="28"/>
  <c r="G86" i="27"/>
  <c r="G86" i="24"/>
  <c r="O86" i="24" s="1"/>
  <c r="S86" i="24" s="1"/>
  <c r="G86" i="23"/>
  <c r="G86" i="22"/>
  <c r="N86" i="22" s="1"/>
  <c r="Q86" i="22" s="1"/>
  <c r="K116" i="20"/>
  <c r="G116" i="29"/>
  <c r="O116" i="29" s="1"/>
  <c r="G116" i="28"/>
  <c r="G116" i="27"/>
  <c r="G116" i="24"/>
  <c r="O116" i="24" s="1"/>
  <c r="S116" i="24" s="1"/>
  <c r="T116" i="24" s="1"/>
  <c r="G116" i="23"/>
  <c r="G116" i="22"/>
  <c r="N116" i="22" s="1"/>
  <c r="Q116" i="22" s="1"/>
  <c r="K83" i="20"/>
  <c r="G83" i="29"/>
  <c r="G83" i="28"/>
  <c r="G83" i="27"/>
  <c r="G83" i="24"/>
  <c r="O83" i="24" s="1"/>
  <c r="S83" i="24" s="1"/>
  <c r="T83" i="24" s="1"/>
  <c r="G83" i="22"/>
  <c r="N83" i="22" s="1"/>
  <c r="Q83" i="22" s="1"/>
  <c r="G83" i="23"/>
  <c r="R83" i="23" s="1"/>
  <c r="R114" i="23"/>
  <c r="AB63" i="23" s="1"/>
  <c r="S69" i="23"/>
  <c r="AE59" i="23"/>
  <c r="U70" i="24"/>
  <c r="AH59" i="24"/>
  <c r="Y61" i="23"/>
  <c r="S87" i="23"/>
  <c r="G135" i="28"/>
  <c r="AF62" i="24"/>
  <c r="U104" i="24"/>
  <c r="AC59" i="23"/>
  <c r="S67" i="23"/>
  <c r="U109" i="24"/>
  <c r="AK62" i="24"/>
  <c r="AC56" i="23"/>
  <c r="S31" i="23"/>
  <c r="AC59" i="24"/>
  <c r="U65" i="24"/>
  <c r="AB59" i="23"/>
  <c r="S66" i="23"/>
  <c r="G45" i="29"/>
  <c r="O45" i="29" s="1"/>
  <c r="G45" i="28"/>
  <c r="G45" i="27"/>
  <c r="G45" i="24"/>
  <c r="O45" i="24" s="1"/>
  <c r="S45" i="24" s="1"/>
  <c r="T45" i="24" s="1"/>
  <c r="G45" i="23"/>
  <c r="R45" i="23" s="1"/>
  <c r="G45" i="22"/>
  <c r="N45" i="22" s="1"/>
  <c r="Q45" i="22" s="1"/>
  <c r="G44" i="29"/>
  <c r="O44" i="29" s="1"/>
  <c r="G44" i="28"/>
  <c r="G44" i="27"/>
  <c r="G44" i="24"/>
  <c r="O44" i="24" s="1"/>
  <c r="S44" i="24" s="1"/>
  <c r="T44" i="24" s="1"/>
  <c r="G44" i="23"/>
  <c r="R44" i="23" s="1"/>
  <c r="G44" i="22"/>
  <c r="N44" i="22" s="1"/>
  <c r="Q44" i="22" s="1"/>
  <c r="G40" i="29"/>
  <c r="O40" i="29" s="1"/>
  <c r="G40" i="28"/>
  <c r="G40" i="27"/>
  <c r="G40" i="24"/>
  <c r="O40" i="24" s="1"/>
  <c r="S40" i="24" s="1"/>
  <c r="T40" i="24" s="1"/>
  <c r="G40" i="22"/>
  <c r="N40" i="22" s="1"/>
  <c r="Q40" i="22" s="1"/>
  <c r="G40" i="23"/>
  <c r="R40" i="23" s="1"/>
  <c r="G49" i="29"/>
  <c r="O49" i="29" s="1"/>
  <c r="G49" i="28"/>
  <c r="G49" i="27"/>
  <c r="G49" i="24"/>
  <c r="O49" i="24" s="1"/>
  <c r="S49" i="24" s="1"/>
  <c r="T49" i="24" s="1"/>
  <c r="G49" i="23"/>
  <c r="R49" i="23" s="1"/>
  <c r="G49" i="22"/>
  <c r="N49" i="22" s="1"/>
  <c r="Q49" i="22" s="1"/>
  <c r="K112" i="20"/>
  <c r="G112" i="29"/>
  <c r="O112" i="29" s="1"/>
  <c r="G112" i="28"/>
  <c r="G112" i="27"/>
  <c r="G112" i="23"/>
  <c r="R112" i="23" s="1"/>
  <c r="G112" i="24"/>
  <c r="O112" i="24" s="1"/>
  <c r="S112" i="24" s="1"/>
  <c r="T112" i="24" s="1"/>
  <c r="G112" i="22"/>
  <c r="N112" i="22" s="1"/>
  <c r="Q112" i="22" s="1"/>
  <c r="AE62" i="23"/>
  <c r="S105" i="23"/>
  <c r="S108" i="23"/>
  <c r="AH62" i="23"/>
  <c r="AG59" i="23"/>
  <c r="S71" i="23"/>
  <c r="AF56" i="23"/>
  <c r="S34" i="23"/>
  <c r="R98" i="23"/>
  <c r="R12" i="25"/>
  <c r="S12" i="25" s="1"/>
  <c r="S106" i="23"/>
  <c r="AF62" i="23"/>
  <c r="AA62" i="23"/>
  <c r="S101" i="23"/>
  <c r="U69" i="24"/>
  <c r="AG59" i="24"/>
  <c r="G120" i="28"/>
  <c r="G120" i="27"/>
  <c r="G120" i="29"/>
  <c r="O120" i="29" s="1"/>
  <c r="G120" i="24"/>
  <c r="O120" i="24" s="1"/>
  <c r="S120" i="24" s="1"/>
  <c r="T120" i="24" s="1"/>
  <c r="G120" i="23"/>
  <c r="R120" i="23" s="1"/>
  <c r="G120" i="22"/>
  <c r="N120" i="22" s="1"/>
  <c r="Q120" i="22" s="1"/>
  <c r="K120" i="20"/>
  <c r="AF59" i="24"/>
  <c r="U68" i="24"/>
  <c r="G118" i="28"/>
  <c r="G118" i="29"/>
  <c r="O118" i="29" s="1"/>
  <c r="G118" i="24"/>
  <c r="O118" i="24" s="1"/>
  <c r="S118" i="24" s="1"/>
  <c r="T118" i="24" s="1"/>
  <c r="G118" i="22"/>
  <c r="N118" i="22" s="1"/>
  <c r="Q118" i="22" s="1"/>
  <c r="G118" i="23"/>
  <c r="R118" i="23" s="1"/>
  <c r="K118" i="20"/>
  <c r="G118" i="27"/>
  <c r="U87" i="24"/>
  <c r="AA61" i="24"/>
  <c r="AA64" i="24" s="1"/>
  <c r="O87" i="29"/>
  <c r="G135" i="29"/>
  <c r="O135" i="29" s="1"/>
  <c r="AD62" i="23"/>
  <c r="S104" i="23"/>
  <c r="U67" i="24"/>
  <c r="AE59" i="24"/>
  <c r="T110" i="24"/>
  <c r="S109" i="23"/>
  <c r="AI62" i="23"/>
  <c r="S100" i="23"/>
  <c r="Z62" i="23"/>
  <c r="AE56" i="24"/>
  <c r="U31" i="24"/>
  <c r="AK59" i="24"/>
  <c r="U73" i="24"/>
  <c r="R74" i="23"/>
  <c r="G122" i="28"/>
  <c r="S37" i="23"/>
  <c r="AI56" i="23"/>
  <c r="AC62" i="23"/>
  <c r="S103" i="23"/>
  <c r="U107" i="24"/>
  <c r="AI62" i="24"/>
  <c r="AG56" i="24"/>
  <c r="U33" i="24"/>
  <c r="AJ56" i="24"/>
  <c r="U36" i="24"/>
  <c r="K81" i="20"/>
  <c r="G81" i="29"/>
  <c r="G81" i="28"/>
  <c r="G81" i="27"/>
  <c r="G81" i="24"/>
  <c r="O81" i="24" s="1"/>
  <c r="S81" i="24" s="1"/>
  <c r="T81" i="24" s="1"/>
  <c r="G81" i="23"/>
  <c r="R81" i="23" s="1"/>
  <c r="G81" i="22"/>
  <c r="N81" i="22" s="1"/>
  <c r="Q81" i="22" s="1"/>
  <c r="K80" i="20"/>
  <c r="G80" i="29"/>
  <c r="G80" i="28"/>
  <c r="G80" i="27"/>
  <c r="G80" i="24"/>
  <c r="O80" i="24" s="1"/>
  <c r="S80" i="24" s="1"/>
  <c r="T80" i="24" s="1"/>
  <c r="G80" i="22"/>
  <c r="N80" i="22" s="1"/>
  <c r="Q80" i="22" s="1"/>
  <c r="G80" i="23"/>
  <c r="R80" i="23" s="1"/>
  <c r="K76" i="20"/>
  <c r="G76" i="29"/>
  <c r="G76" i="28"/>
  <c r="G76" i="27"/>
  <c r="G76" i="24"/>
  <c r="O76" i="24" s="1"/>
  <c r="S76" i="24" s="1"/>
  <c r="T76" i="24" s="1"/>
  <c r="G76" i="22"/>
  <c r="N76" i="22" s="1"/>
  <c r="Q76" i="22" s="1"/>
  <c r="G76" i="23"/>
  <c r="R76" i="23" s="1"/>
  <c r="K85" i="20"/>
  <c r="G85" i="29"/>
  <c r="G85" i="28"/>
  <c r="G85" i="27"/>
  <c r="G85" i="24"/>
  <c r="O85" i="24" s="1"/>
  <c r="S85" i="24" s="1"/>
  <c r="T85" i="24" s="1"/>
  <c r="G85" i="23"/>
  <c r="R85" i="23" s="1"/>
  <c r="G85" i="22"/>
  <c r="N85" i="22" s="1"/>
  <c r="Q85" i="22" s="1"/>
  <c r="K79" i="20"/>
  <c r="G79" i="29"/>
  <c r="G79" i="28"/>
  <c r="G79" i="27"/>
  <c r="G79" i="24"/>
  <c r="O79" i="24" s="1"/>
  <c r="S79" i="24" s="1"/>
  <c r="T79" i="24" s="1"/>
  <c r="G79" i="23"/>
  <c r="R79" i="23" s="1"/>
  <c r="G79" i="22"/>
  <c r="N79" i="22" s="1"/>
  <c r="Q79" i="22" s="1"/>
  <c r="K117" i="20"/>
  <c r="G117" i="28"/>
  <c r="G117" i="29"/>
  <c r="O117" i="29" s="1"/>
  <c r="G117" i="27"/>
  <c r="G117" i="23"/>
  <c r="R117" i="23" s="1"/>
  <c r="G117" i="24"/>
  <c r="O117" i="24" s="1"/>
  <c r="S117" i="24" s="1"/>
  <c r="T117" i="24" s="1"/>
  <c r="G117" i="22"/>
  <c r="N117" i="22" s="1"/>
  <c r="Q117" i="22" s="1"/>
  <c r="K115" i="20"/>
  <c r="G115" i="29"/>
  <c r="O115" i="29" s="1"/>
  <c r="G115" i="28"/>
  <c r="G115" i="27"/>
  <c r="G115" i="23"/>
  <c r="R115" i="23" s="1"/>
  <c r="G115" i="24"/>
  <c r="O115" i="24" s="1"/>
  <c r="S115" i="24" s="1"/>
  <c r="T115" i="24" s="1"/>
  <c r="G115" i="22"/>
  <c r="N115" i="22" s="1"/>
  <c r="Q115" i="22" s="1"/>
  <c r="K95" i="20"/>
  <c r="G95" i="29"/>
  <c r="G95" i="28"/>
  <c r="G95" i="27"/>
  <c r="G95" i="23"/>
  <c r="R95" i="23" s="1"/>
  <c r="G95" i="24"/>
  <c r="O95" i="24" s="1"/>
  <c r="S95" i="24" s="1"/>
  <c r="T95" i="24" s="1"/>
  <c r="G95" i="22"/>
  <c r="N95" i="22" s="1"/>
  <c r="Q95" i="22" s="1"/>
  <c r="R116" i="23"/>
  <c r="S116" i="23" s="1"/>
  <c r="R113" i="23"/>
  <c r="S113" i="23" s="1"/>
  <c r="U105" i="24"/>
  <c r="AG62" i="24"/>
  <c r="S102" i="23"/>
  <c r="AB62" i="23"/>
  <c r="AI59" i="24"/>
  <c r="U71" i="24"/>
  <c r="AB56" i="23"/>
  <c r="S30" i="23"/>
  <c r="R38" i="23"/>
  <c r="U32" i="24"/>
  <c r="AF56" i="24"/>
  <c r="U34" i="24"/>
  <c r="AH56" i="24"/>
  <c r="Y12" i="25"/>
  <c r="Z12" i="25" s="1"/>
  <c r="T98" i="24"/>
  <c r="U106" i="24"/>
  <c r="AH62" i="24"/>
  <c r="G47" i="29"/>
  <c r="O47" i="29" s="1"/>
  <c r="G47" i="28"/>
  <c r="G47" i="27"/>
  <c r="G47" i="24"/>
  <c r="O47" i="24" s="1"/>
  <c r="S47" i="24" s="1"/>
  <c r="T47" i="24" s="1"/>
  <c r="G47" i="23"/>
  <c r="R47" i="23" s="1"/>
  <c r="G47" i="22"/>
  <c r="N47" i="22" s="1"/>
  <c r="Q47" i="22" s="1"/>
  <c r="AD59" i="24"/>
  <c r="U66" i="24"/>
  <c r="G121" i="28"/>
  <c r="G121" i="27"/>
  <c r="G121" i="29"/>
  <c r="O121" i="29" s="1"/>
  <c r="G121" i="23"/>
  <c r="R121" i="23" s="1"/>
  <c r="G121" i="22"/>
  <c r="N121" i="22" s="1"/>
  <c r="Q121" i="22" s="1"/>
  <c r="K121" i="20"/>
  <c r="G121" i="24"/>
  <c r="O121" i="24" s="1"/>
  <c r="S121" i="24" s="1"/>
  <c r="T121" i="24" s="1"/>
  <c r="T74" i="24"/>
  <c r="O74" i="29"/>
  <c r="G122" i="29"/>
  <c r="O122" i="29" s="1"/>
  <c r="AK56" i="24"/>
  <c r="U37" i="24"/>
  <c r="AE62" i="24"/>
  <c r="U103" i="24"/>
  <c r="AB52" i="20"/>
  <c r="AL54" i="24"/>
  <c r="AJ58" i="23"/>
  <c r="AJ54" i="23"/>
  <c r="S111" i="23"/>
  <c r="Y63" i="23"/>
  <c r="R110" i="23"/>
  <c r="X36" i="18"/>
  <c r="S9" i="19"/>
  <c r="P13" i="19"/>
  <c r="G7" i="32"/>
  <c r="S12" i="19"/>
  <c r="S10" i="19"/>
  <c r="I42" i="32"/>
  <c r="H8" i="32"/>
  <c r="X15" i="18"/>
  <c r="X48" i="18" s="1"/>
  <c r="W48" i="18" s="1"/>
  <c r="L18" i="19"/>
  <c r="L20" i="19"/>
  <c r="AJ53" i="23"/>
  <c r="AJ52" i="22"/>
  <c r="S10" i="29"/>
  <c r="S7" i="29"/>
  <c r="F24" i="27"/>
  <c r="M24" i="27" s="1"/>
  <c r="Q24" i="27" s="1"/>
  <c r="S9" i="29"/>
  <c r="S4" i="29"/>
  <c r="E23" i="27"/>
  <c r="S8" i="29"/>
  <c r="S11" i="29"/>
  <c r="S5" i="29"/>
  <c r="S13" i="29"/>
  <c r="S6" i="29"/>
  <c r="S3" i="29"/>
  <c r="E33" i="29"/>
  <c r="M21" i="29"/>
  <c r="F30" i="29"/>
  <c r="N18" i="29"/>
  <c r="F36" i="29"/>
  <c r="N24" i="29"/>
  <c r="F27" i="29"/>
  <c r="N15" i="29"/>
  <c r="E30" i="29"/>
  <c r="M18" i="29"/>
  <c r="E27" i="29"/>
  <c r="M15" i="29"/>
  <c r="E32" i="29"/>
  <c r="M20" i="29"/>
  <c r="E35" i="29"/>
  <c r="M23" i="29"/>
  <c r="E37" i="29"/>
  <c r="M25" i="29"/>
  <c r="F38" i="29"/>
  <c r="N26" i="29"/>
  <c r="E29" i="29"/>
  <c r="M17" i="29"/>
  <c r="F33" i="29"/>
  <c r="N21" i="29"/>
  <c r="S12" i="29"/>
  <c r="E26" i="29"/>
  <c r="M14" i="29"/>
  <c r="S14" i="29" s="1"/>
  <c r="F37" i="29"/>
  <c r="N25" i="29"/>
  <c r="E34" i="29"/>
  <c r="M22" i="29"/>
  <c r="F32" i="29"/>
  <c r="N20" i="29"/>
  <c r="E31" i="29"/>
  <c r="M19" i="29"/>
  <c r="F35" i="29"/>
  <c r="N23" i="29"/>
  <c r="E36" i="29"/>
  <c r="M24" i="29"/>
  <c r="F31" i="29"/>
  <c r="N19" i="29"/>
  <c r="E28" i="29"/>
  <c r="M16" i="29"/>
  <c r="F29" i="29"/>
  <c r="N17" i="29"/>
  <c r="F28" i="29"/>
  <c r="N16" i="29"/>
  <c r="F34" i="29"/>
  <c r="N22" i="29"/>
  <c r="E21" i="27"/>
  <c r="E20" i="27"/>
  <c r="L20" i="27" s="1"/>
  <c r="Q20" i="27" s="1"/>
  <c r="F33" i="28"/>
  <c r="M33" i="28" s="1"/>
  <c r="F31" i="28"/>
  <c r="M31" i="28" s="1"/>
  <c r="F35" i="28"/>
  <c r="M35" i="28" s="1"/>
  <c r="F32" i="28"/>
  <c r="M32" i="28" s="1"/>
  <c r="F26" i="28"/>
  <c r="M26" i="28" s="1"/>
  <c r="F37" i="28"/>
  <c r="M37" i="28" s="1"/>
  <c r="F34" i="28"/>
  <c r="M34" i="28" s="1"/>
  <c r="F30" i="28"/>
  <c r="M30" i="28" s="1"/>
  <c r="E22" i="27"/>
  <c r="L22" i="27" s="1"/>
  <c r="Q22" i="27" s="1"/>
  <c r="Q4" i="28"/>
  <c r="Q2" i="28"/>
  <c r="Q13" i="28"/>
  <c r="Q3" i="28"/>
  <c r="Q6" i="28"/>
  <c r="E14" i="27"/>
  <c r="L14" i="27" s="1"/>
  <c r="Q14" i="27" s="1"/>
  <c r="Q12" i="28"/>
  <c r="Q11" i="28"/>
  <c r="Q7" i="28"/>
  <c r="Q9" i="28"/>
  <c r="Q5" i="28"/>
  <c r="F32" i="27"/>
  <c r="M32" i="27" s="1"/>
  <c r="F33" i="27"/>
  <c r="M33" i="27" s="1"/>
  <c r="F29" i="27"/>
  <c r="M29" i="27" s="1"/>
  <c r="E28" i="27"/>
  <c r="L28" i="27" s="1"/>
  <c r="E29" i="27"/>
  <c r="L29" i="27" s="1"/>
  <c r="E37" i="27"/>
  <c r="L37" i="27" s="1"/>
  <c r="F28" i="27"/>
  <c r="M28" i="27" s="1"/>
  <c r="F25" i="27"/>
  <c r="M25" i="27" s="1"/>
  <c r="Q25" i="27" s="1"/>
  <c r="F26" i="27"/>
  <c r="M26" i="27" s="1"/>
  <c r="F30" i="27"/>
  <c r="M30" i="27" s="1"/>
  <c r="F31" i="27"/>
  <c r="M31" i="27" s="1"/>
  <c r="E31" i="27"/>
  <c r="L31" i="27" s="1"/>
  <c r="F34" i="27"/>
  <c r="M34" i="27" s="1"/>
  <c r="F35" i="27"/>
  <c r="M35" i="27" s="1"/>
  <c r="E30" i="27"/>
  <c r="L30" i="27" s="1"/>
  <c r="E36" i="27"/>
  <c r="L36" i="27" s="1"/>
  <c r="F27" i="27"/>
  <c r="M27" i="27" s="1"/>
  <c r="E27" i="27"/>
  <c r="L27" i="27" s="1"/>
  <c r="F30" i="26"/>
  <c r="O30" i="26" s="1"/>
  <c r="F27" i="26"/>
  <c r="O27" i="26" s="1"/>
  <c r="E28" i="26"/>
  <c r="N28" i="26" s="1"/>
  <c r="E31" i="26"/>
  <c r="N31" i="26" s="1"/>
  <c r="E27" i="26"/>
  <c r="N27" i="26" s="1"/>
  <c r="F35" i="26"/>
  <c r="O35" i="26" s="1"/>
  <c r="E34" i="26"/>
  <c r="N34" i="26" s="1"/>
  <c r="F26" i="26"/>
  <c r="O26" i="26" s="1"/>
  <c r="F33" i="26"/>
  <c r="O33" i="26" s="1"/>
  <c r="E33" i="26"/>
  <c r="N33" i="26" s="1"/>
  <c r="F29" i="26"/>
  <c r="O29" i="26" s="1"/>
  <c r="E35" i="26"/>
  <c r="N35" i="26" s="1"/>
  <c r="F36" i="26"/>
  <c r="O36" i="26" s="1"/>
  <c r="E37" i="26"/>
  <c r="N37" i="26" s="1"/>
  <c r="E32" i="26"/>
  <c r="N32" i="26" s="1"/>
  <c r="E30" i="26"/>
  <c r="N30" i="26" s="1"/>
  <c r="F28" i="26"/>
  <c r="O28" i="26" s="1"/>
  <c r="F34" i="26"/>
  <c r="O34" i="26" s="1"/>
  <c r="E26" i="26"/>
  <c r="N26" i="26" s="1"/>
  <c r="E36" i="26"/>
  <c r="N36" i="26" s="1"/>
  <c r="F32" i="26"/>
  <c r="O32" i="26" s="1"/>
  <c r="E29" i="26"/>
  <c r="N29" i="26" s="1"/>
  <c r="F31" i="26"/>
  <c r="O31" i="26" s="1"/>
  <c r="F37" i="26"/>
  <c r="O37" i="26" s="1"/>
  <c r="K41" i="20"/>
  <c r="K48" i="20"/>
  <c r="K46" i="20"/>
  <c r="K42" i="20"/>
  <c r="K43" i="20"/>
  <c r="L15" i="18"/>
  <c r="L48" i="18" s="1"/>
  <c r="L49" i="18" s="1"/>
  <c r="L36" i="18"/>
  <c r="AE52" i="20"/>
  <c r="K45" i="20"/>
  <c r="K44" i="20"/>
  <c r="K40" i="20"/>
  <c r="K49" i="20"/>
  <c r="O14" i="18"/>
  <c r="I40" i="32" s="1"/>
  <c r="P15" i="18"/>
  <c r="P48" i="18" s="1"/>
  <c r="O48" i="18" s="1"/>
  <c r="BN58" i="15"/>
  <c r="BP46" i="15"/>
  <c r="T15" i="18"/>
  <c r="T48" i="18" s="1"/>
  <c r="T36" i="18"/>
  <c r="S14" i="18"/>
  <c r="BN61" i="15"/>
  <c r="BP49" i="15"/>
  <c r="BN54" i="15"/>
  <c r="BP42" i="15"/>
  <c r="BN69" i="15"/>
  <c r="BP57" i="15"/>
  <c r="O30" i="18"/>
  <c r="O31" i="18" s="1"/>
  <c r="BN53" i="15"/>
  <c r="BP41" i="15"/>
  <c r="H15" i="18"/>
  <c r="H48" i="18" s="1"/>
  <c r="H36" i="18"/>
  <c r="G14" i="18"/>
  <c r="I38" i="32" s="1"/>
  <c r="AZ10" i="16"/>
  <c r="AL10" i="16"/>
  <c r="CP10" i="16"/>
  <c r="DD10" i="16"/>
  <c r="S114" i="23" l="1"/>
  <c r="E45" i="28"/>
  <c r="E57" i="28" s="1"/>
  <c r="F29" i="28"/>
  <c r="M29" i="28" s="1"/>
  <c r="L29" i="28"/>
  <c r="F28" i="28"/>
  <c r="M28" i="28" s="1"/>
  <c r="E48" i="28"/>
  <c r="L36" i="28"/>
  <c r="E46" i="28"/>
  <c r="L34" i="28"/>
  <c r="E51" i="28"/>
  <c r="L39" i="28"/>
  <c r="E53" i="28"/>
  <c r="L41" i="28"/>
  <c r="E59" i="28"/>
  <c r="L47" i="28"/>
  <c r="E43" i="28"/>
  <c r="L31" i="28"/>
  <c r="E49" i="28"/>
  <c r="L37" i="28"/>
  <c r="E56" i="28"/>
  <c r="L44" i="28"/>
  <c r="E54" i="28"/>
  <c r="L42" i="28"/>
  <c r="E40" i="28"/>
  <c r="L28" i="28"/>
  <c r="E38" i="28"/>
  <c r="L26" i="28"/>
  <c r="Q30" i="27"/>
  <c r="Q29" i="27"/>
  <c r="Q31" i="27"/>
  <c r="Q28" i="27"/>
  <c r="Q27" i="27"/>
  <c r="F27" i="28"/>
  <c r="M27" i="28" s="1"/>
  <c r="E33" i="27"/>
  <c r="L33" i="27" s="1"/>
  <c r="Q33" i="27" s="1"/>
  <c r="L21" i="27"/>
  <c r="Q21" i="27" s="1"/>
  <c r="E35" i="27"/>
  <c r="L35" i="27" s="1"/>
  <c r="Q35" i="27" s="1"/>
  <c r="L23" i="27"/>
  <c r="Q23" i="27" s="1"/>
  <c r="F36" i="28"/>
  <c r="M36" i="28" s="1"/>
  <c r="Q10" i="28"/>
  <c r="Q8" i="28"/>
  <c r="X49" i="18"/>
  <c r="W49" i="18" s="1"/>
  <c r="AD63" i="23"/>
  <c r="AA63" i="23"/>
  <c r="R7" i="25"/>
  <c r="S7" i="25" s="1"/>
  <c r="AL56" i="24"/>
  <c r="P49" i="18"/>
  <c r="U28" i="24"/>
  <c r="Z56" i="23"/>
  <c r="AJ56" i="23" s="1"/>
  <c r="AJ59" i="23"/>
  <c r="R13" i="25"/>
  <c r="S13" i="25" s="1"/>
  <c r="Y64" i="23"/>
  <c r="AB59" i="24"/>
  <c r="AL59" i="24" s="1"/>
  <c r="Y13" i="25"/>
  <c r="Z13" i="25" s="1"/>
  <c r="Z6" i="25"/>
  <c r="R10" i="25"/>
  <c r="S10" i="25" s="1"/>
  <c r="Y10" i="25"/>
  <c r="Z10" i="25" s="1"/>
  <c r="S64" i="23"/>
  <c r="Y7" i="25"/>
  <c r="Z7" i="25" s="1"/>
  <c r="AE63" i="23"/>
  <c r="S117" i="23"/>
  <c r="S112" i="23"/>
  <c r="Z63" i="23"/>
  <c r="K90" i="20"/>
  <c r="G90" i="29"/>
  <c r="G90" i="28"/>
  <c r="G90" i="27"/>
  <c r="G90" i="24"/>
  <c r="O90" i="24" s="1"/>
  <c r="S90" i="24" s="1"/>
  <c r="T90" i="24" s="1"/>
  <c r="G90" i="23"/>
  <c r="R90" i="23" s="1"/>
  <c r="G90" i="22"/>
  <c r="N90" i="22" s="1"/>
  <c r="Q90" i="22" s="1"/>
  <c r="K96" i="20"/>
  <c r="G96" i="29"/>
  <c r="G96" i="28"/>
  <c r="G96" i="27"/>
  <c r="G96" i="23"/>
  <c r="R96" i="23" s="1"/>
  <c r="G96" i="24"/>
  <c r="O96" i="24" s="1"/>
  <c r="S96" i="24" s="1"/>
  <c r="T96" i="24" s="1"/>
  <c r="G96" i="22"/>
  <c r="N96" i="22" s="1"/>
  <c r="Q96" i="22" s="1"/>
  <c r="Z60" i="24"/>
  <c r="U74" i="24"/>
  <c r="S121" i="23"/>
  <c r="AI63" i="23"/>
  <c r="S38" i="23"/>
  <c r="X57" i="23"/>
  <c r="G143" i="27"/>
  <c r="G127" i="27"/>
  <c r="G133" i="27"/>
  <c r="Z60" i="23"/>
  <c r="S76" i="23"/>
  <c r="G124" i="27"/>
  <c r="S80" i="23"/>
  <c r="AD60" i="23"/>
  <c r="G128" i="27"/>
  <c r="G129" i="27"/>
  <c r="X60" i="23"/>
  <c r="S74" i="23"/>
  <c r="AF63" i="23"/>
  <c r="S118" i="23"/>
  <c r="AK57" i="24"/>
  <c r="U49" i="24"/>
  <c r="AE57" i="23"/>
  <c r="S45" i="23"/>
  <c r="U83" i="24"/>
  <c r="AI60" i="24"/>
  <c r="O83" i="29"/>
  <c r="G131" i="29"/>
  <c r="O131" i="29" s="1"/>
  <c r="U116" i="24"/>
  <c r="AF63" i="24"/>
  <c r="T86" i="24"/>
  <c r="G134" i="29"/>
  <c r="O134" i="29" s="1"/>
  <c r="O86" i="29"/>
  <c r="S78" i="23"/>
  <c r="AB60" i="23"/>
  <c r="G126" i="27"/>
  <c r="S82" i="23"/>
  <c r="AF60" i="23"/>
  <c r="G130" i="27"/>
  <c r="G132" i="27"/>
  <c r="AA60" i="23"/>
  <c r="S77" i="23"/>
  <c r="G125" i="27"/>
  <c r="S42" i="23"/>
  <c r="AB57" i="23"/>
  <c r="AF57" i="23"/>
  <c r="S46" i="23"/>
  <c r="U48" i="24"/>
  <c r="AJ57" i="24"/>
  <c r="T37" i="18"/>
  <c r="S36" i="18"/>
  <c r="K97" i="20"/>
  <c r="G97" i="29"/>
  <c r="G97" i="28"/>
  <c r="G97" i="27"/>
  <c r="G97" i="23"/>
  <c r="R97" i="23" s="1"/>
  <c r="G97" i="24"/>
  <c r="O97" i="24" s="1"/>
  <c r="S97" i="24" s="1"/>
  <c r="T97" i="24" s="1"/>
  <c r="G97" i="22"/>
  <c r="N97" i="22" s="1"/>
  <c r="Q97" i="22" s="1"/>
  <c r="U121" i="24"/>
  <c r="AK63" i="24"/>
  <c r="U95" i="24"/>
  <c r="AI61" i="24"/>
  <c r="G143" i="28"/>
  <c r="U115" i="24"/>
  <c r="AE63" i="24"/>
  <c r="AG63" i="24"/>
  <c r="U117" i="24"/>
  <c r="S79" i="23"/>
  <c r="AC60" i="23"/>
  <c r="G127" i="28"/>
  <c r="S85" i="23"/>
  <c r="AI60" i="23"/>
  <c r="G133" i="28"/>
  <c r="G124" i="28"/>
  <c r="G128" i="28"/>
  <c r="AE60" i="23"/>
  <c r="S81" i="23"/>
  <c r="G129" i="28"/>
  <c r="U112" i="24"/>
  <c r="AB63" i="24"/>
  <c r="S40" i="23"/>
  <c r="Z57" i="23"/>
  <c r="AD57" i="23"/>
  <c r="S44" i="23"/>
  <c r="U45" i="24"/>
  <c r="AG57" i="24"/>
  <c r="G126" i="28"/>
  <c r="G130" i="28"/>
  <c r="AH60" i="23"/>
  <c r="S84" i="23"/>
  <c r="G132" i="28"/>
  <c r="G125" i="28"/>
  <c r="AH57" i="24"/>
  <c r="U46" i="24"/>
  <c r="K92" i="20"/>
  <c r="G92" i="29"/>
  <c r="G92" i="28"/>
  <c r="G92" i="27"/>
  <c r="G92" i="24"/>
  <c r="O92" i="24" s="1"/>
  <c r="S92" i="24" s="1"/>
  <c r="T92" i="24" s="1"/>
  <c r="G92" i="23"/>
  <c r="R92" i="23" s="1"/>
  <c r="G92" i="22"/>
  <c r="N92" i="22" s="1"/>
  <c r="Q92" i="22" s="1"/>
  <c r="K88" i="20"/>
  <c r="G88" i="29"/>
  <c r="G88" i="28"/>
  <c r="G88" i="27"/>
  <c r="G88" i="24"/>
  <c r="O88" i="24" s="1"/>
  <c r="S88" i="24" s="1"/>
  <c r="T88" i="24" s="1"/>
  <c r="G88" i="23"/>
  <c r="R88" i="23" s="1"/>
  <c r="G88" i="22"/>
  <c r="N88" i="22" s="1"/>
  <c r="Q88" i="22" s="1"/>
  <c r="K93" i="20"/>
  <c r="G93" i="29"/>
  <c r="G93" i="27"/>
  <c r="G93" i="28"/>
  <c r="G93" i="24"/>
  <c r="O93" i="24" s="1"/>
  <c r="S93" i="24" s="1"/>
  <c r="T93" i="24" s="1"/>
  <c r="G93" i="23"/>
  <c r="R93" i="23" s="1"/>
  <c r="G93" i="22"/>
  <c r="N93" i="22" s="1"/>
  <c r="Q93" i="22" s="1"/>
  <c r="G36" i="18"/>
  <c r="H37" i="18"/>
  <c r="K91" i="20"/>
  <c r="G91" i="29"/>
  <c r="G91" i="28"/>
  <c r="G91" i="27"/>
  <c r="G91" i="24"/>
  <c r="O91" i="24" s="1"/>
  <c r="S91" i="24" s="1"/>
  <c r="T91" i="24" s="1"/>
  <c r="G91" i="23"/>
  <c r="R91" i="23" s="1"/>
  <c r="G91" i="22"/>
  <c r="N91" i="22" s="1"/>
  <c r="Q91" i="22" s="1"/>
  <c r="K94" i="20"/>
  <c r="G94" i="29"/>
  <c r="G94" i="28"/>
  <c r="G94" i="27"/>
  <c r="G94" i="24"/>
  <c r="O94" i="24" s="1"/>
  <c r="S94" i="24" s="1"/>
  <c r="T94" i="24" s="1"/>
  <c r="G94" i="23"/>
  <c r="R94" i="23" s="1"/>
  <c r="G94" i="22"/>
  <c r="N94" i="22" s="1"/>
  <c r="Q94" i="22" s="1"/>
  <c r="K89" i="20"/>
  <c r="G89" i="29"/>
  <c r="G89" i="28"/>
  <c r="G89" i="27"/>
  <c r="G89" i="24"/>
  <c r="O89" i="24" s="1"/>
  <c r="S89" i="24" s="1"/>
  <c r="T89" i="24" s="1"/>
  <c r="G89" i="23"/>
  <c r="R89" i="23" s="1"/>
  <c r="G89" i="22"/>
  <c r="N89" i="22" s="1"/>
  <c r="Q89" i="22" s="1"/>
  <c r="W36" i="18"/>
  <c r="X37" i="18"/>
  <c r="S47" i="23"/>
  <c r="AG57" i="23"/>
  <c r="U98" i="24"/>
  <c r="Z62" i="24"/>
  <c r="AL62" i="24" s="1"/>
  <c r="S95" i="23"/>
  <c r="AG61" i="23"/>
  <c r="G143" i="29"/>
  <c r="O143" i="29" s="1"/>
  <c r="O95" i="29"/>
  <c r="S115" i="23"/>
  <c r="AC63" i="23"/>
  <c r="U79" i="24"/>
  <c r="AE60" i="24"/>
  <c r="O79" i="29"/>
  <c r="G127" i="29"/>
  <c r="O127" i="29" s="1"/>
  <c r="U85" i="24"/>
  <c r="AK60" i="24"/>
  <c r="O85" i="29"/>
  <c r="G133" i="29"/>
  <c r="O133" i="29" s="1"/>
  <c r="AB60" i="24"/>
  <c r="U76" i="24"/>
  <c r="G124" i="29"/>
  <c r="O124" i="29" s="1"/>
  <c r="O76" i="29"/>
  <c r="U80" i="24"/>
  <c r="AF60" i="24"/>
  <c r="O80" i="29"/>
  <c r="G128" i="29"/>
  <c r="O128" i="29" s="1"/>
  <c r="AG60" i="24"/>
  <c r="U81" i="24"/>
  <c r="O81" i="29"/>
  <c r="G129" i="29"/>
  <c r="O129" i="29" s="1"/>
  <c r="U118" i="24"/>
  <c r="AH63" i="24"/>
  <c r="S120" i="23"/>
  <c r="AH63" i="23"/>
  <c r="AF57" i="24"/>
  <c r="U44" i="24"/>
  <c r="S83" i="23"/>
  <c r="AG60" i="23"/>
  <c r="G131" i="27"/>
  <c r="G134" i="27"/>
  <c r="AD60" i="24"/>
  <c r="U78" i="24"/>
  <c r="O78" i="29"/>
  <c r="G126" i="29"/>
  <c r="O126" i="29" s="1"/>
  <c r="U82" i="24"/>
  <c r="AH60" i="24"/>
  <c r="O82" i="29"/>
  <c r="G130" i="29"/>
  <c r="O130" i="29" s="1"/>
  <c r="U84" i="24"/>
  <c r="AJ60" i="24"/>
  <c r="O84" i="29"/>
  <c r="G132" i="29"/>
  <c r="O132" i="29" s="1"/>
  <c r="U77" i="24"/>
  <c r="AC60" i="24"/>
  <c r="O77" i="29"/>
  <c r="G125" i="29"/>
  <c r="O125" i="29" s="1"/>
  <c r="U38" i="24"/>
  <c r="Z57" i="24"/>
  <c r="S119" i="23"/>
  <c r="AG63" i="23"/>
  <c r="AD63" i="24"/>
  <c r="U114" i="24"/>
  <c r="AC63" i="24"/>
  <c r="U113" i="24"/>
  <c r="S43" i="23"/>
  <c r="AC57" i="23"/>
  <c r="U42" i="24"/>
  <c r="AD57" i="24"/>
  <c r="S41" i="23"/>
  <c r="AA57" i="23"/>
  <c r="L37" i="18"/>
  <c r="K36" i="18"/>
  <c r="U47" i="24"/>
  <c r="AI57" i="24"/>
  <c r="U110" i="24"/>
  <c r="Z63" i="24"/>
  <c r="U120" i="24"/>
  <c r="AJ63" i="24"/>
  <c r="X62" i="23"/>
  <c r="AJ62" i="23" s="1"/>
  <c r="S98" i="23"/>
  <c r="AI57" i="23"/>
  <c r="S49" i="23"/>
  <c r="U40" i="24"/>
  <c r="AB57" i="24"/>
  <c r="G131" i="28"/>
  <c r="R86" i="23"/>
  <c r="G134" i="28"/>
  <c r="U119" i="24"/>
  <c r="AI63" i="24"/>
  <c r="U43" i="24"/>
  <c r="AE57" i="24"/>
  <c r="S48" i="23"/>
  <c r="AH57" i="23"/>
  <c r="U41" i="24"/>
  <c r="AC57" i="24"/>
  <c r="S110" i="23"/>
  <c r="X63" i="23"/>
  <c r="K15" i="18"/>
  <c r="J39" i="32" s="1"/>
  <c r="I41" i="32"/>
  <c r="AN15" i="31"/>
  <c r="R23" i="19"/>
  <c r="R24" i="19"/>
  <c r="R13" i="19"/>
  <c r="AP15" i="31"/>
  <c r="AO16" i="31"/>
  <c r="H7" i="32"/>
  <c r="P18" i="19"/>
  <c r="AX15" i="31"/>
  <c r="I8" i="32" s="1"/>
  <c r="AW16" i="31"/>
  <c r="W15" i="18"/>
  <c r="F36" i="27"/>
  <c r="M36" i="27" s="1"/>
  <c r="Q36" i="27" s="1"/>
  <c r="S15" i="29"/>
  <c r="AH5" i="31"/>
  <c r="S17" i="29"/>
  <c r="S25" i="29"/>
  <c r="S20" i="29"/>
  <c r="S18" i="29"/>
  <c r="S21" i="29"/>
  <c r="F40" i="29"/>
  <c r="N28" i="29"/>
  <c r="E46" i="29"/>
  <c r="M34" i="29"/>
  <c r="E41" i="29"/>
  <c r="M29" i="29"/>
  <c r="E49" i="29"/>
  <c r="M37" i="29"/>
  <c r="E44" i="29"/>
  <c r="M32" i="29"/>
  <c r="E42" i="29"/>
  <c r="M30" i="29"/>
  <c r="N36" i="29"/>
  <c r="F48" i="29"/>
  <c r="E45" i="29"/>
  <c r="M33" i="29"/>
  <c r="E40" i="29"/>
  <c r="M28" i="29"/>
  <c r="E43" i="29"/>
  <c r="M31" i="29"/>
  <c r="N34" i="29"/>
  <c r="F46" i="29"/>
  <c r="F41" i="29"/>
  <c r="N29" i="29"/>
  <c r="F43" i="29"/>
  <c r="N31" i="29"/>
  <c r="F47" i="29"/>
  <c r="N35" i="29"/>
  <c r="F44" i="29"/>
  <c r="N32" i="29"/>
  <c r="F49" i="29"/>
  <c r="N37" i="29"/>
  <c r="S23" i="29"/>
  <c r="E48" i="29"/>
  <c r="M36" i="29"/>
  <c r="E38" i="29"/>
  <c r="M26" i="29"/>
  <c r="S26" i="29" s="1"/>
  <c r="E32" i="27"/>
  <c r="L32" i="27" s="1"/>
  <c r="Q32" i="27" s="1"/>
  <c r="S16" i="29"/>
  <c r="S24" i="29"/>
  <c r="S19" i="29"/>
  <c r="S22" i="29"/>
  <c r="F45" i="29"/>
  <c r="N33" i="29"/>
  <c r="N38" i="29"/>
  <c r="F50" i="29"/>
  <c r="E47" i="29"/>
  <c r="M35" i="29"/>
  <c r="E39" i="29"/>
  <c r="M27" i="29"/>
  <c r="F39" i="29"/>
  <c r="N27" i="29"/>
  <c r="F42" i="29"/>
  <c r="N30" i="29"/>
  <c r="E26" i="27"/>
  <c r="E34" i="27"/>
  <c r="L34" i="27" s="1"/>
  <c r="Q34" i="27" s="1"/>
  <c r="F42" i="28"/>
  <c r="M42" i="28" s="1"/>
  <c r="F49" i="28"/>
  <c r="M49" i="28" s="1"/>
  <c r="F43" i="28"/>
  <c r="M43" i="28" s="1"/>
  <c r="F46" i="28"/>
  <c r="M46" i="28" s="1"/>
  <c r="F38" i="28"/>
  <c r="M38" i="28" s="1"/>
  <c r="F47" i="28"/>
  <c r="M47" i="28" s="1"/>
  <c r="F45" i="28"/>
  <c r="M45" i="28" s="1"/>
  <c r="F44" i="28"/>
  <c r="M44" i="28" s="1"/>
  <c r="Q23" i="28"/>
  <c r="Q24" i="28"/>
  <c r="Q18" i="28"/>
  <c r="Q16" i="28"/>
  <c r="Q19" i="28"/>
  <c r="Q22" i="28"/>
  <c r="Q14" i="28"/>
  <c r="Q25" i="28"/>
  <c r="Q17" i="28"/>
  <c r="Q21" i="28"/>
  <c r="Q15" i="28"/>
  <c r="Q20" i="28"/>
  <c r="E39" i="27"/>
  <c r="L39" i="27" s="1"/>
  <c r="E48" i="27"/>
  <c r="L48" i="27" s="1"/>
  <c r="F47" i="27"/>
  <c r="M47" i="27" s="1"/>
  <c r="E49" i="27"/>
  <c r="L49" i="27" s="1"/>
  <c r="F43" i="27"/>
  <c r="M43" i="27" s="1"/>
  <c r="F41" i="27"/>
  <c r="M41" i="27" s="1"/>
  <c r="E42" i="27"/>
  <c r="L42" i="27" s="1"/>
  <c r="E43" i="27"/>
  <c r="L43" i="27" s="1"/>
  <c r="F42" i="27"/>
  <c r="M42" i="27" s="1"/>
  <c r="F37" i="27"/>
  <c r="M37" i="27" s="1"/>
  <c r="Q37" i="27" s="1"/>
  <c r="E40" i="27"/>
  <c r="L40" i="27" s="1"/>
  <c r="F45" i="27"/>
  <c r="M45" i="27" s="1"/>
  <c r="E41" i="27"/>
  <c r="L41" i="27" s="1"/>
  <c r="F39" i="27"/>
  <c r="M39" i="27" s="1"/>
  <c r="F46" i="27"/>
  <c r="M46" i="27" s="1"/>
  <c r="F38" i="27"/>
  <c r="M38" i="27" s="1"/>
  <c r="F40" i="27"/>
  <c r="M40" i="27" s="1"/>
  <c r="F44" i="27"/>
  <c r="M44" i="27" s="1"/>
  <c r="E41" i="26"/>
  <c r="N41" i="26" s="1"/>
  <c r="E48" i="26"/>
  <c r="N48" i="26" s="1"/>
  <c r="E38" i="26"/>
  <c r="N38" i="26" s="1"/>
  <c r="F46" i="26"/>
  <c r="O46" i="26" s="1"/>
  <c r="E49" i="26"/>
  <c r="N49" i="26" s="1"/>
  <c r="F48" i="26"/>
  <c r="O48" i="26" s="1"/>
  <c r="F47" i="26"/>
  <c r="O47" i="26" s="1"/>
  <c r="E43" i="26"/>
  <c r="N43" i="26" s="1"/>
  <c r="F39" i="26"/>
  <c r="O39" i="26" s="1"/>
  <c r="F49" i="26"/>
  <c r="O49" i="26" s="1"/>
  <c r="F41" i="26"/>
  <c r="O41" i="26" s="1"/>
  <c r="F45" i="26"/>
  <c r="O45" i="26" s="1"/>
  <c r="F43" i="26"/>
  <c r="O43" i="26" s="1"/>
  <c r="F44" i="26"/>
  <c r="O44" i="26" s="1"/>
  <c r="F40" i="26"/>
  <c r="O40" i="26" s="1"/>
  <c r="E44" i="26"/>
  <c r="N44" i="26" s="1"/>
  <c r="E39" i="26"/>
  <c r="N39" i="26" s="1"/>
  <c r="E40" i="26"/>
  <c r="N40" i="26" s="1"/>
  <c r="F42" i="26"/>
  <c r="O42" i="26" s="1"/>
  <c r="E42" i="26"/>
  <c r="N42" i="26" s="1"/>
  <c r="E47" i="26"/>
  <c r="N47" i="26" s="1"/>
  <c r="E45" i="26"/>
  <c r="N45" i="26" s="1"/>
  <c r="F38" i="26"/>
  <c r="O38" i="26" s="1"/>
  <c r="E46" i="26"/>
  <c r="N46" i="26" s="1"/>
  <c r="O15" i="18"/>
  <c r="J40" i="32" s="1"/>
  <c r="E50" i="32" s="1"/>
  <c r="K48" i="18"/>
  <c r="AF52" i="20"/>
  <c r="O37" i="18"/>
  <c r="L50" i="18"/>
  <c r="P38" i="18"/>
  <c r="O32" i="18" s="1"/>
  <c r="BN81" i="15"/>
  <c r="BP69" i="15"/>
  <c r="T49" i="18"/>
  <c r="S48" i="18"/>
  <c r="BN73" i="15"/>
  <c r="BP61" i="15"/>
  <c r="P50" i="18"/>
  <c r="O49" i="18"/>
  <c r="H49" i="18"/>
  <c r="G48" i="18"/>
  <c r="X50" i="18"/>
  <c r="W50" i="18" s="1"/>
  <c r="G15" i="18"/>
  <c r="J38" i="32" s="1"/>
  <c r="E48" i="32" s="1"/>
  <c r="BN65" i="15"/>
  <c r="BP53" i="15"/>
  <c r="X38" i="18"/>
  <c r="BN66" i="15"/>
  <c r="BP54" i="15"/>
  <c r="S15" i="18"/>
  <c r="BN70" i="15"/>
  <c r="BP58" i="15"/>
  <c r="AZ11" i="16"/>
  <c r="DD11" i="16"/>
  <c r="CP11" i="16"/>
  <c r="CP12" i="16" s="1"/>
  <c r="CP13" i="16" s="1"/>
  <c r="CP14" i="16" s="1"/>
  <c r="CP15" i="16" s="1"/>
  <c r="CP16" i="16" s="1"/>
  <c r="CP17" i="16" s="1"/>
  <c r="CP18" i="16" s="1"/>
  <c r="CP19" i="16" s="1"/>
  <c r="CP20" i="16" s="1"/>
  <c r="CP21" i="16" s="1"/>
  <c r="CP22" i="16" s="1"/>
  <c r="CP23" i="16" s="1"/>
  <c r="AL11" i="16"/>
  <c r="E49" i="32" l="1"/>
  <c r="AJ5" i="31"/>
  <c r="F41" i="28"/>
  <c r="M41" i="28" s="1"/>
  <c r="L45" i="28"/>
  <c r="F40" i="28"/>
  <c r="M40" i="28" s="1"/>
  <c r="F39" i="28"/>
  <c r="M39" i="28" s="1"/>
  <c r="E50" i="28"/>
  <c r="L38" i="28"/>
  <c r="E66" i="28"/>
  <c r="L54" i="28"/>
  <c r="E61" i="28"/>
  <c r="L49" i="28"/>
  <c r="E71" i="28"/>
  <c r="L59" i="28"/>
  <c r="E63" i="28"/>
  <c r="L51" i="28"/>
  <c r="E69" i="28"/>
  <c r="L57" i="28"/>
  <c r="E52" i="28"/>
  <c r="L40" i="28"/>
  <c r="E68" i="28"/>
  <c r="L56" i="28"/>
  <c r="E55" i="28"/>
  <c r="L43" i="28"/>
  <c r="E65" i="28"/>
  <c r="L53" i="28"/>
  <c r="E58" i="28"/>
  <c r="L46" i="28"/>
  <c r="E60" i="28"/>
  <c r="L48" i="28"/>
  <c r="E45" i="27"/>
  <c r="L45" i="27" s="1"/>
  <c r="Q45" i="27" s="1"/>
  <c r="F48" i="28"/>
  <c r="M48" i="28" s="1"/>
  <c r="Q40" i="27"/>
  <c r="Q42" i="27"/>
  <c r="Q43" i="27"/>
  <c r="Y5" i="31"/>
  <c r="AA5" i="31" s="1"/>
  <c r="Q41" i="27"/>
  <c r="Q39" i="27"/>
  <c r="E47" i="27"/>
  <c r="L47" i="27" s="1"/>
  <c r="Q47" i="27" s="1"/>
  <c r="E38" i="27"/>
  <c r="L38" i="27" s="1"/>
  <c r="Q38" i="27" s="1"/>
  <c r="L26" i="27"/>
  <c r="Q26" i="27" s="1"/>
  <c r="W37" i="18"/>
  <c r="W38" i="18" s="1"/>
  <c r="R11" i="25"/>
  <c r="S11" i="25" s="1"/>
  <c r="S16" i="25" s="1"/>
  <c r="AI64" i="24"/>
  <c r="AJ60" i="23"/>
  <c r="AL57" i="24"/>
  <c r="AG64" i="23"/>
  <c r="Y11" i="25"/>
  <c r="Z11" i="25" s="1"/>
  <c r="Z16" i="25" s="1"/>
  <c r="AJ57" i="23"/>
  <c r="AL63" i="24"/>
  <c r="AL60" i="24"/>
  <c r="AA61" i="23"/>
  <c r="AA64" i="23" s="1"/>
  <c r="S89" i="23"/>
  <c r="G137" i="28"/>
  <c r="S94" i="23"/>
  <c r="AF61" i="23"/>
  <c r="AF64" i="23" s="1"/>
  <c r="G142" i="28"/>
  <c r="S91" i="23"/>
  <c r="AC61" i="23"/>
  <c r="AC64" i="23" s="1"/>
  <c r="G139" i="28"/>
  <c r="G141" i="28"/>
  <c r="G136" i="27"/>
  <c r="G140" i="27"/>
  <c r="S97" i="23"/>
  <c r="AI61" i="23"/>
  <c r="AI64" i="23" s="1"/>
  <c r="O97" i="29"/>
  <c r="G145" i="29"/>
  <c r="O145" i="29" s="1"/>
  <c r="U86" i="24"/>
  <c r="Z61" i="24"/>
  <c r="Z64" i="24" s="1"/>
  <c r="U96" i="24"/>
  <c r="AJ61" i="24"/>
  <c r="AJ64" i="24" s="1"/>
  <c r="G144" i="28"/>
  <c r="S90" i="23"/>
  <c r="AB61" i="23"/>
  <c r="AB64" i="23" s="1"/>
  <c r="G138" i="28"/>
  <c r="AC61" i="24"/>
  <c r="AC64" i="24" s="1"/>
  <c r="U89" i="24"/>
  <c r="O89" i="29"/>
  <c r="G137" i="29"/>
  <c r="O137" i="29" s="1"/>
  <c r="AH61" i="24"/>
  <c r="AH64" i="24" s="1"/>
  <c r="U94" i="24"/>
  <c r="O94" i="29"/>
  <c r="G142" i="29"/>
  <c r="O142" i="29" s="1"/>
  <c r="U91" i="24"/>
  <c r="AE61" i="24"/>
  <c r="AE64" i="24" s="1"/>
  <c r="O91" i="29"/>
  <c r="G139" i="29"/>
  <c r="O139" i="29" s="1"/>
  <c r="AE61" i="23"/>
  <c r="AE64" i="23" s="1"/>
  <c r="S93" i="23"/>
  <c r="G141" i="27"/>
  <c r="S88" i="23"/>
  <c r="Z61" i="23"/>
  <c r="Z64" i="23" s="1"/>
  <c r="G136" i="28"/>
  <c r="S92" i="23"/>
  <c r="AD61" i="23"/>
  <c r="AD64" i="23" s="1"/>
  <c r="G140" i="28"/>
  <c r="AH61" i="23"/>
  <c r="AH64" i="23" s="1"/>
  <c r="S96" i="23"/>
  <c r="O96" i="29"/>
  <c r="G144" i="29"/>
  <c r="O144" i="29" s="1"/>
  <c r="AD61" i="24"/>
  <c r="AD64" i="24" s="1"/>
  <c r="U90" i="24"/>
  <c r="O90" i="29"/>
  <c r="G138" i="29"/>
  <c r="O138" i="29" s="1"/>
  <c r="X61" i="23"/>
  <c r="X64" i="23" s="1"/>
  <c r="S86" i="23"/>
  <c r="U93" i="24"/>
  <c r="AG61" i="24"/>
  <c r="AG64" i="24" s="1"/>
  <c r="O93" i="29"/>
  <c r="G141" i="29"/>
  <c r="O141" i="29" s="1"/>
  <c r="U88" i="24"/>
  <c r="AB61" i="24"/>
  <c r="AB64" i="24" s="1"/>
  <c r="O88" i="29"/>
  <c r="G136" i="29"/>
  <c r="O136" i="29" s="1"/>
  <c r="U92" i="24"/>
  <c r="AF61" i="24"/>
  <c r="AF64" i="24" s="1"/>
  <c r="O92" i="29"/>
  <c r="G140" i="29"/>
  <c r="O140" i="29" s="1"/>
  <c r="G145" i="27"/>
  <c r="G137" i="27"/>
  <c r="G142" i="27"/>
  <c r="G139" i="27"/>
  <c r="AK61" i="24"/>
  <c r="AK64" i="24" s="1"/>
  <c r="U97" i="24"/>
  <c r="G145" i="28"/>
  <c r="G144" i="27"/>
  <c r="G138" i="27"/>
  <c r="AJ63" i="23"/>
  <c r="J41" i="32"/>
  <c r="E51" i="32" s="1"/>
  <c r="AN16" i="31"/>
  <c r="AP16" i="31" s="1"/>
  <c r="P19" i="19"/>
  <c r="I7" i="32"/>
  <c r="R19" i="19"/>
  <c r="R20" i="19" s="1"/>
  <c r="Q20" i="19" s="1"/>
  <c r="S13" i="19"/>
  <c r="AV16" i="31"/>
  <c r="AX16" i="31" s="1"/>
  <c r="J8" i="32" s="1"/>
  <c r="C18" i="32" s="1"/>
  <c r="J42" i="32"/>
  <c r="E52" i="32" s="1"/>
  <c r="F48" i="27"/>
  <c r="M48" i="27" s="1"/>
  <c r="Q48" i="27" s="1"/>
  <c r="S28" i="29"/>
  <c r="S35" i="29"/>
  <c r="E44" i="27"/>
  <c r="K49" i="18"/>
  <c r="AH6" i="31"/>
  <c r="Y6" i="31"/>
  <c r="AA6" i="31" s="1"/>
  <c r="S36" i="29"/>
  <c r="S31" i="29"/>
  <c r="S30" i="29"/>
  <c r="S34" i="29"/>
  <c r="F51" i="29"/>
  <c r="N39" i="29"/>
  <c r="E59" i="29"/>
  <c r="M47" i="29"/>
  <c r="F57" i="29"/>
  <c r="N45" i="29"/>
  <c r="F61" i="29"/>
  <c r="N49" i="29"/>
  <c r="F59" i="29"/>
  <c r="N47" i="29"/>
  <c r="F53" i="29"/>
  <c r="N41" i="29"/>
  <c r="E55" i="29"/>
  <c r="M43" i="29"/>
  <c r="E57" i="29"/>
  <c r="M45" i="29"/>
  <c r="E54" i="29"/>
  <c r="M42" i="29"/>
  <c r="E61" i="29"/>
  <c r="M49" i="29"/>
  <c r="E58" i="29"/>
  <c r="M46" i="29"/>
  <c r="E50" i="29"/>
  <c r="M38" i="29"/>
  <c r="S38" i="29" s="1"/>
  <c r="S33" i="29"/>
  <c r="S27" i="29"/>
  <c r="F62" i="29"/>
  <c r="N50" i="29"/>
  <c r="E60" i="29"/>
  <c r="M48" i="29"/>
  <c r="N46" i="29"/>
  <c r="F58" i="29"/>
  <c r="F60" i="29"/>
  <c r="N48" i="29"/>
  <c r="S32" i="29"/>
  <c r="S29" i="29"/>
  <c r="S37" i="29"/>
  <c r="F54" i="29"/>
  <c r="N42" i="29"/>
  <c r="E51" i="29"/>
  <c r="M39" i="29"/>
  <c r="F56" i="29"/>
  <c r="N44" i="29"/>
  <c r="F55" i="29"/>
  <c r="N43" i="29"/>
  <c r="E52" i="29"/>
  <c r="M40" i="29"/>
  <c r="E56" i="29"/>
  <c r="M44" i="29"/>
  <c r="E53" i="29"/>
  <c r="M41" i="29"/>
  <c r="F52" i="29"/>
  <c r="N40" i="29"/>
  <c r="E46" i="27"/>
  <c r="L46" i="27" s="1"/>
  <c r="Q46" i="27" s="1"/>
  <c r="F50" i="28"/>
  <c r="M50" i="28" s="1"/>
  <c r="F54" i="28"/>
  <c r="M54" i="28" s="1"/>
  <c r="F57" i="28"/>
  <c r="M57" i="28" s="1"/>
  <c r="F55" i="28"/>
  <c r="M55" i="28" s="1"/>
  <c r="F58" i="28"/>
  <c r="M58" i="28" s="1"/>
  <c r="F56" i="28"/>
  <c r="M56" i="28" s="1"/>
  <c r="F59" i="28"/>
  <c r="M59" i="28" s="1"/>
  <c r="F61" i="28"/>
  <c r="M61" i="28" s="1"/>
  <c r="Q32" i="28"/>
  <c r="Q34" i="28"/>
  <c r="Q36" i="28"/>
  <c r="Q27" i="28"/>
  <c r="Q26" i="28"/>
  <c r="Q31" i="28"/>
  <c r="Q30" i="28"/>
  <c r="Q35" i="28"/>
  <c r="Q28" i="28"/>
  <c r="Q29" i="28"/>
  <c r="Q33" i="28"/>
  <c r="Q37" i="28"/>
  <c r="E53" i="27"/>
  <c r="L53" i="27" s="1"/>
  <c r="F53" i="27"/>
  <c r="M53" i="27" s="1"/>
  <c r="F55" i="27"/>
  <c r="M55" i="27" s="1"/>
  <c r="E60" i="27"/>
  <c r="L60" i="27" s="1"/>
  <c r="F50" i="27"/>
  <c r="M50" i="27" s="1"/>
  <c r="F57" i="27"/>
  <c r="M57" i="27" s="1"/>
  <c r="E54" i="27"/>
  <c r="L54" i="27" s="1"/>
  <c r="F56" i="27"/>
  <c r="M56" i="27" s="1"/>
  <c r="F54" i="27"/>
  <c r="M54" i="27" s="1"/>
  <c r="F52" i="27"/>
  <c r="M52" i="27" s="1"/>
  <c r="F51" i="27"/>
  <c r="M51" i="27" s="1"/>
  <c r="F59" i="27"/>
  <c r="M59" i="27" s="1"/>
  <c r="E51" i="27"/>
  <c r="L51" i="27" s="1"/>
  <c r="E61" i="27"/>
  <c r="L61" i="27" s="1"/>
  <c r="F58" i="27"/>
  <c r="M58" i="27" s="1"/>
  <c r="E52" i="27"/>
  <c r="L52" i="27" s="1"/>
  <c r="F49" i="27"/>
  <c r="M49" i="27" s="1"/>
  <c r="Q49" i="27" s="1"/>
  <c r="E55" i="27"/>
  <c r="L55" i="27" s="1"/>
  <c r="E58" i="26"/>
  <c r="N58" i="26" s="1"/>
  <c r="E51" i="26"/>
  <c r="N51" i="26" s="1"/>
  <c r="F58" i="26"/>
  <c r="O58" i="26" s="1"/>
  <c r="E56" i="26"/>
  <c r="N56" i="26" s="1"/>
  <c r="F55" i="26"/>
  <c r="O55" i="26" s="1"/>
  <c r="F53" i="26"/>
  <c r="O53" i="26" s="1"/>
  <c r="F51" i="26"/>
  <c r="O51" i="26" s="1"/>
  <c r="F59" i="26"/>
  <c r="O59" i="26" s="1"/>
  <c r="E61" i="26"/>
  <c r="N61" i="26" s="1"/>
  <c r="E60" i="26"/>
  <c r="N60" i="26" s="1"/>
  <c r="E52" i="26"/>
  <c r="N52" i="26" s="1"/>
  <c r="E50" i="26"/>
  <c r="N50" i="26" s="1"/>
  <c r="E57" i="26"/>
  <c r="N57" i="26" s="1"/>
  <c r="E54" i="26"/>
  <c r="N54" i="26" s="1"/>
  <c r="F50" i="26"/>
  <c r="O50" i="26" s="1"/>
  <c r="E59" i="26"/>
  <c r="N59" i="26" s="1"/>
  <c r="F54" i="26"/>
  <c r="O54" i="26" s="1"/>
  <c r="F52" i="26"/>
  <c r="O52" i="26" s="1"/>
  <c r="F56" i="26"/>
  <c r="O56" i="26" s="1"/>
  <c r="F57" i="26"/>
  <c r="O57" i="26" s="1"/>
  <c r="F61" i="26"/>
  <c r="O61" i="26" s="1"/>
  <c r="E55" i="26"/>
  <c r="N55" i="26" s="1"/>
  <c r="F60" i="26"/>
  <c r="O60" i="26" s="1"/>
  <c r="E53" i="26"/>
  <c r="N53" i="26" s="1"/>
  <c r="AG52" i="20"/>
  <c r="BN78" i="15"/>
  <c r="BP66" i="15"/>
  <c r="BN77" i="15"/>
  <c r="BP65" i="15"/>
  <c r="K37" i="18"/>
  <c r="L38" i="18"/>
  <c r="BN82" i="15"/>
  <c r="BP70" i="15"/>
  <c r="X39" i="18"/>
  <c r="P51" i="18"/>
  <c r="O50" i="18"/>
  <c r="BN93" i="15"/>
  <c r="BP81" i="15"/>
  <c r="L51" i="18"/>
  <c r="X51" i="18"/>
  <c r="W51" i="18" s="1"/>
  <c r="H50" i="18"/>
  <c r="G49" i="18"/>
  <c r="BN85" i="15"/>
  <c r="BP73" i="15"/>
  <c r="T50" i="18"/>
  <c r="S49" i="18"/>
  <c r="P39" i="18"/>
  <c r="O33" i="18" s="1"/>
  <c r="O38" i="18"/>
  <c r="AZ12" i="16"/>
  <c r="DD12" i="16"/>
  <c r="AL12" i="16"/>
  <c r="CP25" i="16"/>
  <c r="E18" i="32" l="1"/>
  <c r="C52" i="32" s="1"/>
  <c r="F52" i="28"/>
  <c r="M52" i="28" s="1"/>
  <c r="F53" i="28"/>
  <c r="M53" i="28" s="1"/>
  <c r="AJ6" i="31"/>
  <c r="F51" i="28"/>
  <c r="M51" i="28" s="1"/>
  <c r="E57" i="27"/>
  <c r="L57" i="27" s="1"/>
  <c r="Q57" i="27" s="1"/>
  <c r="E59" i="27"/>
  <c r="L59" i="27" s="1"/>
  <c r="Q59" i="27" s="1"/>
  <c r="Q51" i="27"/>
  <c r="F60" i="28"/>
  <c r="M60" i="28" s="1"/>
  <c r="Q52" i="27"/>
  <c r="E72" i="28"/>
  <c r="L60" i="28"/>
  <c r="E77" i="28"/>
  <c r="L65" i="28"/>
  <c r="E80" i="28"/>
  <c r="L68" i="28"/>
  <c r="E81" i="28"/>
  <c r="L69" i="28"/>
  <c r="E83" i="28"/>
  <c r="L71" i="28"/>
  <c r="E78" i="28"/>
  <c r="L66" i="28"/>
  <c r="E50" i="27"/>
  <c r="L50" i="27" s="1"/>
  <c r="Q50" i="27" s="1"/>
  <c r="E70" i="28"/>
  <c r="L58" i="28"/>
  <c r="E67" i="28"/>
  <c r="L55" i="28"/>
  <c r="E64" i="28"/>
  <c r="L52" i="28"/>
  <c r="E75" i="28"/>
  <c r="L63" i="28"/>
  <c r="E73" i="28"/>
  <c r="L61" i="28"/>
  <c r="E62" i="28"/>
  <c r="L50" i="28"/>
  <c r="Q55" i="27"/>
  <c r="Q54" i="27"/>
  <c r="Q53" i="27"/>
  <c r="E56" i="27"/>
  <c r="L56" i="27" s="1"/>
  <c r="Q56" i="27" s="1"/>
  <c r="L44" i="27"/>
  <c r="Q44" i="27" s="1"/>
  <c r="W39" i="18"/>
  <c r="K50" i="18"/>
  <c r="S122" i="23"/>
  <c r="S17" i="25" s="1"/>
  <c r="R14" i="25"/>
  <c r="S14" i="25" s="1"/>
  <c r="U122" i="24"/>
  <c r="Z17" i="25" s="1"/>
  <c r="Y14" i="25"/>
  <c r="Z14" i="25" s="1"/>
  <c r="AL64" i="24"/>
  <c r="AJ61" i="23"/>
  <c r="AJ64" i="23"/>
  <c r="AL61" i="24"/>
  <c r="J7" i="32"/>
  <c r="C17" i="32" s="1"/>
  <c r="P20" i="19"/>
  <c r="J25" i="32" s="1"/>
  <c r="C32" i="32" s="1"/>
  <c r="E32" i="32" s="1"/>
  <c r="D51" i="32" s="1"/>
  <c r="S20" i="19"/>
  <c r="S19" i="19"/>
  <c r="S18" i="19"/>
  <c r="Q19" i="19"/>
  <c r="I25" i="32" s="1"/>
  <c r="H25" i="32"/>
  <c r="F60" i="27"/>
  <c r="AH7" i="31"/>
  <c r="Y7" i="31"/>
  <c r="AA7" i="31" s="1"/>
  <c r="S49" i="29"/>
  <c r="S39" i="29"/>
  <c r="E58" i="27"/>
  <c r="S45" i="29"/>
  <c r="S47" i="29"/>
  <c r="S44" i="29"/>
  <c r="F64" i="29"/>
  <c r="N52" i="29"/>
  <c r="F67" i="29"/>
  <c r="N55" i="29"/>
  <c r="E63" i="29"/>
  <c r="M51" i="29"/>
  <c r="S41" i="29"/>
  <c r="S40" i="29"/>
  <c r="N62" i="29"/>
  <c r="F74" i="29"/>
  <c r="E62" i="29"/>
  <c r="M50" i="29"/>
  <c r="S50" i="29" s="1"/>
  <c r="E73" i="29"/>
  <c r="M61" i="29"/>
  <c r="E69" i="29"/>
  <c r="M57" i="29"/>
  <c r="F65" i="29"/>
  <c r="N53" i="29"/>
  <c r="F73" i="29"/>
  <c r="N61" i="29"/>
  <c r="E71" i="29"/>
  <c r="M59" i="29"/>
  <c r="E68" i="29"/>
  <c r="M56" i="29"/>
  <c r="E65" i="29"/>
  <c r="M53" i="29"/>
  <c r="E64" i="29"/>
  <c r="M52" i="29"/>
  <c r="F68" i="29"/>
  <c r="N56" i="29"/>
  <c r="N54" i="29"/>
  <c r="F66" i="29"/>
  <c r="S48" i="29"/>
  <c r="S46" i="29"/>
  <c r="S42" i="29"/>
  <c r="S43" i="29"/>
  <c r="N58" i="29"/>
  <c r="F70" i="29"/>
  <c r="N60" i="29"/>
  <c r="F72" i="29"/>
  <c r="E72" i="29"/>
  <c r="M60" i="29"/>
  <c r="E70" i="29"/>
  <c r="M58" i="29"/>
  <c r="E66" i="29"/>
  <c r="M54" i="29"/>
  <c r="E67" i="29"/>
  <c r="M55" i="29"/>
  <c r="F71" i="29"/>
  <c r="N59" i="29"/>
  <c r="F69" i="29"/>
  <c r="N57" i="29"/>
  <c r="F63" i="29"/>
  <c r="N51" i="29"/>
  <c r="F70" i="28"/>
  <c r="M70" i="28" s="1"/>
  <c r="F73" i="28"/>
  <c r="M73" i="28" s="1"/>
  <c r="F71" i="28"/>
  <c r="M71" i="28" s="1"/>
  <c r="F67" i="28"/>
  <c r="M67" i="28" s="1"/>
  <c r="F69" i="28"/>
  <c r="M69" i="28" s="1"/>
  <c r="F68" i="28"/>
  <c r="M68" i="28" s="1"/>
  <c r="F62" i="28"/>
  <c r="M62" i="28" s="1"/>
  <c r="F64" i="28"/>
  <c r="M64" i="28" s="1"/>
  <c r="F66" i="28"/>
  <c r="M66" i="28" s="1"/>
  <c r="Q47" i="28"/>
  <c r="Q43" i="28"/>
  <c r="Q46" i="28"/>
  <c r="Q39" i="28"/>
  <c r="Q45" i="28"/>
  <c r="Q40" i="28"/>
  <c r="Q42" i="28"/>
  <c r="Q38" i="28"/>
  <c r="Q48" i="28"/>
  <c r="Q44" i="28"/>
  <c r="Q49" i="28"/>
  <c r="Q41" i="28"/>
  <c r="F61" i="27"/>
  <c r="M61" i="27" s="1"/>
  <c r="Q61" i="27" s="1"/>
  <c r="F65" i="27"/>
  <c r="M65" i="27" s="1"/>
  <c r="E73" i="27"/>
  <c r="L73" i="27" s="1"/>
  <c r="F71" i="27"/>
  <c r="M71" i="27" s="1"/>
  <c r="F64" i="27"/>
  <c r="M64" i="27" s="1"/>
  <c r="E72" i="27"/>
  <c r="L72" i="27" s="1"/>
  <c r="E67" i="27"/>
  <c r="L67" i="27" s="1"/>
  <c r="E64" i="27"/>
  <c r="L64" i="27" s="1"/>
  <c r="F68" i="27"/>
  <c r="M68" i="27" s="1"/>
  <c r="F69" i="27"/>
  <c r="M69" i="27" s="1"/>
  <c r="F67" i="27"/>
  <c r="M67" i="27" s="1"/>
  <c r="E65" i="27"/>
  <c r="L65" i="27" s="1"/>
  <c r="F70" i="27"/>
  <c r="M70" i="27" s="1"/>
  <c r="E63" i="27"/>
  <c r="L63" i="27" s="1"/>
  <c r="F63" i="27"/>
  <c r="M63" i="27" s="1"/>
  <c r="F66" i="27"/>
  <c r="M66" i="27" s="1"/>
  <c r="E66" i="27"/>
  <c r="L66" i="27" s="1"/>
  <c r="F62" i="27"/>
  <c r="M62" i="27" s="1"/>
  <c r="F66" i="26"/>
  <c r="O66" i="26" s="1"/>
  <c r="E68" i="26"/>
  <c r="N68" i="26" s="1"/>
  <c r="E67" i="26"/>
  <c r="N67" i="26" s="1"/>
  <c r="F72" i="26"/>
  <c r="O72" i="26" s="1"/>
  <c r="F69" i="26"/>
  <c r="O69" i="26" s="1"/>
  <c r="F64" i="26"/>
  <c r="O64" i="26" s="1"/>
  <c r="F62" i="26"/>
  <c r="O62" i="26" s="1"/>
  <c r="F73" i="26"/>
  <c r="O73" i="26" s="1"/>
  <c r="F68" i="26"/>
  <c r="O68" i="26" s="1"/>
  <c r="E66" i="26"/>
  <c r="N66" i="26" s="1"/>
  <c r="E65" i="26"/>
  <c r="N65" i="26" s="1"/>
  <c r="E71" i="26"/>
  <c r="N71" i="26" s="1"/>
  <c r="E69" i="26"/>
  <c r="N69" i="26" s="1"/>
  <c r="E72" i="26"/>
  <c r="N72" i="26" s="1"/>
  <c r="F71" i="26"/>
  <c r="O71" i="26" s="1"/>
  <c r="F70" i="26"/>
  <c r="O70" i="26" s="1"/>
  <c r="E62" i="26"/>
  <c r="N62" i="26" s="1"/>
  <c r="F65" i="26"/>
  <c r="O65" i="26" s="1"/>
  <c r="F67" i="26"/>
  <c r="O67" i="26" s="1"/>
  <c r="E63" i="26"/>
  <c r="N63" i="26" s="1"/>
  <c r="E70" i="26"/>
  <c r="N70" i="26" s="1"/>
  <c r="E64" i="26"/>
  <c r="N64" i="26" s="1"/>
  <c r="E73" i="26"/>
  <c r="N73" i="26" s="1"/>
  <c r="F63" i="26"/>
  <c r="O63" i="26" s="1"/>
  <c r="AH52" i="20"/>
  <c r="O39" i="18"/>
  <c r="P40" i="18"/>
  <c r="X52" i="18"/>
  <c r="W52" i="18" s="1"/>
  <c r="BN97" i="15"/>
  <c r="BP85" i="15"/>
  <c r="BN105" i="15"/>
  <c r="BP93" i="15"/>
  <c r="P52" i="18"/>
  <c r="O51" i="18"/>
  <c r="BN94" i="15"/>
  <c r="BP82" i="15"/>
  <c r="BN89" i="15"/>
  <c r="BP77" i="15"/>
  <c r="G37" i="18"/>
  <c r="H38" i="18"/>
  <c r="T51" i="18"/>
  <c r="S50" i="18"/>
  <c r="H51" i="18"/>
  <c r="G50" i="18"/>
  <c r="S37" i="18"/>
  <c r="T38" i="18"/>
  <c r="X40" i="18"/>
  <c r="W40" i="18" s="1"/>
  <c r="K38" i="18"/>
  <c r="L39" i="18"/>
  <c r="L52" i="18"/>
  <c r="K51" i="18"/>
  <c r="BN90" i="15"/>
  <c r="BP78" i="15"/>
  <c r="CP26" i="16"/>
  <c r="CU25" i="16"/>
  <c r="CZ25" i="16"/>
  <c r="DA25" i="16"/>
  <c r="CQ25" i="16"/>
  <c r="DB25" i="16"/>
  <c r="CV25" i="16"/>
  <c r="CW25" i="16"/>
  <c r="CT25" i="16"/>
  <c r="CY25" i="16"/>
  <c r="CS25" i="16"/>
  <c r="CR25" i="16"/>
  <c r="CX25" i="16"/>
  <c r="AL13" i="16"/>
  <c r="AZ13" i="16"/>
  <c r="DD13" i="16"/>
  <c r="E17" i="32" l="1"/>
  <c r="C51" i="32" s="1"/>
  <c r="F65" i="28"/>
  <c r="M65" i="28" s="1"/>
  <c r="F63" i="28"/>
  <c r="M63" i="28" s="1"/>
  <c r="AJ7" i="31"/>
  <c r="F72" i="28"/>
  <c r="M72" i="28" s="1"/>
  <c r="Q64" i="27"/>
  <c r="E69" i="27"/>
  <c r="L69" i="27" s="1"/>
  <c r="E71" i="27"/>
  <c r="L71" i="27" s="1"/>
  <c r="Q71" i="27" s="1"/>
  <c r="Q65" i="27"/>
  <c r="E62" i="27"/>
  <c r="L62" i="27" s="1"/>
  <c r="Q62" i="27" s="1"/>
  <c r="E68" i="27"/>
  <c r="L68" i="27" s="1"/>
  <c r="Q68" i="27" s="1"/>
  <c r="E85" i="28"/>
  <c r="L73" i="28"/>
  <c r="E76" i="28"/>
  <c r="L64" i="28"/>
  <c r="E82" i="28"/>
  <c r="L70" i="28"/>
  <c r="E74" i="28"/>
  <c r="L62" i="28"/>
  <c r="E87" i="28"/>
  <c r="L75" i="28"/>
  <c r="E79" i="28"/>
  <c r="L67" i="28"/>
  <c r="E90" i="28"/>
  <c r="L78" i="28"/>
  <c r="E93" i="28"/>
  <c r="L81" i="28"/>
  <c r="E89" i="28"/>
  <c r="L77" i="28"/>
  <c r="E95" i="28"/>
  <c r="L83" i="28"/>
  <c r="E92" i="28"/>
  <c r="L80" i="28"/>
  <c r="E84" i="28"/>
  <c r="L72" i="28"/>
  <c r="Q66" i="27"/>
  <c r="Q63" i="27"/>
  <c r="Q67" i="27"/>
  <c r="Q69" i="27"/>
  <c r="E70" i="27"/>
  <c r="L70" i="27" s="1"/>
  <c r="Q70" i="27" s="1"/>
  <c r="L58" i="27"/>
  <c r="Q58" i="27" s="1"/>
  <c r="F72" i="27"/>
  <c r="M72" i="27" s="1"/>
  <c r="Q72" i="27" s="1"/>
  <c r="M60" i="27"/>
  <c r="Q60" i="27" s="1"/>
  <c r="S55" i="29"/>
  <c r="S53" i="29"/>
  <c r="AH8" i="31"/>
  <c r="Y8" i="31"/>
  <c r="AA8" i="31" s="1"/>
  <c r="S52" i="29"/>
  <c r="S58" i="29"/>
  <c r="S54" i="29"/>
  <c r="S60" i="29"/>
  <c r="S56" i="29"/>
  <c r="F81" i="29"/>
  <c r="N69" i="29"/>
  <c r="E79" i="29"/>
  <c r="M67" i="29"/>
  <c r="E82" i="29"/>
  <c r="M70" i="29"/>
  <c r="E76" i="29"/>
  <c r="M64" i="29"/>
  <c r="E80" i="29"/>
  <c r="M68" i="29"/>
  <c r="N73" i="29"/>
  <c r="F85" i="29"/>
  <c r="E81" i="29"/>
  <c r="M69" i="29"/>
  <c r="E74" i="29"/>
  <c r="M62" i="29"/>
  <c r="S62" i="29" s="1"/>
  <c r="F79" i="29"/>
  <c r="N67" i="29"/>
  <c r="N72" i="29"/>
  <c r="F84" i="29"/>
  <c r="N66" i="29"/>
  <c r="F78" i="29"/>
  <c r="N70" i="29"/>
  <c r="F82" i="29"/>
  <c r="S59" i="29"/>
  <c r="S61" i="29"/>
  <c r="F86" i="29"/>
  <c r="N74" i="29"/>
  <c r="S51" i="29"/>
  <c r="S57" i="29"/>
  <c r="F75" i="29"/>
  <c r="N63" i="29"/>
  <c r="F83" i="29"/>
  <c r="N71" i="29"/>
  <c r="E78" i="29"/>
  <c r="M66" i="29"/>
  <c r="M72" i="29"/>
  <c r="E84" i="29"/>
  <c r="N68" i="29"/>
  <c r="F80" i="29"/>
  <c r="E77" i="29"/>
  <c r="M65" i="29"/>
  <c r="E83" i="29"/>
  <c r="M71" i="29"/>
  <c r="F77" i="29"/>
  <c r="N65" i="29"/>
  <c r="E85" i="29"/>
  <c r="M73" i="29"/>
  <c r="E75" i="29"/>
  <c r="M63" i="29"/>
  <c r="F76" i="29"/>
  <c r="N64" i="29"/>
  <c r="F78" i="28"/>
  <c r="M78" i="28" s="1"/>
  <c r="F76" i="28"/>
  <c r="M76" i="28" s="1"/>
  <c r="F74" i="28"/>
  <c r="M74" i="28" s="1"/>
  <c r="F85" i="28"/>
  <c r="M85" i="28" s="1"/>
  <c r="F82" i="28"/>
  <c r="M82" i="28" s="1"/>
  <c r="F79" i="28"/>
  <c r="M79" i="28" s="1"/>
  <c r="F77" i="28"/>
  <c r="M77" i="28" s="1"/>
  <c r="F80" i="28"/>
  <c r="M80" i="28" s="1"/>
  <c r="F81" i="28"/>
  <c r="M81" i="28" s="1"/>
  <c r="F83" i="28"/>
  <c r="M83" i="28" s="1"/>
  <c r="Q52" i="28"/>
  <c r="Q55" i="28"/>
  <c r="Q60" i="28"/>
  <c r="Q54" i="28"/>
  <c r="Q57" i="28"/>
  <c r="Q53" i="28"/>
  <c r="Q50" i="28"/>
  <c r="Q56" i="28"/>
  <c r="Q51" i="28"/>
  <c r="Q61" i="28"/>
  <c r="Q58" i="28"/>
  <c r="Q59" i="28"/>
  <c r="F75" i="27"/>
  <c r="M75" i="27" s="1"/>
  <c r="F81" i="27"/>
  <c r="M81" i="27" s="1"/>
  <c r="F74" i="27"/>
  <c r="M74" i="27" s="1"/>
  <c r="F78" i="27"/>
  <c r="M78" i="27" s="1"/>
  <c r="F80" i="27"/>
  <c r="M80" i="27" s="1"/>
  <c r="E76" i="27"/>
  <c r="L76" i="27" s="1"/>
  <c r="E84" i="27"/>
  <c r="L84" i="27" s="1"/>
  <c r="F83" i="27"/>
  <c r="M83" i="27" s="1"/>
  <c r="F77" i="27"/>
  <c r="M77" i="27" s="1"/>
  <c r="E77" i="27"/>
  <c r="L77" i="27" s="1"/>
  <c r="F76" i="27"/>
  <c r="F73" i="27"/>
  <c r="M73" i="27" s="1"/>
  <c r="Q73" i="27" s="1"/>
  <c r="E75" i="27"/>
  <c r="L75" i="27" s="1"/>
  <c r="F79" i="27"/>
  <c r="M79" i="27" s="1"/>
  <c r="E78" i="27"/>
  <c r="L78" i="27" s="1"/>
  <c r="F82" i="27"/>
  <c r="M82" i="27" s="1"/>
  <c r="E79" i="27"/>
  <c r="L79" i="27" s="1"/>
  <c r="E85" i="27"/>
  <c r="L85" i="27" s="1"/>
  <c r="E74" i="26"/>
  <c r="N74" i="26" s="1"/>
  <c r="F82" i="26"/>
  <c r="O82" i="26" s="1"/>
  <c r="E84" i="26"/>
  <c r="N84" i="26" s="1"/>
  <c r="F84" i="26"/>
  <c r="O84" i="26" s="1"/>
  <c r="F75" i="26"/>
  <c r="O75" i="26" s="1"/>
  <c r="E76" i="26"/>
  <c r="N76" i="26" s="1"/>
  <c r="F77" i="26"/>
  <c r="O77" i="26" s="1"/>
  <c r="F80" i="26"/>
  <c r="O80" i="26" s="1"/>
  <c r="F76" i="26"/>
  <c r="O76" i="26" s="1"/>
  <c r="E80" i="26"/>
  <c r="N80" i="26" s="1"/>
  <c r="F78" i="26"/>
  <c r="O78" i="26" s="1"/>
  <c r="F83" i="26"/>
  <c r="O83" i="26" s="1"/>
  <c r="E83" i="26"/>
  <c r="N83" i="26" s="1"/>
  <c r="E77" i="26"/>
  <c r="N77" i="26" s="1"/>
  <c r="E78" i="26"/>
  <c r="N78" i="26" s="1"/>
  <c r="F74" i="26"/>
  <c r="O74" i="26" s="1"/>
  <c r="E85" i="26"/>
  <c r="N85" i="26" s="1"/>
  <c r="E82" i="26"/>
  <c r="N82" i="26" s="1"/>
  <c r="E75" i="26"/>
  <c r="N75" i="26" s="1"/>
  <c r="F79" i="26"/>
  <c r="O79" i="26" s="1"/>
  <c r="E81" i="26"/>
  <c r="N81" i="26" s="1"/>
  <c r="F85" i="26"/>
  <c r="O85" i="26" s="1"/>
  <c r="F81" i="26"/>
  <c r="O81" i="26" s="1"/>
  <c r="E79" i="26"/>
  <c r="N79" i="26" s="1"/>
  <c r="AI52" i="20"/>
  <c r="BN102" i="15"/>
  <c r="BP90" i="15"/>
  <c r="T52" i="18"/>
  <c r="S51" i="18"/>
  <c r="BN101" i="15"/>
  <c r="BP89" i="15"/>
  <c r="P53" i="18"/>
  <c r="O52" i="18"/>
  <c r="O40" i="18"/>
  <c r="P41" i="18"/>
  <c r="X41" i="18"/>
  <c r="W41" i="18" s="1"/>
  <c r="H39" i="18"/>
  <c r="G38" i="18"/>
  <c r="BN109" i="15"/>
  <c r="BP97" i="15"/>
  <c r="K39" i="18"/>
  <c r="L40" i="18"/>
  <c r="T39" i="18"/>
  <c r="S38" i="18"/>
  <c r="X53" i="18"/>
  <c r="W53" i="18" s="1"/>
  <c r="L53" i="18"/>
  <c r="K52" i="18"/>
  <c r="H52" i="18"/>
  <c r="G51" i="18"/>
  <c r="BN106" i="15"/>
  <c r="BP94" i="15"/>
  <c r="BN117" i="15"/>
  <c r="BP117" i="15" s="1"/>
  <c r="BP105" i="15"/>
  <c r="AL14" i="16"/>
  <c r="CW26" i="16"/>
  <c r="CW67" i="16" s="1"/>
  <c r="DB26" i="16"/>
  <c r="CW72" i="16" s="1"/>
  <c r="CZ26" i="16"/>
  <c r="CW70" i="16" s="1"/>
  <c r="CX26" i="16"/>
  <c r="CW68" i="16" s="1"/>
  <c r="CT26" i="16"/>
  <c r="CW64" i="16" s="1"/>
  <c r="CV26" i="16"/>
  <c r="CW66" i="16" s="1"/>
  <c r="CU26" i="16"/>
  <c r="CW65" i="16" s="1"/>
  <c r="CS26" i="16"/>
  <c r="CW63" i="16" s="1"/>
  <c r="CY26" i="16"/>
  <c r="CW69" i="16" s="1"/>
  <c r="CQ26" i="16"/>
  <c r="CW61" i="16" s="1"/>
  <c r="CR26" i="16"/>
  <c r="CW62" i="16" s="1"/>
  <c r="DA26" i="16"/>
  <c r="CW71" i="16" s="1"/>
  <c r="DD14" i="16"/>
  <c r="AZ14" i="16"/>
  <c r="E81" i="27" l="1"/>
  <c r="L81" i="27" s="1"/>
  <c r="F75" i="28"/>
  <c r="M75" i="28" s="1"/>
  <c r="F84" i="28"/>
  <c r="M84" i="28" s="1"/>
  <c r="E74" i="27"/>
  <c r="L74" i="27" s="1"/>
  <c r="Q74" i="27" s="1"/>
  <c r="AJ8" i="31"/>
  <c r="E83" i="27"/>
  <c r="L83" i="27" s="1"/>
  <c r="Q83" i="27" s="1"/>
  <c r="E80" i="27"/>
  <c r="L80" i="27" s="1"/>
  <c r="Q80" i="27" s="1"/>
  <c r="E96" i="28"/>
  <c r="L84" i="28"/>
  <c r="E107" i="28"/>
  <c r="L95" i="28"/>
  <c r="E105" i="28"/>
  <c r="L93" i="28"/>
  <c r="E91" i="28"/>
  <c r="L79" i="28"/>
  <c r="E86" i="28"/>
  <c r="L74" i="28"/>
  <c r="E88" i="28"/>
  <c r="L76" i="28"/>
  <c r="E104" i="28"/>
  <c r="L92" i="28"/>
  <c r="E101" i="28"/>
  <c r="L89" i="28"/>
  <c r="E102" i="28"/>
  <c r="L90" i="28"/>
  <c r="E99" i="28"/>
  <c r="L87" i="28"/>
  <c r="E94" i="28"/>
  <c r="L82" i="28"/>
  <c r="E97" i="28"/>
  <c r="L85" i="28"/>
  <c r="E82" i="27"/>
  <c r="L82" i="27" s="1"/>
  <c r="Q82" i="27" s="1"/>
  <c r="Q81" i="27"/>
  <c r="M76" i="27"/>
  <c r="Q76" i="27" s="1"/>
  <c r="F88" i="27"/>
  <c r="M88" i="27" s="1"/>
  <c r="Q78" i="27"/>
  <c r="F84" i="27"/>
  <c r="M84" i="27" s="1"/>
  <c r="Q84" i="27" s="1"/>
  <c r="Q79" i="27"/>
  <c r="Q75" i="27"/>
  <c r="Q77" i="27"/>
  <c r="BP109" i="15"/>
  <c r="BN121" i="15"/>
  <c r="BP121" i="15" s="1"/>
  <c r="BP106" i="15"/>
  <c r="BN118" i="15"/>
  <c r="BP118" i="15" s="1"/>
  <c r="AH9" i="31"/>
  <c r="Y9" i="31"/>
  <c r="AA9" i="31" s="1"/>
  <c r="C5" i="32" s="1"/>
  <c r="S69" i="29"/>
  <c r="S71" i="29"/>
  <c r="S72" i="29"/>
  <c r="S73" i="29"/>
  <c r="S66" i="29"/>
  <c r="S67" i="29"/>
  <c r="N80" i="29"/>
  <c r="F92" i="29"/>
  <c r="N82" i="29"/>
  <c r="F94" i="29"/>
  <c r="N84" i="29"/>
  <c r="F96" i="29"/>
  <c r="F97" i="29"/>
  <c r="N85" i="29"/>
  <c r="N76" i="29"/>
  <c r="F88" i="29"/>
  <c r="E97" i="29"/>
  <c r="M85" i="29"/>
  <c r="E95" i="29"/>
  <c r="M83" i="29"/>
  <c r="M78" i="29"/>
  <c r="E90" i="29"/>
  <c r="F87" i="29"/>
  <c r="N75" i="29"/>
  <c r="N86" i="29"/>
  <c r="F98" i="29"/>
  <c r="M74" i="29"/>
  <c r="S74" i="29" s="1"/>
  <c r="E86" i="29"/>
  <c r="E88" i="29"/>
  <c r="M76" i="29"/>
  <c r="E91" i="29"/>
  <c r="M79" i="29"/>
  <c r="S63" i="29"/>
  <c r="S65" i="29"/>
  <c r="M84" i="29"/>
  <c r="E96" i="29"/>
  <c r="N78" i="29"/>
  <c r="F90" i="29"/>
  <c r="S68" i="29"/>
  <c r="S70" i="29"/>
  <c r="S64" i="29"/>
  <c r="E87" i="29"/>
  <c r="M75" i="29"/>
  <c r="F89" i="29"/>
  <c r="N77" i="29"/>
  <c r="E89" i="29"/>
  <c r="M77" i="29"/>
  <c r="N83" i="29"/>
  <c r="F95" i="29"/>
  <c r="F91" i="29"/>
  <c r="N79" i="29"/>
  <c r="E93" i="29"/>
  <c r="M81" i="29"/>
  <c r="E92" i="29"/>
  <c r="M80" i="29"/>
  <c r="S80" i="29" s="1"/>
  <c r="E94" i="29"/>
  <c r="M82" i="29"/>
  <c r="N81" i="29"/>
  <c r="F93" i="29"/>
  <c r="F92" i="28"/>
  <c r="M92" i="28" s="1"/>
  <c r="F94" i="28"/>
  <c r="M94" i="28" s="1"/>
  <c r="F95" i="28"/>
  <c r="M95" i="28" s="1"/>
  <c r="F89" i="28"/>
  <c r="M89" i="28" s="1"/>
  <c r="F88" i="28"/>
  <c r="M88" i="28" s="1"/>
  <c r="F86" i="28"/>
  <c r="M86" i="28" s="1"/>
  <c r="F93" i="28"/>
  <c r="M93" i="28" s="1"/>
  <c r="F91" i="28"/>
  <c r="M91" i="28" s="1"/>
  <c r="F97" i="28"/>
  <c r="M97" i="28" s="1"/>
  <c r="F90" i="28"/>
  <c r="M90" i="28" s="1"/>
  <c r="Q66" i="28"/>
  <c r="Q71" i="28"/>
  <c r="Q73" i="28"/>
  <c r="Q65" i="28"/>
  <c r="Q67" i="28"/>
  <c r="Q70" i="28"/>
  <c r="Q62" i="28"/>
  <c r="Q72" i="28"/>
  <c r="Q64" i="28"/>
  <c r="Q68" i="28"/>
  <c r="Q63" i="28"/>
  <c r="Q69" i="28"/>
  <c r="F94" i="27"/>
  <c r="M94" i="27" s="1"/>
  <c r="E87" i="27"/>
  <c r="L87" i="27" s="1"/>
  <c r="F89" i="27"/>
  <c r="M89" i="27" s="1"/>
  <c r="E88" i="27"/>
  <c r="L88" i="27" s="1"/>
  <c r="F93" i="27"/>
  <c r="M93" i="27" s="1"/>
  <c r="E91" i="27"/>
  <c r="L91" i="27" s="1"/>
  <c r="E90" i="27"/>
  <c r="L90" i="27" s="1"/>
  <c r="F95" i="27"/>
  <c r="M95" i="27" s="1"/>
  <c r="F90" i="27"/>
  <c r="M90" i="27" s="1"/>
  <c r="E97" i="27"/>
  <c r="L97" i="27" s="1"/>
  <c r="E89" i="27"/>
  <c r="L89" i="27" s="1"/>
  <c r="E93" i="27"/>
  <c r="L93" i="27" s="1"/>
  <c r="F92" i="27"/>
  <c r="M92" i="27" s="1"/>
  <c r="F86" i="27"/>
  <c r="M86" i="27" s="1"/>
  <c r="F91" i="27"/>
  <c r="M91" i="27" s="1"/>
  <c r="F85" i="27"/>
  <c r="M85" i="27" s="1"/>
  <c r="Q85" i="27" s="1"/>
  <c r="E96" i="27"/>
  <c r="L96" i="27" s="1"/>
  <c r="F87" i="27"/>
  <c r="M87" i="27" s="1"/>
  <c r="F97" i="26"/>
  <c r="O97" i="26" s="1"/>
  <c r="F86" i="26"/>
  <c r="O86" i="26" s="1"/>
  <c r="E91" i="26"/>
  <c r="N91" i="26" s="1"/>
  <c r="E93" i="26"/>
  <c r="N93" i="26" s="1"/>
  <c r="E87" i="26"/>
  <c r="N87" i="26" s="1"/>
  <c r="E97" i="26"/>
  <c r="N97" i="26" s="1"/>
  <c r="E89" i="26"/>
  <c r="N89" i="26" s="1"/>
  <c r="F92" i="26"/>
  <c r="O92" i="26" s="1"/>
  <c r="E88" i="26"/>
  <c r="N88" i="26" s="1"/>
  <c r="E86" i="26"/>
  <c r="N86" i="26" s="1"/>
  <c r="E94" i="26"/>
  <c r="N94" i="26" s="1"/>
  <c r="F88" i="26"/>
  <c r="O88" i="26" s="1"/>
  <c r="F96" i="26"/>
  <c r="O96" i="26" s="1"/>
  <c r="E96" i="26"/>
  <c r="N96" i="26" s="1"/>
  <c r="E90" i="26"/>
  <c r="N90" i="26" s="1"/>
  <c r="F93" i="26"/>
  <c r="O93" i="26" s="1"/>
  <c r="F91" i="26"/>
  <c r="O91" i="26" s="1"/>
  <c r="E95" i="26"/>
  <c r="N95" i="26" s="1"/>
  <c r="F95" i="26"/>
  <c r="O95" i="26" s="1"/>
  <c r="F94" i="26"/>
  <c r="O94" i="26" s="1"/>
  <c r="F90" i="26"/>
  <c r="O90" i="26" s="1"/>
  <c r="E92" i="26"/>
  <c r="N92" i="26" s="1"/>
  <c r="F89" i="26"/>
  <c r="O89" i="26" s="1"/>
  <c r="F87" i="26"/>
  <c r="O87" i="26" s="1"/>
  <c r="AJ52" i="20"/>
  <c r="L41" i="18"/>
  <c r="K40" i="18"/>
  <c r="P42" i="18"/>
  <c r="O41" i="18"/>
  <c r="L54" i="18"/>
  <c r="K53" i="18"/>
  <c r="S39" i="18"/>
  <c r="T40" i="18"/>
  <c r="X42" i="18"/>
  <c r="W42" i="18" s="1"/>
  <c r="P54" i="18"/>
  <c r="O53" i="18"/>
  <c r="T53" i="18"/>
  <c r="S52" i="18"/>
  <c r="H53" i="18"/>
  <c r="G52" i="18"/>
  <c r="X54" i="18"/>
  <c r="W54" i="18" s="1"/>
  <c r="H40" i="18"/>
  <c r="G39" i="18"/>
  <c r="BN113" i="15"/>
  <c r="BP113" i="15" s="1"/>
  <c r="BP101" i="15"/>
  <c r="BN114" i="15"/>
  <c r="BP114" i="15" s="1"/>
  <c r="BP102" i="15"/>
  <c r="DD15" i="16"/>
  <c r="DD16" i="16" s="1"/>
  <c r="DD17" i="16" s="1"/>
  <c r="DD18" i="16" s="1"/>
  <c r="DD19" i="16" s="1"/>
  <c r="DD20" i="16" s="1"/>
  <c r="DD21" i="16" s="1"/>
  <c r="DD22" i="16" s="1"/>
  <c r="DD23" i="16" s="1"/>
  <c r="AL15" i="16"/>
  <c r="AZ15" i="16"/>
  <c r="AZ16" i="16" s="1"/>
  <c r="AZ17" i="16" s="1"/>
  <c r="AZ18" i="16" s="1"/>
  <c r="AZ19" i="16" s="1"/>
  <c r="AZ20" i="16" s="1"/>
  <c r="AZ21" i="16" s="1"/>
  <c r="AZ22" i="16" s="1"/>
  <c r="AZ23" i="16" s="1"/>
  <c r="B139" i="14"/>
  <c r="B140" i="14"/>
  <c r="B141" i="14"/>
  <c r="B142" i="14"/>
  <c r="B143" i="14"/>
  <c r="B144" i="14"/>
  <c r="B145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F87" i="28" l="1"/>
  <c r="M87" i="28" s="1"/>
  <c r="E86" i="27"/>
  <c r="L86" i="27" s="1"/>
  <c r="Q86" i="27" s="1"/>
  <c r="F96" i="28"/>
  <c r="M96" i="28" s="1"/>
  <c r="E95" i="27"/>
  <c r="L95" i="27" s="1"/>
  <c r="Q95" i="27" s="1"/>
  <c r="E92" i="27"/>
  <c r="L92" i="27" s="1"/>
  <c r="Q92" i="27" s="1"/>
  <c r="AJ9" i="31"/>
  <c r="E94" i="27"/>
  <c r="L94" i="27" s="1"/>
  <c r="Q94" i="27" s="1"/>
  <c r="E109" i="28"/>
  <c r="L97" i="28"/>
  <c r="E113" i="28"/>
  <c r="L101" i="28"/>
  <c r="E100" i="28"/>
  <c r="L88" i="28"/>
  <c r="E119" i="28"/>
  <c r="L107" i="28"/>
  <c r="E111" i="28"/>
  <c r="L99" i="28"/>
  <c r="E103" i="28"/>
  <c r="L91" i="28"/>
  <c r="E106" i="28"/>
  <c r="L94" i="28"/>
  <c r="E114" i="28"/>
  <c r="L102" i="28"/>
  <c r="E116" i="28"/>
  <c r="L104" i="28"/>
  <c r="E98" i="28"/>
  <c r="L86" i="28"/>
  <c r="L105" i="28"/>
  <c r="E117" i="28"/>
  <c r="E108" i="28"/>
  <c r="L96" i="28"/>
  <c r="Q93" i="27"/>
  <c r="Q89" i="27"/>
  <c r="F96" i="27"/>
  <c r="M96" i="27" s="1"/>
  <c r="Q96" i="27" s="1"/>
  <c r="Q90" i="27"/>
  <c r="Q91" i="27"/>
  <c r="Q87" i="27"/>
  <c r="Q88" i="27"/>
  <c r="S85" i="29"/>
  <c r="S84" i="29"/>
  <c r="AH10" i="31"/>
  <c r="Y10" i="31"/>
  <c r="AA10" i="31" s="1"/>
  <c r="D5" i="32" s="1"/>
  <c r="S82" i="29"/>
  <c r="S76" i="29"/>
  <c r="S75" i="29"/>
  <c r="E104" i="29"/>
  <c r="M92" i="29"/>
  <c r="N91" i="29"/>
  <c r="F103" i="29"/>
  <c r="E101" i="29"/>
  <c r="M89" i="29"/>
  <c r="E99" i="29"/>
  <c r="M87" i="29"/>
  <c r="N90" i="29"/>
  <c r="F102" i="29"/>
  <c r="N98" i="29"/>
  <c r="F110" i="29"/>
  <c r="E102" i="29"/>
  <c r="M90" i="29"/>
  <c r="N94" i="29"/>
  <c r="F106" i="29"/>
  <c r="F118" i="29" s="1"/>
  <c r="S81" i="29"/>
  <c r="F107" i="29"/>
  <c r="F119" i="29" s="1"/>
  <c r="N95" i="29"/>
  <c r="E100" i="29"/>
  <c r="M88" i="29"/>
  <c r="S78" i="29"/>
  <c r="E109" i="29"/>
  <c r="E121" i="29" s="1"/>
  <c r="M97" i="29"/>
  <c r="F109" i="29"/>
  <c r="F121" i="29" s="1"/>
  <c r="N97" i="29"/>
  <c r="E106" i="29"/>
  <c r="E118" i="29" s="1"/>
  <c r="M94" i="29"/>
  <c r="E105" i="29"/>
  <c r="E117" i="29" s="1"/>
  <c r="M93" i="29"/>
  <c r="N89" i="29"/>
  <c r="F101" i="29"/>
  <c r="E108" i="29"/>
  <c r="E120" i="29" s="1"/>
  <c r="M96" i="29"/>
  <c r="S79" i="29"/>
  <c r="E98" i="29"/>
  <c r="M86" i="29"/>
  <c r="S86" i="29" s="1"/>
  <c r="S83" i="29"/>
  <c r="N88" i="29"/>
  <c r="F100" i="29"/>
  <c r="N96" i="29"/>
  <c r="F108" i="29"/>
  <c r="F120" i="29" s="1"/>
  <c r="N92" i="29"/>
  <c r="F104" i="29"/>
  <c r="N93" i="29"/>
  <c r="F105" i="29"/>
  <c r="F117" i="29" s="1"/>
  <c r="S77" i="29"/>
  <c r="E103" i="29"/>
  <c r="M91" i="29"/>
  <c r="F99" i="29"/>
  <c r="N87" i="29"/>
  <c r="E107" i="29"/>
  <c r="E119" i="29" s="1"/>
  <c r="M95" i="29"/>
  <c r="F105" i="28"/>
  <c r="F106" i="28"/>
  <c r="F103" i="28"/>
  <c r="M103" i="28" s="1"/>
  <c r="F101" i="28"/>
  <c r="M101" i="28" s="1"/>
  <c r="F109" i="28"/>
  <c r="F107" i="28"/>
  <c r="F102" i="28"/>
  <c r="M102" i="28" s="1"/>
  <c r="F100" i="28"/>
  <c r="M100" i="28" s="1"/>
  <c r="F99" i="28"/>
  <c r="M99" i="28" s="1"/>
  <c r="F98" i="28"/>
  <c r="M98" i="28" s="1"/>
  <c r="F104" i="28"/>
  <c r="M104" i="28" s="1"/>
  <c r="Q81" i="28"/>
  <c r="Q80" i="28"/>
  <c r="Q84" i="28"/>
  <c r="Q83" i="28"/>
  <c r="Q74" i="28"/>
  <c r="Q78" i="28"/>
  <c r="Q82" i="28"/>
  <c r="Q77" i="28"/>
  <c r="Q75" i="28"/>
  <c r="Q76" i="28"/>
  <c r="Q79" i="28"/>
  <c r="Q85" i="28"/>
  <c r="F106" i="27"/>
  <c r="F99" i="27"/>
  <c r="M99" i="27" s="1"/>
  <c r="E101" i="27"/>
  <c r="L101" i="27" s="1"/>
  <c r="F107" i="27"/>
  <c r="F101" i="27"/>
  <c r="M101" i="27" s="1"/>
  <c r="F104" i="27"/>
  <c r="M104" i="27" s="1"/>
  <c r="E102" i="27"/>
  <c r="L102" i="27" s="1"/>
  <c r="F98" i="27"/>
  <c r="M98" i="27" s="1"/>
  <c r="F102" i="27"/>
  <c r="M102" i="27" s="1"/>
  <c r="F97" i="27"/>
  <c r="M97" i="27" s="1"/>
  <c r="Q97" i="27" s="1"/>
  <c r="F105" i="27"/>
  <c r="M105" i="27" s="1"/>
  <c r="E108" i="27"/>
  <c r="F103" i="27"/>
  <c r="M103" i="27" s="1"/>
  <c r="E105" i="27"/>
  <c r="L105" i="27" s="1"/>
  <c r="E109" i="27"/>
  <c r="F100" i="27"/>
  <c r="M100" i="27" s="1"/>
  <c r="E103" i="27"/>
  <c r="L103" i="27" s="1"/>
  <c r="Q103" i="27" s="1"/>
  <c r="E100" i="27"/>
  <c r="L100" i="27" s="1"/>
  <c r="E99" i="27"/>
  <c r="L99" i="27" s="1"/>
  <c r="E98" i="26"/>
  <c r="N98" i="26" s="1"/>
  <c r="E100" i="26"/>
  <c r="F108" i="26"/>
  <c r="O108" i="26" s="1"/>
  <c r="E107" i="26"/>
  <c r="N107" i="26" s="1"/>
  <c r="F103" i="26"/>
  <c r="E108" i="26"/>
  <c r="N108" i="26" s="1"/>
  <c r="F104" i="26"/>
  <c r="E109" i="26"/>
  <c r="N109" i="26" s="1"/>
  <c r="E105" i="26"/>
  <c r="F99" i="26"/>
  <c r="O99" i="26" s="1"/>
  <c r="E104" i="26"/>
  <c r="F102" i="26"/>
  <c r="F100" i="26"/>
  <c r="E106" i="26"/>
  <c r="N106" i="26" s="1"/>
  <c r="F109" i="26"/>
  <c r="O109" i="26" s="1"/>
  <c r="F106" i="26"/>
  <c r="O106" i="26" s="1"/>
  <c r="F101" i="26"/>
  <c r="F107" i="26"/>
  <c r="O107" i="26" s="1"/>
  <c r="F105" i="26"/>
  <c r="E102" i="26"/>
  <c r="E101" i="26"/>
  <c r="E99" i="26"/>
  <c r="N99" i="26" s="1"/>
  <c r="E103" i="26"/>
  <c r="F98" i="26"/>
  <c r="O98" i="26" s="1"/>
  <c r="AK52" i="20"/>
  <c r="G40" i="18"/>
  <c r="H41" i="18"/>
  <c r="H54" i="18"/>
  <c r="G53" i="18"/>
  <c r="P55" i="18"/>
  <c r="O54" i="18"/>
  <c r="O42" i="18"/>
  <c r="P43" i="18"/>
  <c r="X43" i="18"/>
  <c r="W43" i="18" s="1"/>
  <c r="X55" i="18"/>
  <c r="W55" i="18" s="1"/>
  <c r="T54" i="18"/>
  <c r="S53" i="18"/>
  <c r="L55" i="18"/>
  <c r="K54" i="18"/>
  <c r="T41" i="18"/>
  <c r="S40" i="18"/>
  <c r="K41" i="18"/>
  <c r="L42" i="18"/>
  <c r="AL16" i="16"/>
  <c r="AL17" i="16" s="1"/>
  <c r="AL18" i="16" s="1"/>
  <c r="AL19" i="16" s="1"/>
  <c r="AL20" i="16" s="1"/>
  <c r="AL21" i="16" s="1"/>
  <c r="AL22" i="16" s="1"/>
  <c r="AL23" i="16" s="1"/>
  <c r="AZ25" i="16"/>
  <c r="BE25" i="16" s="1"/>
  <c r="BD25" i="16"/>
  <c r="DD25" i="16"/>
  <c r="DK25" i="16"/>
  <c r="DG25" i="16"/>
  <c r="DI25" i="16"/>
  <c r="DM25" i="16"/>
  <c r="DH25" i="16"/>
  <c r="DE25" i="16"/>
  <c r="DJ25" i="16"/>
  <c r="DO25" i="16"/>
  <c r="DP25" i="16"/>
  <c r="B62" i="14"/>
  <c r="B63" i="14"/>
  <c r="B64" i="14"/>
  <c r="B65" i="14"/>
  <c r="B66" i="14"/>
  <c r="B67" i="14"/>
  <c r="B68" i="14"/>
  <c r="B69" i="14"/>
  <c r="B70" i="14"/>
  <c r="B71" i="14"/>
  <c r="B72" i="14"/>
  <c r="B73" i="14"/>
  <c r="E98" i="27" l="1"/>
  <c r="L98" i="27" s="1"/>
  <c r="F108" i="28"/>
  <c r="M108" i="28" s="1"/>
  <c r="E104" i="27"/>
  <c r="L104" i="27" s="1"/>
  <c r="Q104" i="27" s="1"/>
  <c r="E107" i="27"/>
  <c r="E119" i="27" s="1"/>
  <c r="L119" i="27" s="1"/>
  <c r="C6" i="32"/>
  <c r="AJ10" i="31"/>
  <c r="E106" i="27"/>
  <c r="E118" i="27" s="1"/>
  <c r="L118" i="27" s="1"/>
  <c r="F118" i="28"/>
  <c r="M118" i="28" s="1"/>
  <c r="M106" i="28"/>
  <c r="F117" i="28"/>
  <c r="M117" i="28" s="1"/>
  <c r="M105" i="28"/>
  <c r="L119" i="28"/>
  <c r="E131" i="28"/>
  <c r="E129" i="28"/>
  <c r="L117" i="28"/>
  <c r="F121" i="28"/>
  <c r="M121" i="28" s="1"/>
  <c r="M109" i="28"/>
  <c r="E120" i="28"/>
  <c r="L108" i="28"/>
  <c r="E110" i="28"/>
  <c r="L98" i="28"/>
  <c r="E126" i="28"/>
  <c r="L114" i="28"/>
  <c r="E115" i="28"/>
  <c r="L103" i="28"/>
  <c r="E125" i="28"/>
  <c r="L113" i="28"/>
  <c r="F119" i="28"/>
  <c r="M119" i="28" s="1"/>
  <c r="M107" i="28"/>
  <c r="E128" i="28"/>
  <c r="L116" i="28"/>
  <c r="E118" i="28"/>
  <c r="L106" i="28"/>
  <c r="E123" i="28"/>
  <c r="L111" i="28"/>
  <c r="E112" i="28"/>
  <c r="L100" i="28"/>
  <c r="E121" i="28"/>
  <c r="L109" i="28"/>
  <c r="F108" i="27"/>
  <c r="F120" i="27" s="1"/>
  <c r="M120" i="27" s="1"/>
  <c r="Q99" i="27"/>
  <c r="Q100" i="27"/>
  <c r="Q105" i="27"/>
  <c r="Q101" i="27"/>
  <c r="Q98" i="27"/>
  <c r="Q102" i="27"/>
  <c r="E121" i="27"/>
  <c r="L121" i="27" s="1"/>
  <c r="L109" i="27"/>
  <c r="E120" i="27"/>
  <c r="L120" i="27" s="1"/>
  <c r="L108" i="27"/>
  <c r="F118" i="27"/>
  <c r="M118" i="27" s="1"/>
  <c r="M106" i="27"/>
  <c r="F119" i="27"/>
  <c r="M119" i="27" s="1"/>
  <c r="M107" i="27"/>
  <c r="G101" i="26"/>
  <c r="P101" i="26" s="1"/>
  <c r="N101" i="26"/>
  <c r="H101" i="26"/>
  <c r="Q101" i="26" s="1"/>
  <c r="O101" i="26"/>
  <c r="H100" i="26"/>
  <c r="Q100" i="26" s="1"/>
  <c r="O100" i="26"/>
  <c r="G105" i="26"/>
  <c r="P105" i="26" s="1"/>
  <c r="N105" i="26"/>
  <c r="H103" i="26"/>
  <c r="Q103" i="26" s="1"/>
  <c r="O103" i="26"/>
  <c r="G102" i="26"/>
  <c r="P102" i="26" s="1"/>
  <c r="N102" i="26"/>
  <c r="H102" i="26"/>
  <c r="Q102" i="26" s="1"/>
  <c r="O102" i="26"/>
  <c r="G103" i="26"/>
  <c r="P103" i="26" s="1"/>
  <c r="N103" i="26"/>
  <c r="H105" i="26"/>
  <c r="Q105" i="26" s="1"/>
  <c r="O105" i="26"/>
  <c r="G104" i="26"/>
  <c r="P104" i="26" s="1"/>
  <c r="N104" i="26"/>
  <c r="H104" i="26"/>
  <c r="Q104" i="26" s="1"/>
  <c r="O104" i="26"/>
  <c r="G100" i="26"/>
  <c r="P100" i="26" s="1"/>
  <c r="N100" i="26"/>
  <c r="F119" i="26"/>
  <c r="H107" i="26"/>
  <c r="Q107" i="26" s="1"/>
  <c r="E121" i="26"/>
  <c r="G109" i="26"/>
  <c r="P109" i="26" s="1"/>
  <c r="E119" i="26"/>
  <c r="G107" i="26"/>
  <c r="P107" i="26" s="1"/>
  <c r="F120" i="26"/>
  <c r="H108" i="26"/>
  <c r="Q108" i="26" s="1"/>
  <c r="F121" i="26"/>
  <c r="H109" i="26"/>
  <c r="Q109" i="26" s="1"/>
  <c r="F118" i="26"/>
  <c r="H106" i="26"/>
  <c r="Q106" i="26" s="1"/>
  <c r="E118" i="26"/>
  <c r="G106" i="26"/>
  <c r="P106" i="26" s="1"/>
  <c r="E120" i="26"/>
  <c r="G108" i="26"/>
  <c r="P108" i="26" s="1"/>
  <c r="AH11" i="31"/>
  <c r="Y11" i="31"/>
  <c r="AA11" i="31" s="1"/>
  <c r="E5" i="32" s="1"/>
  <c r="S90" i="29"/>
  <c r="S97" i="29"/>
  <c r="M106" i="29"/>
  <c r="M109" i="29"/>
  <c r="N108" i="29"/>
  <c r="S96" i="29"/>
  <c r="N107" i="29"/>
  <c r="S95" i="29"/>
  <c r="S91" i="29"/>
  <c r="M108" i="29"/>
  <c r="N109" i="29"/>
  <c r="M107" i="29"/>
  <c r="S94" i="29"/>
  <c r="N106" i="29"/>
  <c r="N110" i="29"/>
  <c r="F122" i="29"/>
  <c r="E115" i="29"/>
  <c r="M103" i="29"/>
  <c r="N104" i="29"/>
  <c r="F116" i="29"/>
  <c r="N100" i="29"/>
  <c r="F112" i="29"/>
  <c r="M98" i="29"/>
  <c r="S98" i="29" s="1"/>
  <c r="E110" i="29"/>
  <c r="F113" i="29"/>
  <c r="N101" i="29"/>
  <c r="M100" i="29"/>
  <c r="E112" i="29"/>
  <c r="S87" i="29"/>
  <c r="F115" i="29"/>
  <c r="N103" i="29"/>
  <c r="E111" i="29"/>
  <c r="M99" i="29"/>
  <c r="F111" i="29"/>
  <c r="N99" i="29"/>
  <c r="N105" i="29"/>
  <c r="S93" i="29"/>
  <c r="N102" i="29"/>
  <c r="F114" i="29"/>
  <c r="S89" i="29"/>
  <c r="S92" i="29"/>
  <c r="M105" i="29"/>
  <c r="S88" i="29"/>
  <c r="E114" i="29"/>
  <c r="M102" i="29"/>
  <c r="E113" i="29"/>
  <c r="M101" i="29"/>
  <c r="E116" i="29"/>
  <c r="M104" i="29"/>
  <c r="F116" i="28"/>
  <c r="M116" i="28" s="1"/>
  <c r="F114" i="28"/>
  <c r="M114" i="28" s="1"/>
  <c r="F110" i="28"/>
  <c r="M110" i="28" s="1"/>
  <c r="F112" i="28"/>
  <c r="M112" i="28" s="1"/>
  <c r="F115" i="28"/>
  <c r="M115" i="28" s="1"/>
  <c r="F111" i="28"/>
  <c r="M111" i="28" s="1"/>
  <c r="F113" i="28"/>
  <c r="M113" i="28" s="1"/>
  <c r="Q97" i="28"/>
  <c r="Q88" i="28"/>
  <c r="Q89" i="28"/>
  <c r="Q92" i="28"/>
  <c r="Q94" i="28"/>
  <c r="Q86" i="28"/>
  <c r="Q90" i="28"/>
  <c r="Q95" i="28"/>
  <c r="Q91" i="28"/>
  <c r="Q87" i="28"/>
  <c r="Q96" i="28"/>
  <c r="Q93" i="28"/>
  <c r="E110" i="27"/>
  <c r="L110" i="27" s="1"/>
  <c r="F116" i="27"/>
  <c r="M116" i="27" s="1"/>
  <c r="E117" i="27"/>
  <c r="L117" i="27" s="1"/>
  <c r="F109" i="27"/>
  <c r="E114" i="27"/>
  <c r="L114" i="27" s="1"/>
  <c r="F113" i="27"/>
  <c r="M113" i="27" s="1"/>
  <c r="F111" i="27"/>
  <c r="M111" i="27" s="1"/>
  <c r="E111" i="27"/>
  <c r="L111" i="27" s="1"/>
  <c r="E115" i="27"/>
  <c r="L115" i="27" s="1"/>
  <c r="F110" i="27"/>
  <c r="M110" i="27" s="1"/>
  <c r="E112" i="27"/>
  <c r="L112" i="27" s="1"/>
  <c r="F112" i="27"/>
  <c r="M112" i="27" s="1"/>
  <c r="F115" i="27"/>
  <c r="M115" i="27" s="1"/>
  <c r="F117" i="27"/>
  <c r="M117" i="27" s="1"/>
  <c r="F114" i="27"/>
  <c r="M114" i="27" s="1"/>
  <c r="E113" i="27"/>
  <c r="L113" i="27" s="1"/>
  <c r="F110" i="26"/>
  <c r="E111" i="26"/>
  <c r="E114" i="26"/>
  <c r="F116" i="26"/>
  <c r="F115" i="26"/>
  <c r="E112" i="26"/>
  <c r="F112" i="26"/>
  <c r="E116" i="26"/>
  <c r="E117" i="26"/>
  <c r="E110" i="26"/>
  <c r="E115" i="26"/>
  <c r="E113" i="26"/>
  <c r="F117" i="26"/>
  <c r="F113" i="26"/>
  <c r="F114" i="26"/>
  <c r="F111" i="26"/>
  <c r="AL52" i="20"/>
  <c r="L43" i="18"/>
  <c r="K42" i="18"/>
  <c r="O43" i="18"/>
  <c r="P44" i="18"/>
  <c r="H42" i="18"/>
  <c r="G41" i="18"/>
  <c r="L56" i="18"/>
  <c r="K55" i="18"/>
  <c r="X56" i="18"/>
  <c r="W56" i="18" s="1"/>
  <c r="H55" i="18"/>
  <c r="G54" i="18"/>
  <c r="T42" i="18"/>
  <c r="S41" i="18"/>
  <c r="T55" i="18"/>
  <c r="S54" i="18"/>
  <c r="X44" i="18"/>
  <c r="W44" i="18" s="1"/>
  <c r="P56" i="18"/>
  <c r="O55" i="18"/>
  <c r="AZ26" i="16"/>
  <c r="BI25" i="16"/>
  <c r="BJ25" i="16"/>
  <c r="DD26" i="16"/>
  <c r="DL25" i="16"/>
  <c r="DN25" i="16"/>
  <c r="DF25" i="16"/>
  <c r="BG25" i="16"/>
  <c r="BL25" i="16"/>
  <c r="BH25" i="16"/>
  <c r="BB25" i="16"/>
  <c r="AL25" i="16"/>
  <c r="AT25" i="16" s="1"/>
  <c r="BK25" i="16"/>
  <c r="BA25" i="16"/>
  <c r="BF25" i="16"/>
  <c r="BC25" i="16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4" i="14"/>
  <c r="B3" i="14"/>
  <c r="B2" i="14"/>
  <c r="F120" i="28" l="1"/>
  <c r="M120" i="28" s="1"/>
  <c r="E116" i="27"/>
  <c r="L116" i="27" s="1"/>
  <c r="Q116" i="27" s="1"/>
  <c r="L107" i="27"/>
  <c r="Q107" i="27" s="1"/>
  <c r="L106" i="27"/>
  <c r="Q106" i="27" s="1"/>
  <c r="D6" i="32"/>
  <c r="AJ11" i="31"/>
  <c r="Q118" i="27"/>
  <c r="M108" i="27"/>
  <c r="Q108" i="27" s="1"/>
  <c r="L131" i="28"/>
  <c r="E143" i="28"/>
  <c r="L143" i="28" s="1"/>
  <c r="E124" i="28"/>
  <c r="L112" i="28"/>
  <c r="L118" i="28"/>
  <c r="E130" i="28"/>
  <c r="E127" i="28"/>
  <c r="L115" i="28"/>
  <c r="Q115" i="28" s="1"/>
  <c r="E122" i="28"/>
  <c r="L110" i="28"/>
  <c r="L121" i="28"/>
  <c r="Q121" i="28" s="1"/>
  <c r="E133" i="28"/>
  <c r="L123" i="28"/>
  <c r="E135" i="28"/>
  <c r="L135" i="28" s="1"/>
  <c r="L128" i="28"/>
  <c r="E140" i="28"/>
  <c r="L140" i="28" s="1"/>
  <c r="L125" i="28"/>
  <c r="E137" i="28"/>
  <c r="L137" i="28" s="1"/>
  <c r="L126" i="28"/>
  <c r="E138" i="28"/>
  <c r="L138" i="28" s="1"/>
  <c r="L120" i="28"/>
  <c r="E132" i="28"/>
  <c r="L129" i="28"/>
  <c r="E141" i="28"/>
  <c r="L141" i="28" s="1"/>
  <c r="Q119" i="27"/>
  <c r="Q113" i="27"/>
  <c r="Q115" i="27"/>
  <c r="Q112" i="27"/>
  <c r="Q120" i="27"/>
  <c r="Q114" i="27"/>
  <c r="Q110" i="27"/>
  <c r="Q117" i="27"/>
  <c r="Q111" i="27"/>
  <c r="F121" i="27"/>
  <c r="M121" i="27" s="1"/>
  <c r="Q121" i="27" s="1"/>
  <c r="M109" i="27"/>
  <c r="Q109" i="27" s="1"/>
  <c r="H111" i="26"/>
  <c r="Q111" i="26" s="1"/>
  <c r="O111" i="26"/>
  <c r="G113" i="26"/>
  <c r="P113" i="26" s="1"/>
  <c r="N113" i="26"/>
  <c r="G116" i="26"/>
  <c r="P116" i="26" s="1"/>
  <c r="N116" i="26"/>
  <c r="H116" i="26"/>
  <c r="Q116" i="26" s="1"/>
  <c r="O116" i="26"/>
  <c r="H114" i="26"/>
  <c r="Q114" i="26" s="1"/>
  <c r="O114" i="26"/>
  <c r="G115" i="26"/>
  <c r="P115" i="26" s="1"/>
  <c r="N115" i="26"/>
  <c r="H112" i="26"/>
  <c r="Q112" i="26" s="1"/>
  <c r="O112" i="26"/>
  <c r="G114" i="26"/>
  <c r="P114" i="26" s="1"/>
  <c r="N114" i="26"/>
  <c r="G120" i="26"/>
  <c r="P120" i="26" s="1"/>
  <c r="N120" i="26"/>
  <c r="H118" i="26"/>
  <c r="Q118" i="26" s="1"/>
  <c r="O118" i="26"/>
  <c r="H120" i="26"/>
  <c r="Q120" i="26" s="1"/>
  <c r="O120" i="26"/>
  <c r="G121" i="26"/>
  <c r="P121" i="26" s="1"/>
  <c r="N121" i="26"/>
  <c r="H113" i="26"/>
  <c r="Q113" i="26" s="1"/>
  <c r="O113" i="26"/>
  <c r="G110" i="26"/>
  <c r="P110" i="26" s="1"/>
  <c r="N110" i="26"/>
  <c r="G112" i="26"/>
  <c r="P112" i="26" s="1"/>
  <c r="N112" i="26"/>
  <c r="G111" i="26"/>
  <c r="P111" i="26" s="1"/>
  <c r="N111" i="26"/>
  <c r="H117" i="26"/>
  <c r="Q117" i="26" s="1"/>
  <c r="O117" i="26"/>
  <c r="G117" i="26"/>
  <c r="P117" i="26" s="1"/>
  <c r="N117" i="26"/>
  <c r="H115" i="26"/>
  <c r="Q115" i="26" s="1"/>
  <c r="O115" i="26"/>
  <c r="H110" i="26"/>
  <c r="Q110" i="26" s="1"/>
  <c r="O110" i="26"/>
  <c r="G118" i="26"/>
  <c r="P118" i="26" s="1"/>
  <c r="N118" i="26"/>
  <c r="H121" i="26"/>
  <c r="Q121" i="26" s="1"/>
  <c r="O121" i="26"/>
  <c r="G119" i="26"/>
  <c r="P119" i="26" s="1"/>
  <c r="N119" i="26"/>
  <c r="H119" i="26"/>
  <c r="Q119" i="26" s="1"/>
  <c r="O119" i="26"/>
  <c r="S102" i="29"/>
  <c r="S104" i="29"/>
  <c r="Q106" i="28"/>
  <c r="S107" i="29"/>
  <c r="AH12" i="31"/>
  <c r="Y12" i="31"/>
  <c r="AA12" i="31" s="1"/>
  <c r="F5" i="32" s="1"/>
  <c r="F134" i="29"/>
  <c r="N134" i="29" s="1"/>
  <c r="N122" i="29"/>
  <c r="F132" i="29"/>
  <c r="N120" i="29"/>
  <c r="E130" i="29"/>
  <c r="M118" i="29"/>
  <c r="E131" i="29"/>
  <c r="M119" i="29"/>
  <c r="E132" i="29"/>
  <c r="M120" i="29"/>
  <c r="F131" i="29"/>
  <c r="N119" i="29"/>
  <c r="F130" i="29"/>
  <c r="N118" i="29"/>
  <c r="E133" i="29"/>
  <c r="M121" i="29"/>
  <c r="F133" i="29"/>
  <c r="N121" i="29"/>
  <c r="S108" i="29"/>
  <c r="S105" i="29"/>
  <c r="S99" i="29"/>
  <c r="S101" i="29"/>
  <c r="S109" i="29"/>
  <c r="N111" i="29"/>
  <c r="F123" i="29"/>
  <c r="N115" i="29"/>
  <c r="F127" i="29"/>
  <c r="N112" i="29"/>
  <c r="F124" i="29"/>
  <c r="M113" i="29"/>
  <c r="E125" i="29"/>
  <c r="N113" i="29"/>
  <c r="F125" i="29"/>
  <c r="M115" i="29"/>
  <c r="E127" i="29"/>
  <c r="M117" i="29"/>
  <c r="E129" i="29"/>
  <c r="N114" i="29"/>
  <c r="F126" i="29"/>
  <c r="N117" i="29"/>
  <c r="F129" i="29"/>
  <c r="M111" i="29"/>
  <c r="E123" i="29"/>
  <c r="M112" i="29"/>
  <c r="E124" i="29"/>
  <c r="M110" i="29"/>
  <c r="S110" i="29" s="1"/>
  <c r="E122" i="29"/>
  <c r="N116" i="29"/>
  <c r="F128" i="29"/>
  <c r="M116" i="29"/>
  <c r="E128" i="29"/>
  <c r="M114" i="29"/>
  <c r="E126" i="29"/>
  <c r="S100" i="29"/>
  <c r="S106" i="29"/>
  <c r="S103" i="29"/>
  <c r="F133" i="28"/>
  <c r="M133" i="28" s="1"/>
  <c r="F130" i="28"/>
  <c r="M130" i="28" s="1"/>
  <c r="Q118" i="28"/>
  <c r="F131" i="28"/>
  <c r="M131" i="28" s="1"/>
  <c r="Q119" i="28"/>
  <c r="F132" i="28"/>
  <c r="M132" i="28" s="1"/>
  <c r="Q120" i="28"/>
  <c r="Q108" i="28"/>
  <c r="Q107" i="28"/>
  <c r="Q109" i="28"/>
  <c r="F125" i="28"/>
  <c r="M125" i="28" s="1"/>
  <c r="F124" i="28"/>
  <c r="M124" i="28" s="1"/>
  <c r="F126" i="28"/>
  <c r="M126" i="28" s="1"/>
  <c r="F129" i="28"/>
  <c r="M129" i="28" s="1"/>
  <c r="F123" i="28"/>
  <c r="M123" i="28" s="1"/>
  <c r="F127" i="28"/>
  <c r="M127" i="28" s="1"/>
  <c r="F122" i="28"/>
  <c r="M122" i="28" s="1"/>
  <c r="F128" i="28"/>
  <c r="M128" i="28" s="1"/>
  <c r="Q98" i="28"/>
  <c r="Q99" i="28"/>
  <c r="Q100" i="28"/>
  <c r="Q102" i="28"/>
  <c r="Q101" i="28"/>
  <c r="Q105" i="28"/>
  <c r="Q104" i="28"/>
  <c r="Q103" i="28"/>
  <c r="E131" i="27"/>
  <c r="L131" i="27" s="1"/>
  <c r="F132" i="27"/>
  <c r="M132" i="27" s="1"/>
  <c r="F131" i="27"/>
  <c r="M131" i="27" s="1"/>
  <c r="F130" i="27"/>
  <c r="M130" i="27" s="1"/>
  <c r="E132" i="27"/>
  <c r="L132" i="27" s="1"/>
  <c r="E133" i="27"/>
  <c r="L133" i="27" s="1"/>
  <c r="E130" i="27"/>
  <c r="L130" i="27" s="1"/>
  <c r="E125" i="27"/>
  <c r="L125" i="27" s="1"/>
  <c r="E128" i="27"/>
  <c r="L128" i="27" s="1"/>
  <c r="E127" i="27"/>
  <c r="L127" i="27" s="1"/>
  <c r="F123" i="27"/>
  <c r="M123" i="27" s="1"/>
  <c r="E129" i="27"/>
  <c r="L129" i="27" s="1"/>
  <c r="E122" i="27"/>
  <c r="L122" i="27" s="1"/>
  <c r="F126" i="27"/>
  <c r="M126" i="27" s="1"/>
  <c r="F124" i="27"/>
  <c r="M124" i="27" s="1"/>
  <c r="F127" i="27"/>
  <c r="M127" i="27" s="1"/>
  <c r="F122" i="27"/>
  <c r="M122" i="27" s="1"/>
  <c r="E123" i="27"/>
  <c r="L123" i="27" s="1"/>
  <c r="F125" i="27"/>
  <c r="M125" i="27" s="1"/>
  <c r="F128" i="27"/>
  <c r="M128" i="27" s="1"/>
  <c r="F129" i="27"/>
  <c r="M129" i="27" s="1"/>
  <c r="E124" i="27"/>
  <c r="L124" i="27" s="1"/>
  <c r="E126" i="27"/>
  <c r="L126" i="27" s="1"/>
  <c r="E133" i="26"/>
  <c r="N133" i="26" s="1"/>
  <c r="E132" i="26"/>
  <c r="N132" i="26" s="1"/>
  <c r="F132" i="26"/>
  <c r="O132" i="26" s="1"/>
  <c r="F133" i="26"/>
  <c r="O133" i="26" s="1"/>
  <c r="E131" i="26"/>
  <c r="N131" i="26" s="1"/>
  <c r="F131" i="26"/>
  <c r="O131" i="26" s="1"/>
  <c r="F130" i="26"/>
  <c r="O130" i="26" s="1"/>
  <c r="E130" i="26"/>
  <c r="N130" i="26" s="1"/>
  <c r="F129" i="26"/>
  <c r="O129" i="26" s="1"/>
  <c r="E125" i="26"/>
  <c r="N125" i="26" s="1"/>
  <c r="F126" i="26"/>
  <c r="O126" i="26" s="1"/>
  <c r="E127" i="26"/>
  <c r="N127" i="26" s="1"/>
  <c r="F122" i="26"/>
  <c r="E124" i="26"/>
  <c r="N124" i="26" s="1"/>
  <c r="F127" i="26"/>
  <c r="O127" i="26" s="1"/>
  <c r="E126" i="26"/>
  <c r="N126" i="26" s="1"/>
  <c r="F123" i="26"/>
  <c r="F125" i="26"/>
  <c r="O125" i="26" s="1"/>
  <c r="E129" i="26"/>
  <c r="N129" i="26" s="1"/>
  <c r="F124" i="26"/>
  <c r="O124" i="26" s="1"/>
  <c r="E122" i="26"/>
  <c r="E128" i="26"/>
  <c r="N128" i="26" s="1"/>
  <c r="F128" i="26"/>
  <c r="O128" i="26" s="1"/>
  <c r="E123" i="26"/>
  <c r="AM52" i="20"/>
  <c r="BA3" i="15"/>
  <c r="O44" i="18"/>
  <c r="P45" i="18"/>
  <c r="P57" i="18"/>
  <c r="O56" i="18"/>
  <c r="T56" i="18"/>
  <c r="S55" i="18"/>
  <c r="H56" i="18"/>
  <c r="G55" i="18"/>
  <c r="L57" i="18"/>
  <c r="K56" i="18"/>
  <c r="X45" i="18"/>
  <c r="W45" i="18" s="1"/>
  <c r="S42" i="18"/>
  <c r="T43" i="18"/>
  <c r="X57" i="18"/>
  <c r="W57" i="18" s="1"/>
  <c r="H43" i="18"/>
  <c r="G42" i="18"/>
  <c r="L44" i="18"/>
  <c r="K43" i="18"/>
  <c r="AR25" i="16"/>
  <c r="AV25" i="16"/>
  <c r="AL26" i="16"/>
  <c r="AX25" i="16"/>
  <c r="AQ25" i="16"/>
  <c r="AU25" i="16"/>
  <c r="AS25" i="16"/>
  <c r="AP25" i="16"/>
  <c r="DF26" i="16"/>
  <c r="DK62" i="16" s="1"/>
  <c r="DE26" i="16"/>
  <c r="DK61" i="16" s="1"/>
  <c r="DJ26" i="16"/>
  <c r="DK66" i="16" s="1"/>
  <c r="DK26" i="16"/>
  <c r="DK67" i="16" s="1"/>
  <c r="DL26" i="16"/>
  <c r="DK68" i="16" s="1"/>
  <c r="DI26" i="16"/>
  <c r="DK65" i="16" s="1"/>
  <c r="DG26" i="16"/>
  <c r="DK63" i="16" s="1"/>
  <c r="DN26" i="16"/>
  <c r="DK70" i="16" s="1"/>
  <c r="DH26" i="16"/>
  <c r="DK64" i="16" s="1"/>
  <c r="DO26" i="16"/>
  <c r="DK71" i="16" s="1"/>
  <c r="DM26" i="16"/>
  <c r="DK69" i="16" s="1"/>
  <c r="DP26" i="16"/>
  <c r="DK72" i="16" s="1"/>
  <c r="BM25" i="16"/>
  <c r="AM25" i="16"/>
  <c r="AW25" i="16"/>
  <c r="AN25" i="16"/>
  <c r="AO25" i="16"/>
  <c r="BB26" i="16"/>
  <c r="BG62" i="16" s="1"/>
  <c r="BJ26" i="16"/>
  <c r="BG70" i="16" s="1"/>
  <c r="BF26" i="16"/>
  <c r="BG66" i="16" s="1"/>
  <c r="BA26" i="16"/>
  <c r="BH26" i="16"/>
  <c r="BG68" i="16" s="1"/>
  <c r="BK26" i="16"/>
  <c r="BG71" i="16" s="1"/>
  <c r="BG26" i="16"/>
  <c r="BG67" i="16" s="1"/>
  <c r="BI26" i="16"/>
  <c r="BG69" i="16" s="1"/>
  <c r="BL26" i="16"/>
  <c r="BG72" i="16" s="1"/>
  <c r="BD26" i="16"/>
  <c r="BG64" i="16" s="1"/>
  <c r="BC26" i="16"/>
  <c r="BG63" i="16" s="1"/>
  <c r="BE26" i="16"/>
  <c r="BG65" i="16" s="1"/>
  <c r="E6" i="32" l="1"/>
  <c r="AJ12" i="31"/>
  <c r="L133" i="28"/>
  <c r="E145" i="28"/>
  <c r="L145" i="28" s="1"/>
  <c r="L127" i="28"/>
  <c r="Q127" i="28" s="1"/>
  <c r="E139" i="28"/>
  <c r="L139" i="28" s="1"/>
  <c r="L124" i="28"/>
  <c r="Q124" i="28" s="1"/>
  <c r="E136" i="28"/>
  <c r="L136" i="28" s="1"/>
  <c r="L132" i="28"/>
  <c r="E144" i="28"/>
  <c r="L144" i="28" s="1"/>
  <c r="L130" i="28"/>
  <c r="Q130" i="28" s="1"/>
  <c r="E142" i="28"/>
  <c r="L142" i="28" s="1"/>
  <c r="L122" i="28"/>
  <c r="Q122" i="28" s="1"/>
  <c r="E134" i="28"/>
  <c r="L134" i="28" s="1"/>
  <c r="Q122" i="27"/>
  <c r="G122" i="26"/>
  <c r="P122" i="26" s="1"/>
  <c r="N122" i="26"/>
  <c r="H123" i="26"/>
  <c r="Q123" i="26" s="1"/>
  <c r="O123" i="26"/>
  <c r="H122" i="26"/>
  <c r="Q122" i="26" s="1"/>
  <c r="O122" i="26"/>
  <c r="G123" i="26"/>
  <c r="P123" i="26" s="1"/>
  <c r="N123" i="26"/>
  <c r="U3" i="26"/>
  <c r="R3" i="22"/>
  <c r="Q113" i="28"/>
  <c r="S115" i="29"/>
  <c r="V2" i="20"/>
  <c r="W2" i="20" s="1"/>
  <c r="Y13" i="31"/>
  <c r="AA13" i="31" s="1"/>
  <c r="G5" i="32" s="1"/>
  <c r="AH13" i="31"/>
  <c r="S112" i="29"/>
  <c r="S113" i="29"/>
  <c r="S120" i="29"/>
  <c r="S121" i="29"/>
  <c r="S119" i="29"/>
  <c r="E140" i="29"/>
  <c r="M140" i="29" s="1"/>
  <c r="M128" i="29"/>
  <c r="E134" i="29"/>
  <c r="M134" i="29" s="1"/>
  <c r="S134" i="29" s="1"/>
  <c r="M122" i="29"/>
  <c r="S122" i="29" s="1"/>
  <c r="E135" i="29"/>
  <c r="M135" i="29" s="1"/>
  <c r="M123" i="29"/>
  <c r="F138" i="29"/>
  <c r="N138" i="29" s="1"/>
  <c r="N126" i="29"/>
  <c r="E139" i="29"/>
  <c r="M139" i="29" s="1"/>
  <c r="M127" i="29"/>
  <c r="E137" i="29"/>
  <c r="M137" i="29" s="1"/>
  <c r="M125" i="29"/>
  <c r="F139" i="29"/>
  <c r="N139" i="29" s="1"/>
  <c r="N127" i="29"/>
  <c r="E145" i="29"/>
  <c r="M145" i="29" s="1"/>
  <c r="M133" i="29"/>
  <c r="F143" i="29"/>
  <c r="N143" i="29" s="1"/>
  <c r="N131" i="29"/>
  <c r="E143" i="29"/>
  <c r="M143" i="29" s="1"/>
  <c r="M131" i="29"/>
  <c r="F144" i="29"/>
  <c r="N144" i="29" s="1"/>
  <c r="N132" i="29"/>
  <c r="S118" i="29"/>
  <c r="E138" i="29"/>
  <c r="M138" i="29" s="1"/>
  <c r="M126" i="29"/>
  <c r="F140" i="29"/>
  <c r="N140" i="29" s="1"/>
  <c r="N128" i="29"/>
  <c r="E136" i="29"/>
  <c r="M136" i="29" s="1"/>
  <c r="M124" i="29"/>
  <c r="F141" i="29"/>
  <c r="N141" i="29" s="1"/>
  <c r="N129" i="29"/>
  <c r="E141" i="29"/>
  <c r="M141" i="29" s="1"/>
  <c r="M129" i="29"/>
  <c r="F137" i="29"/>
  <c r="N137" i="29" s="1"/>
  <c r="N125" i="29"/>
  <c r="F136" i="29"/>
  <c r="N136" i="29" s="1"/>
  <c r="N124" i="29"/>
  <c r="F135" i="29"/>
  <c r="N135" i="29" s="1"/>
  <c r="N123" i="29"/>
  <c r="F145" i="29"/>
  <c r="N145" i="29" s="1"/>
  <c r="N133" i="29"/>
  <c r="F142" i="29"/>
  <c r="N142" i="29" s="1"/>
  <c r="N130" i="29"/>
  <c r="E144" i="29"/>
  <c r="M144" i="29" s="1"/>
  <c r="M132" i="29"/>
  <c r="E142" i="29"/>
  <c r="M142" i="29" s="1"/>
  <c r="M130" i="29"/>
  <c r="S116" i="29"/>
  <c r="S111" i="29"/>
  <c r="S114" i="29"/>
  <c r="S117" i="29"/>
  <c r="F140" i="28"/>
  <c r="Q128" i="28"/>
  <c r="F139" i="28"/>
  <c r="F141" i="28"/>
  <c r="Q129" i="28"/>
  <c r="F136" i="28"/>
  <c r="F144" i="28"/>
  <c r="M144" i="28" s="1"/>
  <c r="F142" i="28"/>
  <c r="F134" i="28"/>
  <c r="F135" i="28"/>
  <c r="Q123" i="28"/>
  <c r="F138" i="28"/>
  <c r="Q126" i="28"/>
  <c r="F137" i="28"/>
  <c r="Q125" i="28"/>
  <c r="F143" i="28"/>
  <c r="F145" i="28"/>
  <c r="M145" i="28" s="1"/>
  <c r="Q114" i="28"/>
  <c r="Q111" i="28"/>
  <c r="Q110" i="28"/>
  <c r="Q116" i="28"/>
  <c r="Q112" i="28"/>
  <c r="Q117" i="28"/>
  <c r="E138" i="27"/>
  <c r="L138" i="27" s="1"/>
  <c r="F141" i="27"/>
  <c r="M141" i="27" s="1"/>
  <c r="F137" i="27"/>
  <c r="M137" i="27" s="1"/>
  <c r="F134" i="27"/>
  <c r="M134" i="27" s="1"/>
  <c r="F133" i="27"/>
  <c r="M133" i="27" s="1"/>
  <c r="F138" i="27"/>
  <c r="M138" i="27" s="1"/>
  <c r="E141" i="27"/>
  <c r="L141" i="27" s="1"/>
  <c r="E139" i="27"/>
  <c r="L139" i="27" s="1"/>
  <c r="E137" i="27"/>
  <c r="L137" i="27" s="1"/>
  <c r="E145" i="27"/>
  <c r="L145" i="27" s="1"/>
  <c r="F142" i="27"/>
  <c r="M142" i="27" s="1"/>
  <c r="F144" i="27"/>
  <c r="M144" i="27" s="1"/>
  <c r="E136" i="27"/>
  <c r="L136" i="27" s="1"/>
  <c r="F140" i="27"/>
  <c r="M140" i="27" s="1"/>
  <c r="E135" i="27"/>
  <c r="L135" i="27" s="1"/>
  <c r="F139" i="27"/>
  <c r="M139" i="27" s="1"/>
  <c r="F136" i="27"/>
  <c r="M136" i="27" s="1"/>
  <c r="E134" i="27"/>
  <c r="L134" i="27" s="1"/>
  <c r="F135" i="27"/>
  <c r="M135" i="27" s="1"/>
  <c r="E140" i="27"/>
  <c r="L140" i="27" s="1"/>
  <c r="E142" i="27"/>
  <c r="L142" i="27" s="1"/>
  <c r="E144" i="27"/>
  <c r="L144" i="27" s="1"/>
  <c r="F143" i="27"/>
  <c r="M143" i="27" s="1"/>
  <c r="E143" i="27"/>
  <c r="L143" i="27" s="1"/>
  <c r="G128" i="26"/>
  <c r="P128" i="26" s="1"/>
  <c r="H126" i="26"/>
  <c r="Q126" i="26" s="1"/>
  <c r="H129" i="26"/>
  <c r="Q129" i="26" s="1"/>
  <c r="H130" i="26"/>
  <c r="Q130" i="26" s="1"/>
  <c r="G131" i="26"/>
  <c r="P131" i="26" s="1"/>
  <c r="H132" i="26"/>
  <c r="Q132" i="26" s="1"/>
  <c r="G133" i="26"/>
  <c r="P133" i="26" s="1"/>
  <c r="H124" i="26"/>
  <c r="Q124" i="26" s="1"/>
  <c r="H125" i="26"/>
  <c r="Q125" i="26" s="1"/>
  <c r="G126" i="26"/>
  <c r="P126" i="26" s="1"/>
  <c r="G124" i="26"/>
  <c r="P124" i="26" s="1"/>
  <c r="H128" i="26"/>
  <c r="Q128" i="26" s="1"/>
  <c r="G127" i="26"/>
  <c r="P127" i="26" s="1"/>
  <c r="G125" i="26"/>
  <c r="P125" i="26" s="1"/>
  <c r="G130" i="26"/>
  <c r="P130" i="26" s="1"/>
  <c r="H131" i="26"/>
  <c r="Q131" i="26" s="1"/>
  <c r="H133" i="26"/>
  <c r="Q133" i="26" s="1"/>
  <c r="G132" i="26"/>
  <c r="P132" i="26" s="1"/>
  <c r="G129" i="26"/>
  <c r="P129" i="26" s="1"/>
  <c r="H127" i="26"/>
  <c r="Q127" i="26" s="1"/>
  <c r="E141" i="26"/>
  <c r="F135" i="26"/>
  <c r="F139" i="26"/>
  <c r="F134" i="26"/>
  <c r="E142" i="26"/>
  <c r="F143" i="26"/>
  <c r="F145" i="26"/>
  <c r="E144" i="26"/>
  <c r="E135" i="26"/>
  <c r="E140" i="26"/>
  <c r="F138" i="26"/>
  <c r="F141" i="26"/>
  <c r="F136" i="26"/>
  <c r="F137" i="26"/>
  <c r="E138" i="26"/>
  <c r="E136" i="26"/>
  <c r="F142" i="26"/>
  <c r="E143" i="26"/>
  <c r="F144" i="26"/>
  <c r="E145" i="26"/>
  <c r="F140" i="26"/>
  <c r="E134" i="26"/>
  <c r="E139" i="26"/>
  <c r="E137" i="26"/>
  <c r="BA4" i="15"/>
  <c r="U3" i="20"/>
  <c r="V3" i="20" s="1"/>
  <c r="W3" i="20" s="1"/>
  <c r="AN52" i="20"/>
  <c r="K44" i="18"/>
  <c r="L45" i="18"/>
  <c r="X58" i="18"/>
  <c r="W58" i="18" s="1"/>
  <c r="H57" i="18"/>
  <c r="G56" i="18"/>
  <c r="P58" i="18"/>
  <c r="O57" i="18"/>
  <c r="S43" i="18"/>
  <c r="T44" i="18"/>
  <c r="P46" i="18"/>
  <c r="O45" i="18"/>
  <c r="X46" i="18"/>
  <c r="W46" i="18" s="1"/>
  <c r="H44" i="18"/>
  <c r="G43" i="18"/>
  <c r="L58" i="18"/>
  <c r="K57" i="18"/>
  <c r="T57" i="18"/>
  <c r="S56" i="18"/>
  <c r="BM26" i="16"/>
  <c r="BG61" i="16"/>
  <c r="AV26" i="16"/>
  <c r="AS70" i="16" s="1"/>
  <c r="AW26" i="16"/>
  <c r="AS71" i="16" s="1"/>
  <c r="AR26" i="16"/>
  <c r="AS66" i="16" s="1"/>
  <c r="AM26" i="16"/>
  <c r="AS61" i="16" s="1"/>
  <c r="AN26" i="16"/>
  <c r="AS62" i="16" s="1"/>
  <c r="AU26" i="16"/>
  <c r="AS69" i="16" s="1"/>
  <c r="AX26" i="16"/>
  <c r="AS72" i="16" s="1"/>
  <c r="AT26" i="16"/>
  <c r="AS68" i="16" s="1"/>
  <c r="AP26" i="16"/>
  <c r="AS64" i="16" s="1"/>
  <c r="AS26" i="16"/>
  <c r="AS67" i="16" s="1"/>
  <c r="AO26" i="16"/>
  <c r="AS63" i="16" s="1"/>
  <c r="AQ26" i="16"/>
  <c r="AS65" i="16" s="1"/>
  <c r="AB53" i="20" l="1"/>
  <c r="F6" i="32"/>
  <c r="AJ13" i="31"/>
  <c r="M143" i="28"/>
  <c r="Q143" i="28" s="1"/>
  <c r="M138" i="28"/>
  <c r="Q138" i="28" s="1"/>
  <c r="M134" i="28"/>
  <c r="Q134" i="28" s="1"/>
  <c r="M136" i="28"/>
  <c r="Q136" i="28" s="1"/>
  <c r="M139" i="28"/>
  <c r="Q139" i="28" s="1"/>
  <c r="M137" i="28"/>
  <c r="Q137" i="28" s="1"/>
  <c r="M135" i="28"/>
  <c r="Q135" i="28" s="1"/>
  <c r="M142" i="28"/>
  <c r="Q142" i="28" s="1"/>
  <c r="M141" i="28"/>
  <c r="Q141" i="28" s="1"/>
  <c r="M140" i="28"/>
  <c r="Q140" i="28" s="1"/>
  <c r="G137" i="26"/>
  <c r="P137" i="26" s="1"/>
  <c r="N137" i="26"/>
  <c r="G145" i="26"/>
  <c r="P145" i="26" s="1"/>
  <c r="N145" i="26"/>
  <c r="G136" i="26"/>
  <c r="P136" i="26" s="1"/>
  <c r="N136" i="26"/>
  <c r="H141" i="26"/>
  <c r="Q141" i="26" s="1"/>
  <c r="O141" i="26"/>
  <c r="G144" i="26"/>
  <c r="P144" i="26" s="1"/>
  <c r="N144" i="26"/>
  <c r="H134" i="26"/>
  <c r="Q134" i="26" s="1"/>
  <c r="O134" i="26"/>
  <c r="G139" i="26"/>
  <c r="P139" i="26" s="1"/>
  <c r="N139" i="26"/>
  <c r="H144" i="26"/>
  <c r="Q144" i="26" s="1"/>
  <c r="O144" i="26"/>
  <c r="G138" i="26"/>
  <c r="P138" i="26" s="1"/>
  <c r="N138" i="26"/>
  <c r="H138" i="26"/>
  <c r="Q138" i="26" s="1"/>
  <c r="O138" i="26"/>
  <c r="H145" i="26"/>
  <c r="Q145" i="26" s="1"/>
  <c r="O145" i="26"/>
  <c r="H139" i="26"/>
  <c r="Q139" i="26" s="1"/>
  <c r="O139" i="26"/>
  <c r="G134" i="26"/>
  <c r="P134" i="26" s="1"/>
  <c r="N134" i="26"/>
  <c r="G143" i="26"/>
  <c r="P143" i="26" s="1"/>
  <c r="N143" i="26"/>
  <c r="H137" i="26"/>
  <c r="Q137" i="26" s="1"/>
  <c r="O137" i="26"/>
  <c r="G140" i="26"/>
  <c r="P140" i="26" s="1"/>
  <c r="N140" i="26"/>
  <c r="H143" i="26"/>
  <c r="Q143" i="26" s="1"/>
  <c r="O143" i="26"/>
  <c r="H135" i="26"/>
  <c r="Q135" i="26" s="1"/>
  <c r="O135" i="26"/>
  <c r="H140" i="26"/>
  <c r="Q140" i="26" s="1"/>
  <c r="O140" i="26"/>
  <c r="H142" i="26"/>
  <c r="Q142" i="26" s="1"/>
  <c r="O142" i="26"/>
  <c r="H136" i="26"/>
  <c r="Q136" i="26" s="1"/>
  <c r="O136" i="26"/>
  <c r="G135" i="26"/>
  <c r="P135" i="26" s="1"/>
  <c r="N135" i="26"/>
  <c r="G142" i="26"/>
  <c r="P142" i="26" s="1"/>
  <c r="N142" i="26"/>
  <c r="G141" i="26"/>
  <c r="P141" i="26" s="1"/>
  <c r="N141" i="26"/>
  <c r="X53" i="22"/>
  <c r="U4" i="26"/>
  <c r="R4" i="22"/>
  <c r="Y53" i="22"/>
  <c r="S3" i="22"/>
  <c r="W18" i="18"/>
  <c r="X18" i="18" s="1"/>
  <c r="Y14" i="31"/>
  <c r="AA14" i="31" s="1"/>
  <c r="AH14" i="31"/>
  <c r="S142" i="29"/>
  <c r="S130" i="29"/>
  <c r="Q144" i="28"/>
  <c r="Q131" i="28"/>
  <c r="S132" i="29"/>
  <c r="S141" i="29"/>
  <c r="S143" i="29"/>
  <c r="S144" i="29"/>
  <c r="S137" i="29"/>
  <c r="S126" i="29"/>
  <c r="S145" i="29"/>
  <c r="S127" i="29"/>
  <c r="S123" i="29"/>
  <c r="S128" i="29"/>
  <c r="S129" i="29"/>
  <c r="S124" i="29"/>
  <c r="S139" i="29"/>
  <c r="S135" i="29"/>
  <c r="S140" i="29"/>
  <c r="S136" i="29"/>
  <c r="S138" i="29"/>
  <c r="S131" i="29"/>
  <c r="S133" i="29"/>
  <c r="S125" i="29"/>
  <c r="F145" i="27"/>
  <c r="M145" i="27" s="1"/>
  <c r="AC53" i="20"/>
  <c r="BA5" i="15"/>
  <c r="U4" i="20"/>
  <c r="V4" i="20" s="1"/>
  <c r="W4" i="20" s="1"/>
  <c r="S44" i="18"/>
  <c r="T45" i="18"/>
  <c r="K45" i="18"/>
  <c r="Q132" i="28" s="1"/>
  <c r="L46" i="18"/>
  <c r="T58" i="18"/>
  <c r="S57" i="18"/>
  <c r="G44" i="18"/>
  <c r="H45" i="18"/>
  <c r="O46" i="18"/>
  <c r="O18" i="18" s="1"/>
  <c r="P18" i="18" s="1"/>
  <c r="O58" i="18"/>
  <c r="O19" i="18" s="1"/>
  <c r="W19" i="18"/>
  <c r="K58" i="18"/>
  <c r="H58" i="18"/>
  <c r="G57" i="18"/>
  <c r="AJ28" i="16"/>
  <c r="Z72" i="16" s="1"/>
  <c r="AJ25" i="16"/>
  <c r="AJ26" i="16"/>
  <c r="AE72" i="16" s="1"/>
  <c r="Z71" i="16"/>
  <c r="AI26" i="16"/>
  <c r="AE71" i="16" s="1"/>
  <c r="AI25" i="16"/>
  <c r="D13" i="18"/>
  <c r="D36" i="18" s="1"/>
  <c r="C36" i="18" s="1"/>
  <c r="G6" i="32" l="1"/>
  <c r="AJ14" i="31"/>
  <c r="X19" i="18"/>
  <c r="Z53" i="22"/>
  <c r="S4" i="22"/>
  <c r="U5" i="26"/>
  <c r="R5" i="22"/>
  <c r="P19" i="18"/>
  <c r="C18" i="19"/>
  <c r="D18" i="19" s="1"/>
  <c r="H5" i="32"/>
  <c r="K19" i="18"/>
  <c r="Q145" i="28"/>
  <c r="Y16" i="31" s="1"/>
  <c r="O15" i="32" s="1"/>
  <c r="K46" i="18"/>
  <c r="AH16" i="31"/>
  <c r="O16" i="32" s="1"/>
  <c r="AH15" i="31"/>
  <c r="H16" i="32" s="1"/>
  <c r="J16" i="32" s="1"/>
  <c r="L16" i="32" s="1"/>
  <c r="AD53" i="20"/>
  <c r="BA6" i="15"/>
  <c r="U5" i="20"/>
  <c r="V5" i="20" s="1"/>
  <c r="W5" i="20" s="1"/>
  <c r="C14" i="18"/>
  <c r="I37" i="32" s="1"/>
  <c r="I43" i="32" s="1"/>
  <c r="D15" i="18"/>
  <c r="D48" i="18" s="1"/>
  <c r="C48" i="18" s="1"/>
  <c r="J135" i="26" s="1"/>
  <c r="S135" i="26" s="1"/>
  <c r="T46" i="18"/>
  <c r="S45" i="18"/>
  <c r="H46" i="18"/>
  <c r="G45" i="18"/>
  <c r="G58" i="18"/>
  <c r="G19" i="18" s="1"/>
  <c r="S58" i="18"/>
  <c r="S19" i="18" s="1"/>
  <c r="AJ15" i="31" l="1"/>
  <c r="H6" i="32"/>
  <c r="I18" i="19"/>
  <c r="AA53" i="22"/>
  <c r="S5" i="22"/>
  <c r="U6" i="26"/>
  <c r="H23" i="32"/>
  <c r="K18" i="18"/>
  <c r="Q133" i="28"/>
  <c r="Y15" i="31" s="1"/>
  <c r="AA16" i="31"/>
  <c r="AJ16" i="31"/>
  <c r="BA7" i="15"/>
  <c r="U6" i="20"/>
  <c r="V6" i="20" s="1"/>
  <c r="W6" i="20" s="1"/>
  <c r="S46" i="18"/>
  <c r="S18" i="18" s="1"/>
  <c r="AE53" i="20"/>
  <c r="G46" i="18"/>
  <c r="G18" i="18" s="1"/>
  <c r="D37" i="18"/>
  <c r="C15" i="18"/>
  <c r="J37" i="32" s="1"/>
  <c r="AA15" i="31" l="1"/>
  <c r="I5" i="32" s="1"/>
  <c r="H15" i="32"/>
  <c r="J18" i="19"/>
  <c r="H24" i="32" s="1"/>
  <c r="H26" i="32" s="1"/>
  <c r="T18" i="18"/>
  <c r="E47" i="32"/>
  <c r="E53" i="32" s="1"/>
  <c r="I6" i="32"/>
  <c r="I19" i="19"/>
  <c r="J19" i="19" s="1"/>
  <c r="I24" i="32" s="1"/>
  <c r="R6" i="22"/>
  <c r="U7" i="26"/>
  <c r="R7" i="22"/>
  <c r="T19" i="18"/>
  <c r="J43" i="32"/>
  <c r="C19" i="19"/>
  <c r="D19" i="19" s="1"/>
  <c r="I20" i="19"/>
  <c r="J20" i="19" s="1"/>
  <c r="J6" i="32"/>
  <c r="C20" i="19"/>
  <c r="D20" i="19" s="1"/>
  <c r="J5" i="32"/>
  <c r="L19" i="18"/>
  <c r="L18" i="18"/>
  <c r="H19" i="18"/>
  <c r="H18" i="18"/>
  <c r="BA8" i="15"/>
  <c r="U7" i="20"/>
  <c r="V7" i="20" s="1"/>
  <c r="W7" i="20" s="1"/>
  <c r="AF53" i="20"/>
  <c r="D38" i="18"/>
  <c r="AC53" i="22" l="1"/>
  <c r="S7" i="22"/>
  <c r="S6" i="22"/>
  <c r="AB53" i="22"/>
  <c r="U8" i="26"/>
  <c r="C16" i="32"/>
  <c r="C15" i="32"/>
  <c r="J24" i="32"/>
  <c r="C31" i="32" s="1"/>
  <c r="AG53" i="20"/>
  <c r="BA9" i="15"/>
  <c r="U8" i="20"/>
  <c r="V8" i="20" s="1"/>
  <c r="W8" i="20" s="1"/>
  <c r="D39" i="18"/>
  <c r="J23" i="32" l="1"/>
  <c r="C30" i="32" s="1"/>
  <c r="C33" i="32" s="1"/>
  <c r="I23" i="32"/>
  <c r="I26" i="32" s="1"/>
  <c r="R8" i="22"/>
  <c r="U9" i="26"/>
  <c r="R9" i="22"/>
  <c r="BA10" i="15"/>
  <c r="U9" i="20"/>
  <c r="V9" i="20" s="1"/>
  <c r="W9" i="20" s="1"/>
  <c r="AH53" i="20"/>
  <c r="D40" i="18"/>
  <c r="J26" i="32" l="1"/>
  <c r="AE53" i="22"/>
  <c r="S9" i="22"/>
  <c r="S8" i="22"/>
  <c r="AD53" i="22"/>
  <c r="U10" i="26"/>
  <c r="AI53" i="20"/>
  <c r="BA11" i="15"/>
  <c r="U10" i="20"/>
  <c r="V10" i="20" s="1"/>
  <c r="W10" i="20" s="1"/>
  <c r="D41" i="18"/>
  <c r="R10" i="22" l="1"/>
  <c r="U11" i="26"/>
  <c r="R11" i="22"/>
  <c r="C37" i="18"/>
  <c r="J123" i="26"/>
  <c r="S123" i="26" s="1"/>
  <c r="AJ53" i="20"/>
  <c r="BA12" i="15"/>
  <c r="U11" i="20"/>
  <c r="V11" i="20" s="1"/>
  <c r="W11" i="20" s="1"/>
  <c r="D42" i="18"/>
  <c r="AG53" i="22" l="1"/>
  <c r="S11" i="22"/>
  <c r="S10" i="22"/>
  <c r="AF53" i="22"/>
  <c r="U12" i="26"/>
  <c r="R12" i="22"/>
  <c r="J124" i="26"/>
  <c r="S124" i="26" s="1"/>
  <c r="C38" i="18"/>
  <c r="BA13" i="15"/>
  <c r="U12" i="20"/>
  <c r="V12" i="20" s="1"/>
  <c r="W12" i="20" s="1"/>
  <c r="AK53" i="20"/>
  <c r="D43" i="18"/>
  <c r="AH53" i="22" l="1"/>
  <c r="S12" i="22"/>
  <c r="P5" i="31"/>
  <c r="R5" i="31" s="1"/>
  <c r="U13" i="26"/>
  <c r="R13" i="22"/>
  <c r="J125" i="26"/>
  <c r="S125" i="26" s="1"/>
  <c r="C39" i="18"/>
  <c r="AL53" i="20"/>
  <c r="BA14" i="15"/>
  <c r="U13" i="20"/>
  <c r="V13" i="20" s="1"/>
  <c r="W13" i="20" s="1"/>
  <c r="D44" i="18"/>
  <c r="AI53" i="22" l="1"/>
  <c r="S13" i="22"/>
  <c r="U14" i="26"/>
  <c r="J126" i="26"/>
  <c r="S126" i="26" s="1"/>
  <c r="C40" i="18"/>
  <c r="BA15" i="15"/>
  <c r="U14" i="20"/>
  <c r="AM53" i="20"/>
  <c r="D45" i="18"/>
  <c r="R14" i="22" l="1"/>
  <c r="AJ53" i="22"/>
  <c r="U15" i="26"/>
  <c r="R15" i="22"/>
  <c r="V14" i="20"/>
  <c r="W14" i="20" s="1"/>
  <c r="J127" i="26"/>
  <c r="S127" i="26" s="1"/>
  <c r="C41" i="18"/>
  <c r="AN53" i="20"/>
  <c r="BA16" i="15"/>
  <c r="U15" i="20"/>
  <c r="V15" i="20" s="1"/>
  <c r="W15" i="20" s="1"/>
  <c r="D46" i="18"/>
  <c r="AB54" i="20" l="1"/>
  <c r="S14" i="22"/>
  <c r="X54" i="22"/>
  <c r="Y54" i="22"/>
  <c r="S15" i="22"/>
  <c r="U16" i="26"/>
  <c r="R16" i="22"/>
  <c r="J128" i="26"/>
  <c r="S128" i="26" s="1"/>
  <c r="C42" i="18"/>
  <c r="AC54" i="20"/>
  <c r="BA17" i="15"/>
  <c r="U16" i="20"/>
  <c r="V16" i="20" s="1"/>
  <c r="W16" i="20" s="1"/>
  <c r="Z54" i="22" l="1"/>
  <c r="S16" i="22"/>
  <c r="U17" i="26"/>
  <c r="R17" i="22"/>
  <c r="J129" i="26"/>
  <c r="S129" i="26" s="1"/>
  <c r="C43" i="18"/>
  <c r="AD54" i="20"/>
  <c r="BA18" i="15"/>
  <c r="U17" i="20"/>
  <c r="S17" i="22" l="1"/>
  <c r="AA54" i="22"/>
  <c r="U18" i="26"/>
  <c r="R18" i="22"/>
  <c r="V17" i="20"/>
  <c r="W17" i="20" s="1"/>
  <c r="J130" i="26"/>
  <c r="S130" i="26" s="1"/>
  <c r="C44" i="18"/>
  <c r="BA19" i="15"/>
  <c r="AE54" i="20"/>
  <c r="D49" i="18"/>
  <c r="D50" i="18" s="1"/>
  <c r="AB54" i="22" l="1"/>
  <c r="S18" i="22"/>
  <c r="U19" i="26"/>
  <c r="R19" i="22"/>
  <c r="U18" i="20"/>
  <c r="V18" i="20" s="1"/>
  <c r="J131" i="26"/>
  <c r="S131" i="26" s="1"/>
  <c r="C45" i="18"/>
  <c r="BA20" i="15"/>
  <c r="U19" i="20"/>
  <c r="C49" i="18"/>
  <c r="D51" i="18"/>
  <c r="S19" i="22" l="1"/>
  <c r="AC54" i="22"/>
  <c r="U20" i="26"/>
  <c r="W18" i="20"/>
  <c r="AF54" i="20"/>
  <c r="V19" i="20"/>
  <c r="W19" i="20" s="1"/>
  <c r="J132" i="26"/>
  <c r="S132" i="26" s="1"/>
  <c r="C46" i="18"/>
  <c r="C50" i="18"/>
  <c r="J137" i="26" s="1"/>
  <c r="S137" i="26" s="1"/>
  <c r="J136" i="26"/>
  <c r="S136" i="26" s="1"/>
  <c r="BA21" i="15"/>
  <c r="U20" i="20"/>
  <c r="V20" i="20" s="1"/>
  <c r="W20" i="20" s="1"/>
  <c r="D52" i="18"/>
  <c r="AG54" i="20" l="1"/>
  <c r="R20" i="22"/>
  <c r="U21" i="26"/>
  <c r="R21" i="22"/>
  <c r="C51" i="18"/>
  <c r="J138" i="26" s="1"/>
  <c r="S138" i="26" s="1"/>
  <c r="J133" i="26"/>
  <c r="S133" i="26" s="1"/>
  <c r="C18" i="18"/>
  <c r="D18" i="18" s="1"/>
  <c r="AH54" i="20"/>
  <c r="BA22" i="15"/>
  <c r="U21" i="20"/>
  <c r="D53" i="18"/>
  <c r="C52" i="18" l="1"/>
  <c r="J139" i="26" s="1"/>
  <c r="S139" i="26" s="1"/>
  <c r="AD54" i="22"/>
  <c r="S20" i="22"/>
  <c r="S21" i="22"/>
  <c r="AE54" i="22"/>
  <c r="U22" i="26"/>
  <c r="R22" i="22"/>
  <c r="V21" i="20"/>
  <c r="W21" i="20" s="1"/>
  <c r="BA23" i="15"/>
  <c r="U22" i="20"/>
  <c r="V22" i="20" s="1"/>
  <c r="W22" i="20" s="1"/>
  <c r="D54" i="18"/>
  <c r="C53" i="18"/>
  <c r="J140" i="26" s="1"/>
  <c r="S140" i="26" s="1"/>
  <c r="AI54" i="20" l="1"/>
  <c r="AF54" i="22"/>
  <c r="S22" i="22"/>
  <c r="U23" i="26"/>
  <c r="R23" i="22"/>
  <c r="AJ54" i="20"/>
  <c r="BA24" i="15"/>
  <c r="U23" i="20"/>
  <c r="V23" i="20" s="1"/>
  <c r="W23" i="20" s="1"/>
  <c r="C54" i="18"/>
  <c r="J141" i="26" s="1"/>
  <c r="S141" i="26" s="1"/>
  <c r="D55" i="18"/>
  <c r="AG54" i="22" l="1"/>
  <c r="S23" i="22"/>
  <c r="U24" i="26"/>
  <c r="R24" i="22"/>
  <c r="BA25" i="15"/>
  <c r="U24" i="20"/>
  <c r="V24" i="20" s="1"/>
  <c r="W24" i="20" s="1"/>
  <c r="AK54" i="20"/>
  <c r="C55" i="18"/>
  <c r="J142" i="26" s="1"/>
  <c r="S142" i="26" s="1"/>
  <c r="D56" i="18"/>
  <c r="S24" i="22" l="1"/>
  <c r="AH54" i="22"/>
  <c r="U25" i="26"/>
  <c r="R25" i="22"/>
  <c r="AL54" i="20"/>
  <c r="BA26" i="15"/>
  <c r="U25" i="20"/>
  <c r="V25" i="20" s="1"/>
  <c r="W25" i="20" s="1"/>
  <c r="D57" i="18"/>
  <c r="C56" i="18"/>
  <c r="J143" i="26" s="1"/>
  <c r="S143" i="26" s="1"/>
  <c r="S25" i="22" l="1"/>
  <c r="AI54" i="22"/>
  <c r="U26" i="26"/>
  <c r="BA27" i="15"/>
  <c r="U26" i="20"/>
  <c r="AM54" i="20"/>
  <c r="D58" i="18"/>
  <c r="C57" i="18"/>
  <c r="J144" i="26" s="1"/>
  <c r="S144" i="26" s="1"/>
  <c r="AJ54" i="22" l="1"/>
  <c r="R26" i="22"/>
  <c r="U27" i="26"/>
  <c r="R27" i="22"/>
  <c r="V26" i="20"/>
  <c r="W26" i="20" s="1"/>
  <c r="AB55" i="20"/>
  <c r="AN54" i="20"/>
  <c r="BA28" i="15"/>
  <c r="U27" i="20"/>
  <c r="V27" i="20" s="1"/>
  <c r="W27" i="20" s="1"/>
  <c r="C58" i="18"/>
  <c r="X55" i="22" l="1"/>
  <c r="S26" i="22"/>
  <c r="U28" i="26"/>
  <c r="S27" i="22"/>
  <c r="Y55" i="22"/>
  <c r="C19" i="18"/>
  <c r="D19" i="18" s="1"/>
  <c r="J145" i="26"/>
  <c r="S145" i="26" s="1"/>
  <c r="AC55" i="20"/>
  <c r="BA29" i="15"/>
  <c r="U28" i="20"/>
  <c r="R28" i="22" l="1"/>
  <c r="U29" i="26"/>
  <c r="R29" i="22"/>
  <c r="V28" i="20"/>
  <c r="W28" i="20" s="1"/>
  <c r="BA30" i="15"/>
  <c r="U29" i="20"/>
  <c r="V29" i="20" s="1"/>
  <c r="W29" i="20" s="1"/>
  <c r="AD55" i="20" l="1"/>
  <c r="S29" i="22"/>
  <c r="AA55" i="22"/>
  <c r="Z55" i="22"/>
  <c r="S28" i="22"/>
  <c r="U30" i="26"/>
  <c r="BA31" i="15"/>
  <c r="U30" i="20"/>
  <c r="V30" i="20" s="1"/>
  <c r="W30" i="20" s="1"/>
  <c r="AE55" i="20"/>
  <c r="R30" i="22" l="1"/>
  <c r="U31" i="26"/>
  <c r="R31" i="22"/>
  <c r="AF55" i="20"/>
  <c r="BA32" i="15"/>
  <c r="U31" i="20"/>
  <c r="V31" i="20" s="1"/>
  <c r="W31" i="20" s="1"/>
  <c r="S31" i="22" l="1"/>
  <c r="AC55" i="22"/>
  <c r="S30" i="22"/>
  <c r="AB55" i="22"/>
  <c r="U32" i="26"/>
  <c r="AG55" i="20"/>
  <c r="BA33" i="15"/>
  <c r="U32" i="20"/>
  <c r="V32" i="20" s="1"/>
  <c r="W32" i="20" s="1"/>
  <c r="R32" i="22" l="1"/>
  <c r="U33" i="26"/>
  <c r="R33" i="22"/>
  <c r="AH55" i="20"/>
  <c r="BA34" i="15"/>
  <c r="U33" i="20"/>
  <c r="V33" i="20" s="1"/>
  <c r="W33" i="20" s="1"/>
  <c r="S33" i="22" l="1"/>
  <c r="AE55" i="22"/>
  <c r="AD55" i="22"/>
  <c r="S32" i="22"/>
  <c r="U34" i="26"/>
  <c r="AI55" i="20"/>
  <c r="BA35" i="15"/>
  <c r="U34" i="20"/>
  <c r="V34" i="20" s="1"/>
  <c r="W34" i="20" s="1"/>
  <c r="R34" i="22" l="1"/>
  <c r="U35" i="26"/>
  <c r="R35" i="22"/>
  <c r="AJ55" i="20"/>
  <c r="BA36" i="15"/>
  <c r="U35" i="20"/>
  <c r="V35" i="20" s="1"/>
  <c r="W35" i="20" s="1"/>
  <c r="S35" i="22" l="1"/>
  <c r="AG55" i="22"/>
  <c r="AF55" i="22"/>
  <c r="S34" i="22"/>
  <c r="U36" i="26"/>
  <c r="R36" i="22"/>
  <c r="AK55" i="20"/>
  <c r="BA37" i="15"/>
  <c r="U36" i="20"/>
  <c r="V36" i="20" s="1"/>
  <c r="W36" i="20" s="1"/>
  <c r="AH55" i="22" l="1"/>
  <c r="S36" i="22"/>
  <c r="U37" i="26"/>
  <c r="R37" i="22"/>
  <c r="AL55" i="20"/>
  <c r="BA38" i="15"/>
  <c r="U37" i="20"/>
  <c r="V37" i="20" s="1"/>
  <c r="W37" i="20" s="1"/>
  <c r="S37" i="22" l="1"/>
  <c r="AI55" i="22"/>
  <c r="AJ55" i="22" s="1"/>
  <c r="U38" i="26"/>
  <c r="AM55" i="20"/>
  <c r="BA39" i="15"/>
  <c r="U38" i="20"/>
  <c r="R38" i="22" l="1"/>
  <c r="U39" i="26"/>
  <c r="R39" i="22"/>
  <c r="V38" i="20"/>
  <c r="W38" i="20" s="1"/>
  <c r="AB56" i="20"/>
  <c r="BA40" i="15"/>
  <c r="U39" i="20"/>
  <c r="V39" i="20" s="1"/>
  <c r="W39" i="20" s="1"/>
  <c r="AN55" i="20"/>
  <c r="S38" i="22" l="1"/>
  <c r="X56" i="22"/>
  <c r="Y56" i="22"/>
  <c r="S39" i="22"/>
  <c r="U40" i="26"/>
  <c r="R40" i="22"/>
  <c r="BA41" i="15"/>
  <c r="U40" i="20"/>
  <c r="AC56" i="20"/>
  <c r="S40" i="22" l="1"/>
  <c r="Z56" i="22"/>
  <c r="U41" i="26"/>
  <c r="R41" i="22"/>
  <c r="V40" i="20"/>
  <c r="W40" i="20" s="1"/>
  <c r="AD56" i="20"/>
  <c r="BA42" i="15"/>
  <c r="U41" i="20"/>
  <c r="V41" i="20" s="1"/>
  <c r="W41" i="20" s="1"/>
  <c r="AA56" i="22" l="1"/>
  <c r="S41" i="22"/>
  <c r="U42" i="26"/>
  <c r="R42" i="22"/>
  <c r="BA43" i="15"/>
  <c r="U42" i="20"/>
  <c r="AE56" i="20"/>
  <c r="S42" i="22" l="1"/>
  <c r="AB56" i="22"/>
  <c r="U43" i="26"/>
  <c r="R43" i="22"/>
  <c r="V42" i="20"/>
  <c r="W42" i="20" s="1"/>
  <c r="BA44" i="15"/>
  <c r="U43" i="20"/>
  <c r="V43" i="20" s="1"/>
  <c r="W43" i="20" s="1"/>
  <c r="AC56" i="22" l="1"/>
  <c r="S43" i="22"/>
  <c r="AF56" i="20"/>
  <c r="U44" i="26"/>
  <c r="R44" i="22"/>
  <c r="AG56" i="20"/>
  <c r="BA45" i="15"/>
  <c r="U44" i="20"/>
  <c r="S44" i="22" l="1"/>
  <c r="AD56" i="22"/>
  <c r="U45" i="26"/>
  <c r="R45" i="22"/>
  <c r="V44" i="20"/>
  <c r="W44" i="20" s="1"/>
  <c r="AH56" i="20"/>
  <c r="BA46" i="15"/>
  <c r="U45" i="20"/>
  <c r="V45" i="20" s="1"/>
  <c r="W45" i="20" s="1"/>
  <c r="AE56" i="22" l="1"/>
  <c r="S45" i="22"/>
  <c r="U46" i="26"/>
  <c r="R46" i="22"/>
  <c r="AI56" i="20"/>
  <c r="BA47" i="15"/>
  <c r="U46" i="20"/>
  <c r="AF56" i="22" l="1"/>
  <c r="S46" i="22"/>
  <c r="U47" i="26"/>
  <c r="R47" i="22"/>
  <c r="V46" i="20"/>
  <c r="W46" i="20" s="1"/>
  <c r="BA48" i="15"/>
  <c r="U47" i="20"/>
  <c r="V47" i="20" s="1"/>
  <c r="W47" i="20" s="1"/>
  <c r="AJ56" i="20" l="1"/>
  <c r="AG56" i="22"/>
  <c r="S47" i="22"/>
  <c r="U48" i="26"/>
  <c r="R48" i="22"/>
  <c r="AK56" i="20"/>
  <c r="BA49" i="15"/>
  <c r="U48" i="20"/>
  <c r="V48" i="20" s="1"/>
  <c r="W48" i="20" s="1"/>
  <c r="S48" i="22" l="1"/>
  <c r="AH56" i="22"/>
  <c r="U49" i="26"/>
  <c r="R49" i="22"/>
  <c r="AL56" i="20"/>
  <c r="BA50" i="15"/>
  <c r="U49" i="20"/>
  <c r="V49" i="20" s="1"/>
  <c r="W49" i="20" s="1"/>
  <c r="AI56" i="22" l="1"/>
  <c r="S49" i="22"/>
  <c r="U50" i="26"/>
  <c r="AM56" i="20"/>
  <c r="BA51" i="15"/>
  <c r="U50" i="20"/>
  <c r="R50" i="22" l="1"/>
  <c r="AJ56" i="22"/>
  <c r="U51" i="26"/>
  <c r="R51" i="22"/>
  <c r="V50" i="20"/>
  <c r="W50" i="20" s="1"/>
  <c r="BA52" i="15"/>
  <c r="U51" i="20"/>
  <c r="V51" i="20" s="1"/>
  <c r="W51" i="20" s="1"/>
  <c r="AN56" i="20"/>
  <c r="AB57" i="20" l="1"/>
  <c r="S50" i="22"/>
  <c r="X57" i="22"/>
  <c r="Y57" i="22"/>
  <c r="S51" i="22"/>
  <c r="U52" i="26"/>
  <c r="R52" i="22"/>
  <c r="BA53" i="15"/>
  <c r="U52" i="20"/>
  <c r="AC57" i="20"/>
  <c r="Z57" i="22" l="1"/>
  <c r="S52" i="22"/>
  <c r="U53" i="26"/>
  <c r="R53" i="22"/>
  <c r="V52" i="20"/>
  <c r="W52" i="20" s="1"/>
  <c r="BA54" i="15"/>
  <c r="U53" i="20"/>
  <c r="V53" i="20" s="1"/>
  <c r="W53" i="20" s="1"/>
  <c r="AD57" i="20" l="1"/>
  <c r="S53" i="22"/>
  <c r="AA57" i="22"/>
  <c r="U54" i="26"/>
  <c r="R54" i="22"/>
  <c r="AE57" i="20"/>
  <c r="BA55" i="15"/>
  <c r="U54" i="20"/>
  <c r="S54" i="22" l="1"/>
  <c r="AB57" i="22"/>
  <c r="U55" i="26"/>
  <c r="V54" i="20"/>
  <c r="W54" i="20" s="1"/>
  <c r="BA56" i="15"/>
  <c r="U55" i="20"/>
  <c r="V55" i="20" s="1"/>
  <c r="W55" i="20" s="1"/>
  <c r="AF57" i="20" l="1"/>
  <c r="R55" i="22"/>
  <c r="U56" i="26"/>
  <c r="R56" i="22"/>
  <c r="AG57" i="20"/>
  <c r="BA57" i="15"/>
  <c r="U56" i="20"/>
  <c r="S56" i="22" l="1"/>
  <c r="AD57" i="22"/>
  <c r="AC57" i="22"/>
  <c r="S55" i="22"/>
  <c r="U57" i="26"/>
  <c r="V56" i="20"/>
  <c r="W56" i="20" s="1"/>
  <c r="BA58" i="15"/>
  <c r="U57" i="20"/>
  <c r="V57" i="20" s="1"/>
  <c r="W57" i="20" s="1"/>
  <c r="R57" i="22" l="1"/>
  <c r="AH57" i="20"/>
  <c r="U58" i="26"/>
  <c r="R58" i="22"/>
  <c r="AI57" i="20"/>
  <c r="BA59" i="15"/>
  <c r="U58" i="20"/>
  <c r="AF57" i="22" l="1"/>
  <c r="S58" i="22"/>
  <c r="S57" i="22"/>
  <c r="AE57" i="22"/>
  <c r="U59" i="26"/>
  <c r="R59" i="22"/>
  <c r="V58" i="20"/>
  <c r="W58" i="20" s="1"/>
  <c r="BA60" i="15"/>
  <c r="U59" i="20"/>
  <c r="V59" i="20" s="1"/>
  <c r="W59" i="20" s="1"/>
  <c r="AJ57" i="20" l="1"/>
  <c r="AG57" i="22"/>
  <c r="S59" i="22"/>
  <c r="U60" i="26"/>
  <c r="R60" i="22"/>
  <c r="AK57" i="20"/>
  <c r="BA61" i="15"/>
  <c r="U60" i="20"/>
  <c r="V60" i="20" s="1"/>
  <c r="W60" i="20" s="1"/>
  <c r="S60" i="22" l="1"/>
  <c r="AH57" i="22"/>
  <c r="U61" i="26"/>
  <c r="R61" i="22"/>
  <c r="AL57" i="20"/>
  <c r="BA62" i="15"/>
  <c r="U61" i="20"/>
  <c r="V61" i="20" s="1"/>
  <c r="W61" i="20" s="1"/>
  <c r="AI57" i="22" l="1"/>
  <c r="AJ57" i="22" s="1"/>
  <c r="S61" i="22"/>
  <c r="U62" i="26"/>
  <c r="AM57" i="20"/>
  <c r="AN57" i="20" s="1"/>
  <c r="BA63" i="15"/>
  <c r="U62" i="20"/>
  <c r="R62" i="22" l="1"/>
  <c r="U63" i="26"/>
  <c r="R63" i="22"/>
  <c r="V62" i="20"/>
  <c r="W62" i="20" s="1"/>
  <c r="AB58" i="20"/>
  <c r="BA64" i="15"/>
  <c r="U63" i="20"/>
  <c r="V63" i="20" s="1"/>
  <c r="W63" i="20" s="1"/>
  <c r="S62" i="22" l="1"/>
  <c r="X58" i="22"/>
  <c r="S63" i="22"/>
  <c r="Y58" i="22"/>
  <c r="U64" i="26"/>
  <c r="R64" i="22"/>
  <c r="AC58" i="20"/>
  <c r="BA65" i="15"/>
  <c r="U64" i="20"/>
  <c r="Z58" i="22" l="1"/>
  <c r="S64" i="22"/>
  <c r="U65" i="26"/>
  <c r="V64" i="20"/>
  <c r="W64" i="20" s="1"/>
  <c r="AD58" i="20"/>
  <c r="BA66" i="15"/>
  <c r="U65" i="20"/>
  <c r="V65" i="20" s="1"/>
  <c r="W65" i="20" s="1"/>
  <c r="R65" i="22" l="1"/>
  <c r="U66" i="26"/>
  <c r="R66" i="22"/>
  <c r="BA67" i="15"/>
  <c r="U66" i="20"/>
  <c r="AE58" i="20"/>
  <c r="AB58" i="22" l="1"/>
  <c r="S66" i="22"/>
  <c r="AA58" i="22"/>
  <c r="S65" i="22"/>
  <c r="U67" i="26"/>
  <c r="V66" i="20"/>
  <c r="W66" i="20" s="1"/>
  <c r="BA68" i="15"/>
  <c r="U67" i="20"/>
  <c r="V67" i="20" s="1"/>
  <c r="W67" i="20" s="1"/>
  <c r="AF58" i="20" l="1"/>
  <c r="R67" i="22"/>
  <c r="U68" i="26"/>
  <c r="R68" i="22"/>
  <c r="AG58" i="20"/>
  <c r="BA69" i="15"/>
  <c r="U68" i="20"/>
  <c r="AD58" i="22" l="1"/>
  <c r="S68" i="22"/>
  <c r="AC58" i="22"/>
  <c r="S67" i="22"/>
  <c r="U69" i="26"/>
  <c r="V68" i="20"/>
  <c r="W68" i="20" s="1"/>
  <c r="BA70" i="15"/>
  <c r="U69" i="20"/>
  <c r="V69" i="20" s="1"/>
  <c r="W69" i="20" s="1"/>
  <c r="AH58" i="20" l="1"/>
  <c r="R69" i="22"/>
  <c r="U70" i="26"/>
  <c r="R70" i="22"/>
  <c r="AI58" i="20"/>
  <c r="BA71" i="15"/>
  <c r="U70" i="20"/>
  <c r="AF58" i="22" l="1"/>
  <c r="S70" i="22"/>
  <c r="AE58" i="22"/>
  <c r="S69" i="22"/>
  <c r="U71" i="26"/>
  <c r="V70" i="20"/>
  <c r="W70" i="20" s="1"/>
  <c r="AJ58" i="20"/>
  <c r="BA72" i="15"/>
  <c r="U71" i="20"/>
  <c r="V71" i="20" s="1"/>
  <c r="W71" i="20" s="1"/>
  <c r="R71" i="22" l="1"/>
  <c r="U72" i="26"/>
  <c r="R72" i="22"/>
  <c r="AK58" i="20"/>
  <c r="BA73" i="15"/>
  <c r="U72" i="20"/>
  <c r="V72" i="20" s="1"/>
  <c r="W72" i="20" s="1"/>
  <c r="S72" i="22" l="1"/>
  <c r="AH58" i="22"/>
  <c r="AG58" i="22"/>
  <c r="S71" i="22"/>
  <c r="U73" i="26"/>
  <c r="R73" i="22"/>
  <c r="AL58" i="20"/>
  <c r="BA74" i="15"/>
  <c r="U73" i="20"/>
  <c r="V73" i="20" s="1"/>
  <c r="W73" i="20" s="1"/>
  <c r="AI58" i="22" l="1"/>
  <c r="AJ58" i="22" s="1"/>
  <c r="S73" i="22"/>
  <c r="U74" i="26"/>
  <c r="R74" i="22"/>
  <c r="AM58" i="20"/>
  <c r="AN58" i="20" s="1"/>
  <c r="BA75" i="15"/>
  <c r="U74" i="20"/>
  <c r="S74" i="22" l="1"/>
  <c r="X59" i="22"/>
  <c r="U75" i="26"/>
  <c r="V74" i="20"/>
  <c r="W74" i="20" s="1"/>
  <c r="AB59" i="20"/>
  <c r="BA76" i="15"/>
  <c r="U75" i="20"/>
  <c r="V75" i="20" s="1"/>
  <c r="W75" i="20" s="1"/>
  <c r="R75" i="22" l="1"/>
  <c r="U76" i="26"/>
  <c r="R76" i="22"/>
  <c r="AC59" i="20"/>
  <c r="BA77" i="15"/>
  <c r="U76" i="20"/>
  <c r="Z59" i="22" l="1"/>
  <c r="S76" i="22"/>
  <c r="U77" i="26"/>
  <c r="R77" i="22"/>
  <c r="S75" i="22"/>
  <c r="Y59" i="22"/>
  <c r="V76" i="20"/>
  <c r="W76" i="20" s="1"/>
  <c r="BA78" i="15"/>
  <c r="U77" i="20"/>
  <c r="V77" i="20" s="1"/>
  <c r="W77" i="20" s="1"/>
  <c r="AD59" i="20" l="1"/>
  <c r="AA59" i="22"/>
  <c r="S77" i="22"/>
  <c r="U78" i="26"/>
  <c r="R78" i="22"/>
  <c r="BA79" i="15"/>
  <c r="U78" i="20"/>
  <c r="AE59" i="20"/>
  <c r="S78" i="22" l="1"/>
  <c r="AB59" i="22"/>
  <c r="U79" i="26"/>
  <c r="V78" i="20"/>
  <c r="W78" i="20" s="1"/>
  <c r="BA80" i="15"/>
  <c r="U79" i="20"/>
  <c r="V79" i="20" s="1"/>
  <c r="W79" i="20" s="1"/>
  <c r="AF59" i="20" l="1"/>
  <c r="R79" i="22"/>
  <c r="U80" i="26"/>
  <c r="R80" i="22"/>
  <c r="AG59" i="20"/>
  <c r="BA81" i="15"/>
  <c r="U80" i="20"/>
  <c r="S80" i="22" l="1"/>
  <c r="AD59" i="22"/>
  <c r="AC59" i="22"/>
  <c r="S79" i="22"/>
  <c r="U81" i="26"/>
  <c r="V80" i="20"/>
  <c r="W80" i="20" s="1"/>
  <c r="BA82" i="15"/>
  <c r="U81" i="20"/>
  <c r="V81" i="20" s="1"/>
  <c r="W81" i="20" s="1"/>
  <c r="R81" i="22" l="1"/>
  <c r="AH59" i="20"/>
  <c r="U82" i="26"/>
  <c r="R82" i="22"/>
  <c r="AI59" i="20"/>
  <c r="BA83" i="15"/>
  <c r="U82" i="20"/>
  <c r="S82" i="22" l="1"/>
  <c r="AF59" i="22"/>
  <c r="AE59" i="22"/>
  <c r="S81" i="22"/>
  <c r="U83" i="26"/>
  <c r="V82" i="20"/>
  <c r="W82" i="20" s="1"/>
  <c r="BA84" i="15"/>
  <c r="U83" i="20"/>
  <c r="V83" i="20" s="1"/>
  <c r="W83" i="20" s="1"/>
  <c r="R83" i="22" l="1"/>
  <c r="AJ59" i="20"/>
  <c r="U84" i="26"/>
  <c r="R84" i="22"/>
  <c r="AK59" i="20"/>
  <c r="BA85" i="15"/>
  <c r="U84" i="20"/>
  <c r="V84" i="20" s="1"/>
  <c r="W84" i="20" s="1"/>
  <c r="S84" i="22" l="1"/>
  <c r="AH59" i="22"/>
  <c r="AG59" i="22"/>
  <c r="S83" i="22"/>
  <c r="U85" i="26"/>
  <c r="R85" i="22"/>
  <c r="AL59" i="20"/>
  <c r="BA86" i="15"/>
  <c r="U85" i="20"/>
  <c r="V85" i="20" s="1"/>
  <c r="W85" i="20" s="1"/>
  <c r="S85" i="22" l="1"/>
  <c r="AI59" i="22"/>
  <c r="AJ59" i="22" s="1"/>
  <c r="U86" i="26"/>
  <c r="AM59" i="20"/>
  <c r="AN59" i="20" s="1"/>
  <c r="BA87" i="15"/>
  <c r="U86" i="20"/>
  <c r="R86" i="22" l="1"/>
  <c r="U87" i="26"/>
  <c r="R87" i="22"/>
  <c r="V86" i="20"/>
  <c r="W86" i="20" s="1"/>
  <c r="AB60" i="20"/>
  <c r="BA88" i="15"/>
  <c r="U87" i="20"/>
  <c r="V87" i="20" s="1"/>
  <c r="W87" i="20" s="1"/>
  <c r="X60" i="22" l="1"/>
  <c r="S86" i="22"/>
  <c r="U88" i="26"/>
  <c r="R88" i="22"/>
  <c r="Y60" i="22"/>
  <c r="S87" i="22"/>
  <c r="AC60" i="20"/>
  <c r="BA89" i="15"/>
  <c r="U88" i="20"/>
  <c r="S88" i="22" l="1"/>
  <c r="Z60" i="22"/>
  <c r="U89" i="26"/>
  <c r="V88" i="20"/>
  <c r="W88" i="20" s="1"/>
  <c r="BA90" i="15"/>
  <c r="U89" i="20"/>
  <c r="V89" i="20" s="1"/>
  <c r="W89" i="20" s="1"/>
  <c r="AD60" i="20" l="1"/>
  <c r="R89" i="22"/>
  <c r="U90" i="26"/>
  <c r="R90" i="22"/>
  <c r="BA91" i="15"/>
  <c r="U90" i="20"/>
  <c r="AE60" i="20"/>
  <c r="AB60" i="22" l="1"/>
  <c r="S90" i="22"/>
  <c r="AA60" i="22"/>
  <c r="S89" i="22"/>
  <c r="U91" i="26"/>
  <c r="V90" i="20"/>
  <c r="W90" i="20" s="1"/>
  <c r="AF60" i="20"/>
  <c r="BA92" i="15"/>
  <c r="U91" i="20"/>
  <c r="V91" i="20" s="1"/>
  <c r="W91" i="20" s="1"/>
  <c r="R91" i="22" l="1"/>
  <c r="U92" i="26"/>
  <c r="R92" i="22"/>
  <c r="AG60" i="20"/>
  <c r="BA93" i="15"/>
  <c r="U92" i="20"/>
  <c r="AD60" i="22" l="1"/>
  <c r="S92" i="22"/>
  <c r="S91" i="22"/>
  <c r="AC60" i="22"/>
  <c r="U93" i="26"/>
  <c r="V92" i="20"/>
  <c r="W92" i="20" s="1"/>
  <c r="AH60" i="20"/>
  <c r="BA94" i="15"/>
  <c r="U93" i="20"/>
  <c r="V93" i="20" s="1"/>
  <c r="W93" i="20" s="1"/>
  <c r="R93" i="22" l="1"/>
  <c r="U94" i="26"/>
  <c r="R94" i="22"/>
  <c r="AI60" i="20"/>
  <c r="BA95" i="15"/>
  <c r="U94" i="20"/>
  <c r="AF60" i="22" l="1"/>
  <c r="S94" i="22"/>
  <c r="AE60" i="22"/>
  <c r="S93" i="22"/>
  <c r="U95" i="26"/>
  <c r="R95" i="22"/>
  <c r="V94" i="20"/>
  <c r="W94" i="20" s="1"/>
  <c r="AJ60" i="20"/>
  <c r="BA96" i="15"/>
  <c r="U95" i="20"/>
  <c r="V95" i="20" s="1"/>
  <c r="W95" i="20" s="1"/>
  <c r="AG60" i="22" l="1"/>
  <c r="S95" i="22"/>
  <c r="U96" i="26"/>
  <c r="R96" i="22"/>
  <c r="AK60" i="20"/>
  <c r="BA97" i="15"/>
  <c r="U96" i="20"/>
  <c r="V96" i="20" s="1"/>
  <c r="W96" i="20" s="1"/>
  <c r="S96" i="22" l="1"/>
  <c r="AH60" i="22"/>
  <c r="U97" i="26"/>
  <c r="R97" i="22"/>
  <c r="AL60" i="20"/>
  <c r="BA98" i="15"/>
  <c r="U97" i="20"/>
  <c r="S97" i="22" l="1"/>
  <c r="AI60" i="22"/>
  <c r="AJ60" i="22" s="1"/>
  <c r="U98" i="26"/>
  <c r="R98" i="22"/>
  <c r="V97" i="20"/>
  <c r="W97" i="20" s="1"/>
  <c r="D11" i="25"/>
  <c r="AM60" i="20"/>
  <c r="AN60" i="20" s="1"/>
  <c r="BA99" i="15"/>
  <c r="U98" i="20"/>
  <c r="X61" i="22" l="1"/>
  <c r="S98" i="22"/>
  <c r="U99" i="26"/>
  <c r="V98" i="20"/>
  <c r="W98" i="20" s="1"/>
  <c r="E11" i="25"/>
  <c r="BA100" i="15"/>
  <c r="U99" i="20"/>
  <c r="V99" i="20" s="1"/>
  <c r="W99" i="20" s="1"/>
  <c r="AB61" i="20" l="1"/>
  <c r="U100" i="26"/>
  <c r="R100" i="22"/>
  <c r="R99" i="22"/>
  <c r="AC61" i="20"/>
  <c r="BA101" i="15"/>
  <c r="U100" i="20"/>
  <c r="Z61" i="22" l="1"/>
  <c r="S100" i="22"/>
  <c r="U101" i="26"/>
  <c r="R101" i="22"/>
  <c r="S99" i="22"/>
  <c r="Y61" i="22"/>
  <c r="V100" i="20"/>
  <c r="W100" i="20" s="1"/>
  <c r="AD61" i="20"/>
  <c r="BA102" i="15"/>
  <c r="U101" i="20"/>
  <c r="V101" i="20" s="1"/>
  <c r="W101" i="20" s="1"/>
  <c r="S101" i="22" l="1"/>
  <c r="AA61" i="22"/>
  <c r="U102" i="26"/>
  <c r="BA103" i="15"/>
  <c r="U102" i="20"/>
  <c r="AE61" i="20"/>
  <c r="R102" i="22" l="1"/>
  <c r="U103" i="26"/>
  <c r="R103" i="22"/>
  <c r="V102" i="20"/>
  <c r="W102" i="20" s="1"/>
  <c r="AF61" i="20"/>
  <c r="BA104" i="15"/>
  <c r="U103" i="20"/>
  <c r="V103" i="20" s="1"/>
  <c r="W103" i="20" s="1"/>
  <c r="S103" i="22" l="1"/>
  <c r="AC61" i="22"/>
  <c r="S102" i="22"/>
  <c r="AB61" i="22"/>
  <c r="U104" i="26"/>
  <c r="AG61" i="20"/>
  <c r="BA105" i="15"/>
  <c r="U104" i="20"/>
  <c r="R104" i="22" l="1"/>
  <c r="U105" i="26"/>
  <c r="R105" i="22"/>
  <c r="V104" i="20"/>
  <c r="W104" i="20" s="1"/>
  <c r="AH61" i="20"/>
  <c r="BA106" i="15"/>
  <c r="U105" i="20"/>
  <c r="V105" i="20" s="1"/>
  <c r="W105" i="20" s="1"/>
  <c r="S105" i="22" l="1"/>
  <c r="AE61" i="22"/>
  <c r="S104" i="22"/>
  <c r="AD61" i="22"/>
  <c r="U106" i="26"/>
  <c r="AI61" i="20"/>
  <c r="BA107" i="15"/>
  <c r="U106" i="20"/>
  <c r="R106" i="22" l="1"/>
  <c r="U107" i="26"/>
  <c r="R107" i="22"/>
  <c r="V106" i="20"/>
  <c r="W106" i="20" s="1"/>
  <c r="AJ61" i="20"/>
  <c r="BA108" i="15"/>
  <c r="U107" i="20"/>
  <c r="V107" i="20" s="1"/>
  <c r="W107" i="20" s="1"/>
  <c r="AG61" i="22" l="1"/>
  <c r="S107" i="22"/>
  <c r="S106" i="22"/>
  <c r="AF61" i="22"/>
  <c r="U108" i="26"/>
  <c r="AK61" i="20"/>
  <c r="BA109" i="15"/>
  <c r="U108" i="20"/>
  <c r="V108" i="20" s="1"/>
  <c r="W108" i="20" s="1"/>
  <c r="R108" i="22" l="1"/>
  <c r="K12" i="25"/>
  <c r="L12" i="25" s="1"/>
  <c r="U109" i="26"/>
  <c r="R109" i="22"/>
  <c r="AL61" i="20"/>
  <c r="BA110" i="15"/>
  <c r="U109" i="20"/>
  <c r="V109" i="20" s="1"/>
  <c r="W109" i="20" s="1"/>
  <c r="S109" i="22" l="1"/>
  <c r="AI61" i="22"/>
  <c r="S108" i="22"/>
  <c r="AH61" i="22"/>
  <c r="U110" i="26"/>
  <c r="AM61" i="20"/>
  <c r="BA111" i="15"/>
  <c r="U110" i="20"/>
  <c r="AJ61" i="22" l="1"/>
  <c r="R110" i="22"/>
  <c r="U111" i="26"/>
  <c r="R111" i="22"/>
  <c r="V110" i="20"/>
  <c r="W110" i="20" s="1"/>
  <c r="AB62" i="20"/>
  <c r="BA112" i="15"/>
  <c r="U111" i="20"/>
  <c r="V111" i="20" s="1"/>
  <c r="W111" i="20" s="1"/>
  <c r="AN61" i="20"/>
  <c r="X62" i="22" l="1"/>
  <c r="S110" i="22"/>
  <c r="Y62" i="22"/>
  <c r="Y63" i="22" s="1"/>
  <c r="S111" i="22"/>
  <c r="U112" i="26"/>
  <c r="R112" i="22"/>
  <c r="BA113" i="15"/>
  <c r="U112" i="20"/>
  <c r="AB63" i="20"/>
  <c r="AC62" i="20"/>
  <c r="AC63" i="20" s="1"/>
  <c r="Z62" i="22" l="1"/>
  <c r="Z63" i="22" s="1"/>
  <c r="S112" i="22"/>
  <c r="X63" i="22"/>
  <c r="U113" i="26"/>
  <c r="R113" i="22"/>
  <c r="V112" i="20"/>
  <c r="W112" i="20" s="1"/>
  <c r="AD62" i="20"/>
  <c r="AD63" i="20" s="1"/>
  <c r="BA114" i="15"/>
  <c r="U113" i="20"/>
  <c r="V113" i="20" s="1"/>
  <c r="W113" i="20" s="1"/>
  <c r="AA62" i="22" l="1"/>
  <c r="AA63" i="22" s="1"/>
  <c r="S113" i="22"/>
  <c r="U114" i="26"/>
  <c r="AE62" i="20"/>
  <c r="AE63" i="20" s="1"/>
  <c r="BA115" i="15"/>
  <c r="U114" i="20"/>
  <c r="R114" i="22" l="1"/>
  <c r="U115" i="26"/>
  <c r="R115" i="22"/>
  <c r="V114" i="20"/>
  <c r="W114" i="20" s="1"/>
  <c r="BA116" i="15"/>
  <c r="U115" i="20"/>
  <c r="V115" i="20" s="1"/>
  <c r="W115" i="20" s="1"/>
  <c r="AF62" i="20" l="1"/>
  <c r="AF63" i="20" s="1"/>
  <c r="AC62" i="22"/>
  <c r="AC63" i="22" s="1"/>
  <c r="S115" i="22"/>
  <c r="S114" i="22"/>
  <c r="AB62" i="22"/>
  <c r="U116" i="26"/>
  <c r="BA117" i="15"/>
  <c r="U116" i="20"/>
  <c r="AG62" i="20"/>
  <c r="AG63" i="20" s="1"/>
  <c r="AB63" i="22" l="1"/>
  <c r="R116" i="22"/>
  <c r="U117" i="20"/>
  <c r="V117" i="20" s="1"/>
  <c r="BA118" i="15"/>
  <c r="U117" i="26"/>
  <c r="R117" i="22"/>
  <c r="V116" i="20"/>
  <c r="W116" i="20" s="1"/>
  <c r="D4" i="25"/>
  <c r="E4" i="25" s="1"/>
  <c r="D5" i="25"/>
  <c r="E5" i="25" s="1"/>
  <c r="D6" i="25"/>
  <c r="E6" i="25" s="1"/>
  <c r="D7" i="25"/>
  <c r="E7" i="25" s="1"/>
  <c r="D8" i="25"/>
  <c r="E8" i="25" s="1"/>
  <c r="D9" i="25"/>
  <c r="E9" i="25" s="1"/>
  <c r="D10" i="25"/>
  <c r="E10" i="25" s="1"/>
  <c r="D12" i="25"/>
  <c r="E12" i="25" s="1"/>
  <c r="AH62" i="20" l="1"/>
  <c r="AH63" i="20" s="1"/>
  <c r="W117" i="20"/>
  <c r="AI62" i="20"/>
  <c r="AI63" i="20" s="1"/>
  <c r="S116" i="22"/>
  <c r="AD62" i="22"/>
  <c r="S117" i="22"/>
  <c r="AE62" i="22"/>
  <c r="AE63" i="22" s="1"/>
  <c r="BA119" i="15"/>
  <c r="U118" i="26"/>
  <c r="U118" i="20"/>
  <c r="R118" i="22"/>
  <c r="AD63" i="22" l="1"/>
  <c r="V118" i="20"/>
  <c r="AF62" i="22"/>
  <c r="AF63" i="22" s="1"/>
  <c r="S118" i="22"/>
  <c r="BA120" i="15"/>
  <c r="U119" i="20"/>
  <c r="V119" i="20" s="1"/>
  <c r="R119" i="22"/>
  <c r="U119" i="26"/>
  <c r="H34" i="33"/>
  <c r="G10" i="33" s="1"/>
  <c r="AG62" i="22" l="1"/>
  <c r="AG63" i="22" s="1"/>
  <c r="S119" i="22"/>
  <c r="W119" i="20"/>
  <c r="AK62" i="20"/>
  <c r="AK63" i="20" s="1"/>
  <c r="AJ62" i="20"/>
  <c r="W118" i="20"/>
  <c r="BA121" i="15"/>
  <c r="U120" i="20"/>
  <c r="U120" i="26"/>
  <c r="R120" i="22"/>
  <c r="L10" i="33"/>
  <c r="C51" i="33" s="1"/>
  <c r="G51" i="33" s="1"/>
  <c r="M10" i="33"/>
  <c r="D51" i="33" s="1"/>
  <c r="N10" i="33"/>
  <c r="E51" i="33" s="1"/>
  <c r="O10" i="33"/>
  <c r="F51" i="33" s="1"/>
  <c r="V120" i="20" l="1"/>
  <c r="AJ63" i="20"/>
  <c r="S120" i="22"/>
  <c r="AH62" i="22"/>
  <c r="AH63" i="22" s="1"/>
  <c r="U121" i="20"/>
  <c r="V121" i="20" s="1"/>
  <c r="L63" i="33"/>
  <c r="L65" i="33" s="1"/>
  <c r="D14" i="32" s="1"/>
  <c r="N63" i="33"/>
  <c r="N65" i="33" s="1"/>
  <c r="D16" i="32" s="1"/>
  <c r="K63" i="33"/>
  <c r="M63" i="33"/>
  <c r="M65" i="33" s="1"/>
  <c r="D15" i="32" s="1"/>
  <c r="G54" i="33"/>
  <c r="D13" i="25" l="1"/>
  <c r="E13" i="25" s="1"/>
  <c r="E16" i="25" s="1"/>
  <c r="W121" i="20"/>
  <c r="AM62" i="20"/>
  <c r="AM63" i="20" s="1"/>
  <c r="R121" i="22"/>
  <c r="K4" i="25"/>
  <c r="K5" i="25"/>
  <c r="L5" i="25" s="1"/>
  <c r="K6" i="25"/>
  <c r="L6" i="25" s="1"/>
  <c r="K7" i="25"/>
  <c r="L7" i="25" s="1"/>
  <c r="K8" i="25"/>
  <c r="L8" i="25" s="1"/>
  <c r="K9" i="25"/>
  <c r="L9" i="25" s="1"/>
  <c r="K10" i="25"/>
  <c r="L10" i="25" s="1"/>
  <c r="K11" i="25"/>
  <c r="L11" i="25" s="1"/>
  <c r="K13" i="25"/>
  <c r="L13" i="25" s="1"/>
  <c r="W120" i="20"/>
  <c r="AL62" i="20"/>
  <c r="U121" i="26"/>
  <c r="D30" i="32"/>
  <c r="E15" i="32"/>
  <c r="C49" i="32" s="1"/>
  <c r="O63" i="33"/>
  <c r="K65" i="33"/>
  <c r="D31" i="32"/>
  <c r="E31" i="32" s="1"/>
  <c r="D50" i="32" s="1"/>
  <c r="E16" i="32"/>
  <c r="C50" i="32" s="1"/>
  <c r="D14" i="25" l="1"/>
  <c r="E14" i="25" s="1"/>
  <c r="W122" i="20"/>
  <c r="E17" i="25" s="1"/>
  <c r="L4" i="25"/>
  <c r="L16" i="25" s="1"/>
  <c r="K14" i="25"/>
  <c r="L14" i="25" s="1"/>
  <c r="S121" i="22"/>
  <c r="S122" i="22" s="1"/>
  <c r="L17" i="25" s="1"/>
  <c r="AI62" i="22"/>
  <c r="AL63" i="20"/>
  <c r="AN63" i="20" s="1"/>
  <c r="AN62" i="20"/>
  <c r="P123" i="27"/>
  <c r="Q123" i="27" s="1"/>
  <c r="U122" i="26"/>
  <c r="D13" i="32"/>
  <c r="O65" i="33"/>
  <c r="D33" i="32"/>
  <c r="E30" i="32"/>
  <c r="D49" i="32" s="1"/>
  <c r="D53" i="32" s="1"/>
  <c r="AI63" i="22" l="1"/>
  <c r="AJ63" i="22" s="1"/>
  <c r="AJ62" i="22"/>
  <c r="U123" i="26"/>
  <c r="P124" i="27"/>
  <c r="Q124" i="27" s="1"/>
  <c r="E33" i="32"/>
  <c r="D19" i="32"/>
  <c r="P125" i="27" l="1"/>
  <c r="Q125" i="27" s="1"/>
  <c r="U124" i="26"/>
  <c r="U125" i="26" l="1"/>
  <c r="P126" i="27"/>
  <c r="Q126" i="27" s="1"/>
  <c r="P127" i="27" l="1"/>
  <c r="Q127" i="27" s="1"/>
  <c r="U126" i="26"/>
  <c r="U127" i="26" l="1"/>
  <c r="P128" i="27"/>
  <c r="Q128" i="27" s="1"/>
  <c r="P129" i="27" l="1"/>
  <c r="Q129" i="27" s="1"/>
  <c r="U128" i="26"/>
  <c r="U129" i="26" l="1"/>
  <c r="P130" i="27"/>
  <c r="Q130" i="27" s="1"/>
  <c r="P131" i="27" l="1"/>
  <c r="Q131" i="27" s="1"/>
  <c r="U130" i="26"/>
  <c r="U131" i="26" l="1"/>
  <c r="P132" i="27"/>
  <c r="Q132" i="27" s="1"/>
  <c r="P133" i="27" l="1"/>
  <c r="Q133" i="27" s="1"/>
  <c r="U132" i="26"/>
  <c r="U133" i="26" l="1"/>
  <c r="G15" i="31" s="1"/>
  <c r="P134" i="27"/>
  <c r="Q134" i="27" s="1"/>
  <c r="H13" i="32" l="1"/>
  <c r="I15" i="31"/>
  <c r="I3" i="32" s="1"/>
  <c r="P135" i="27"/>
  <c r="Q135" i="27" s="1"/>
  <c r="U134" i="26"/>
  <c r="J13" i="32" l="1"/>
  <c r="L13" i="32" s="1"/>
  <c r="U135" i="26"/>
  <c r="P136" i="27"/>
  <c r="Q136" i="27" s="1"/>
  <c r="P137" i="27" l="1"/>
  <c r="Q137" i="27" s="1"/>
  <c r="U136" i="26"/>
  <c r="U137" i="26" l="1"/>
  <c r="P138" i="27"/>
  <c r="Q138" i="27" s="1"/>
  <c r="P139" i="27" l="1"/>
  <c r="Q139" i="27" s="1"/>
  <c r="U138" i="26"/>
  <c r="U139" i="26" l="1"/>
  <c r="P140" i="27"/>
  <c r="Q140" i="27" s="1"/>
  <c r="P141" i="27" l="1"/>
  <c r="Q141" i="27" s="1"/>
  <c r="U140" i="26"/>
  <c r="U141" i="26" l="1"/>
  <c r="P142" i="27"/>
  <c r="Q142" i="27" s="1"/>
  <c r="P143" i="27" l="1"/>
  <c r="Q143" i="27" s="1"/>
  <c r="U142" i="26"/>
  <c r="U143" i="26" l="1"/>
  <c r="P144" i="27"/>
  <c r="Q144" i="27" s="1"/>
  <c r="U145" i="26" l="1"/>
  <c r="U144" i="26"/>
  <c r="P145" i="27" l="1"/>
  <c r="Q145" i="27" s="1"/>
  <c r="G5" i="31"/>
  <c r="I5" i="31" s="1"/>
  <c r="G6" i="31"/>
  <c r="I6" i="31" s="1"/>
  <c r="G7" i="31"/>
  <c r="I7" i="31" s="1"/>
  <c r="G8" i="31"/>
  <c r="I8" i="31" s="1"/>
  <c r="G9" i="31"/>
  <c r="I9" i="31" s="1"/>
  <c r="G10" i="31"/>
  <c r="I10" i="31" s="1"/>
  <c r="D3" i="32" s="1"/>
  <c r="G11" i="31"/>
  <c r="I11" i="31" s="1"/>
  <c r="E3" i="32" s="1"/>
  <c r="G12" i="31"/>
  <c r="I12" i="31" s="1"/>
  <c r="F3" i="32" s="1"/>
  <c r="G13" i="31"/>
  <c r="I13" i="31" s="1"/>
  <c r="G3" i="32" s="1"/>
  <c r="G14" i="31"/>
  <c r="I14" i="31" s="1"/>
  <c r="H3" i="32" s="1"/>
  <c r="G16" i="31"/>
  <c r="P6" i="31"/>
  <c r="R6" i="31" s="1"/>
  <c r="P7" i="31"/>
  <c r="R7" i="31" s="1"/>
  <c r="P8" i="31"/>
  <c r="R8" i="31" s="1"/>
  <c r="P9" i="31"/>
  <c r="R9" i="31" s="1"/>
  <c r="C4" i="32" s="1"/>
  <c r="P10" i="31"/>
  <c r="R10" i="31" s="1"/>
  <c r="D4" i="32" s="1"/>
  <c r="P11" i="31"/>
  <c r="R11" i="31" s="1"/>
  <c r="E4" i="32" s="1"/>
  <c r="P12" i="31"/>
  <c r="R12" i="31" s="1"/>
  <c r="F4" i="32" s="1"/>
  <c r="P13" i="31"/>
  <c r="R13" i="31" s="1"/>
  <c r="G4" i="32" s="1"/>
  <c r="P14" i="31"/>
  <c r="R14" i="31" s="1"/>
  <c r="H4" i="32" s="1"/>
  <c r="P15" i="31"/>
  <c r="P16" i="31"/>
  <c r="O14" i="32" s="1"/>
  <c r="Q16" i="32" l="1"/>
  <c r="S16" i="32" s="1"/>
  <c r="Q17" i="32"/>
  <c r="Q14" i="32"/>
  <c r="S14" i="32" s="1"/>
  <c r="Q15" i="32"/>
  <c r="S15" i="32" s="1"/>
  <c r="H14" i="32"/>
  <c r="I16" i="31"/>
  <c r="J3" i="32" s="1"/>
  <c r="C13" i="32" s="1"/>
  <c r="O13" i="32"/>
  <c r="R16" i="31"/>
  <c r="J4" i="32" s="1"/>
  <c r="C14" i="32" s="1"/>
  <c r="E14" i="32" s="1"/>
  <c r="C48" i="32" s="1"/>
  <c r="J15" i="32"/>
  <c r="L15" i="32" s="1"/>
  <c r="R15" i="31"/>
  <c r="I4" i="32" s="1"/>
  <c r="I9" i="32" s="1"/>
  <c r="F9" i="32"/>
  <c r="E9" i="32"/>
  <c r="H9" i="32"/>
  <c r="D9" i="32"/>
  <c r="G9" i="32"/>
  <c r="C26" i="32"/>
  <c r="C3" i="32"/>
  <c r="C9" i="32" s="1"/>
  <c r="Q13" i="32" l="1"/>
  <c r="O19" i="32"/>
  <c r="J9" i="32"/>
  <c r="J14" i="32"/>
  <c r="H19" i="32"/>
  <c r="C19" i="32"/>
  <c r="E13" i="32"/>
  <c r="C47" i="32" s="1"/>
  <c r="C53" i="32" s="1"/>
  <c r="Q19" i="32" l="1"/>
  <c r="S13" i="32"/>
  <c r="S19" i="32" s="1"/>
  <c r="J19" i="32"/>
  <c r="L14" i="32"/>
  <c r="L19" i="32" s="1"/>
  <c r="E19" i="32"/>
</calcChain>
</file>

<file path=xl/sharedStrings.xml><?xml version="1.0" encoding="utf-8"?>
<sst xmlns="http://schemas.openxmlformats.org/spreadsheetml/2006/main" count="1401" uniqueCount="269">
  <si>
    <t>Date</t>
  </si>
  <si>
    <t>WholesalekWh</t>
  </si>
  <si>
    <t>ReskWh</t>
  </si>
  <si>
    <t>GSlt50kWh</t>
  </si>
  <si>
    <t>LUkWh</t>
  </si>
  <si>
    <t>StreetkWh</t>
  </si>
  <si>
    <t>USLkWh</t>
  </si>
  <si>
    <t>GS&lt;50 Cust</t>
  </si>
  <si>
    <t>Res Cust</t>
  </si>
  <si>
    <t>LU Cust</t>
  </si>
  <si>
    <t>Street Cust</t>
  </si>
  <si>
    <t>USL Cust</t>
  </si>
  <si>
    <t>GSgt50kWh</t>
  </si>
  <si>
    <t>Year</t>
  </si>
  <si>
    <t>Street_kW</t>
  </si>
  <si>
    <t>GSgt50Cust</t>
  </si>
  <si>
    <t>GSgt50kW</t>
  </si>
  <si>
    <t>LUkW</t>
  </si>
  <si>
    <t>ResCDM</t>
  </si>
  <si>
    <t>Res_NoCDM</t>
  </si>
  <si>
    <t>GSlt50kW_CDM</t>
  </si>
  <si>
    <t>GSlt50kW_NoCDM</t>
  </si>
  <si>
    <t>GSgt50kWh_CDM</t>
  </si>
  <si>
    <t>GSgt50kWh_NoCDM</t>
  </si>
  <si>
    <t>LUkWh_CDM</t>
  </si>
  <si>
    <t>LUkWh_NoCDM</t>
  </si>
  <si>
    <t>Month</t>
  </si>
  <si>
    <t>Avg. Temp</t>
  </si>
  <si>
    <t>HDD22</t>
  </si>
  <si>
    <t>CDD22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</si>
  <si>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</si>
  <si>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</si>
  <si>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</si>
  <si>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</si>
  <si>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</si>
  <si>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</si>
  <si>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</si>
  <si>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</si>
  <si>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</si>
  <si>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</si>
  <si>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</si>
  <si>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</si>
  <si>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</si>
  <si>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</si>
  <si>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Jan</t>
  </si>
  <si>
    <t>Feb</t>
  </si>
  <si>
    <t>Mar</t>
  </si>
  <si>
    <t>Apr</t>
  </si>
  <si>
    <t>May</t>
  </si>
  <si>
    <t>June</t>
  </si>
  <si>
    <t>July</t>
  </si>
  <si>
    <t>August</t>
  </si>
  <si>
    <t>Sept</t>
  </si>
  <si>
    <t>Oct</t>
  </si>
  <si>
    <t>Nov</t>
  </si>
  <si>
    <t>Dec</t>
  </si>
  <si>
    <t>10-year</t>
  </si>
  <si>
    <t>10 Year Average</t>
  </si>
  <si>
    <t>20 Year Trend (2023)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</si>
  <si>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</si>
  <si>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</si>
  <si>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</si>
  <si>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</si>
  <si>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</si>
  <si>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</si>
  <si>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</si>
  <si>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</si>
  <si>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Kingston Climate</t>
  </si>
  <si>
    <t>Kingston A</t>
  </si>
  <si>
    <t>OntarioGDP</t>
  </si>
  <si>
    <t>OntarioFTEAdj</t>
  </si>
  <si>
    <t>OntarioFTE</t>
  </si>
  <si>
    <t>TD</t>
  </si>
  <si>
    <t>BMO</t>
  </si>
  <si>
    <t>Scotia</t>
  </si>
  <si>
    <t>RBC</t>
  </si>
  <si>
    <t>CIBC</t>
  </si>
  <si>
    <t>Average Used</t>
  </si>
  <si>
    <t>Average</t>
  </si>
  <si>
    <t>GDP</t>
  </si>
  <si>
    <t>FTE</t>
  </si>
  <si>
    <t>KingstonFTEAdj</t>
  </si>
  <si>
    <t>KingstonFTE</t>
  </si>
  <si>
    <t>MonthDays</t>
  </si>
  <si>
    <t>PeakDays</t>
  </si>
  <si>
    <t>Trend</t>
  </si>
  <si>
    <t>Jun</t>
  </si>
  <si>
    <t>Jul</t>
  </si>
  <si>
    <t>Aug</t>
  </si>
  <si>
    <t>Sep</t>
  </si>
  <si>
    <t>Spring</t>
  </si>
  <si>
    <t>Fall</t>
  </si>
  <si>
    <t>Shoulder</t>
  </si>
  <si>
    <t>COVID</t>
  </si>
  <si>
    <t>COVID_AM</t>
  </si>
  <si>
    <t>ResPerCust</t>
  </si>
  <si>
    <t>GSlt50PerCust</t>
  </si>
  <si>
    <t>GSgt50PerCust</t>
  </si>
  <si>
    <t>LUPerCust</t>
  </si>
  <si>
    <t>Residential</t>
  </si>
  <si>
    <t>Percent of Prior Year</t>
  </si>
  <si>
    <t>GS &lt; 50</t>
  </si>
  <si>
    <t>GS &gt; 50</t>
  </si>
  <si>
    <t>USL</t>
  </si>
  <si>
    <t>Customers</t>
  </si>
  <si>
    <t>Devices</t>
  </si>
  <si>
    <t>Street Lights</t>
  </si>
  <si>
    <t>kWh</t>
  </si>
  <si>
    <t>kW</t>
  </si>
  <si>
    <t>Ratio</t>
  </si>
  <si>
    <t>3-Yr MA</t>
  </si>
  <si>
    <t>A</t>
  </si>
  <si>
    <t>B</t>
  </si>
  <si>
    <t>C = B / A</t>
  </si>
  <si>
    <t>kWh Normalized</t>
  </si>
  <si>
    <t>kW Normalized</t>
  </si>
  <si>
    <t>Trend Ratio (5-yr)</t>
  </si>
  <si>
    <t>Trend Ratio (3-Yr. MA)</t>
  </si>
  <si>
    <t>D</t>
  </si>
  <si>
    <t>E = D * G</t>
  </si>
  <si>
    <t>F</t>
  </si>
  <si>
    <t>G</t>
  </si>
  <si>
    <t>E = D * F</t>
  </si>
  <si>
    <t>Divergence</t>
  </si>
  <si>
    <t>5-year change</t>
  </si>
  <si>
    <t>10-year change</t>
  </si>
  <si>
    <t>Large Use</t>
  </si>
  <si>
    <t>Streetlight</t>
  </si>
  <si>
    <t>Monthly Averages</t>
  </si>
  <si>
    <t>coefficient</t>
  </si>
  <si>
    <t>std. error</t>
  </si>
  <si>
    <t>t-ratio</t>
  </si>
  <si>
    <t>p-value</t>
  </si>
  <si>
    <t>const</t>
  </si>
  <si>
    <t>ResCust</t>
  </si>
  <si>
    <t>Statistics based on the rho-differenced data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</si>
  <si>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</si>
  <si>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</si>
  <si>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</si>
  <si>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</si>
  <si>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</si>
  <si>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</si>
  <si>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</si>
  <si>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</si>
  <si>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</si>
  <si>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Predicted kWh</t>
  </si>
  <si>
    <t>Difference</t>
  </si>
  <si>
    <t>Diff %</t>
  </si>
  <si>
    <t>WholesaleDiff</t>
  </si>
  <si>
    <t>ResPredicted</t>
  </si>
  <si>
    <t>GSltPredcted</t>
  </si>
  <si>
    <t>GSgtPredicted</t>
  </si>
  <si>
    <t>LUPredicted</t>
  </si>
  <si>
    <t>Summer</t>
  </si>
  <si>
    <t>Total</t>
  </si>
  <si>
    <t>Mean Absolute Percentage Error (Annual)</t>
  </si>
  <si>
    <t>Mean Absolute Percentage Error (Monthly)</t>
  </si>
  <si>
    <t>Predicted</t>
  </si>
  <si>
    <t>Error (%)</t>
  </si>
  <si>
    <t>Actual</t>
  </si>
  <si>
    <t>GS &lt; 50 kW</t>
  </si>
  <si>
    <t>GS &gt; 50 kW</t>
  </si>
  <si>
    <t>Normalized</t>
  </si>
  <si>
    <t>Residential kWh</t>
  </si>
  <si>
    <t>Cumulative Persisting CDM</t>
  </si>
  <si>
    <t>Actual No CDM</t>
  </si>
  <si>
    <t>Normal Predicted 
No CDM</t>
  </si>
  <si>
    <t>C = A + B</t>
  </si>
  <si>
    <t>E = B</t>
  </si>
  <si>
    <t>F = D - E</t>
  </si>
  <si>
    <t>GS &lt; 50 kW kWh</t>
  </si>
  <si>
    <t>GS &gt; 50 kW kWh</t>
  </si>
  <si>
    <t>Large Use kWh</t>
  </si>
  <si>
    <t>Streetlight kWh</t>
  </si>
  <si>
    <t>Connections</t>
  </si>
  <si>
    <t>USL kWh</t>
  </si>
  <si>
    <t>Avg. Ratio (5-yr)</t>
  </si>
  <si>
    <t>Normal Forecast</t>
  </si>
  <si>
    <t>2016 Actual</t>
  </si>
  <si>
    <t>2017 Actual</t>
  </si>
  <si>
    <t>2018 Actual</t>
  </si>
  <si>
    <t>2019 Actual</t>
  </si>
  <si>
    <t>Street Light</t>
  </si>
  <si>
    <t>CDM Adjusted</t>
  </si>
  <si>
    <t>CDM Adjustment</t>
  </si>
  <si>
    <t>Customers / Devices</t>
  </si>
  <si>
    <t>2020 Actual</t>
  </si>
  <si>
    <t>2021 Actual</t>
  </si>
  <si>
    <t>2022 Normalized</t>
  </si>
  <si>
    <t>2022 Forecast</t>
  </si>
  <si>
    <t>2023 Forecast</t>
  </si>
  <si>
    <t>2023 Weather Normal Forecast</t>
  </si>
  <si>
    <t>2023 CDM Adjusted Forecast</t>
  </si>
  <si>
    <t>Average / Connection</t>
  </si>
  <si>
    <t>C = A / B</t>
  </si>
  <si>
    <t>D = C * B</t>
  </si>
  <si>
    <t>In year energy savings (GWh)</t>
  </si>
  <si>
    <t>Retrofit</t>
  </si>
  <si>
    <t>Small Business</t>
  </si>
  <si>
    <t>Energy Performance Program</t>
  </si>
  <si>
    <t>Energy Management</t>
  </si>
  <si>
    <t>Customer Solutions</t>
  </si>
  <si>
    <t>Local Initiatives</t>
  </si>
  <si>
    <t>Energy Affordability Program</t>
  </si>
  <si>
    <t>First Nations Program</t>
  </si>
  <si>
    <t xml:space="preserve">Source: </t>
  </si>
  <si>
    <t>2021-2024 Conservation and Demand Management Framework Program Plan, 2021-01-04</t>
  </si>
  <si>
    <t>General Service&lt;50 kW</t>
  </si>
  <si>
    <t>General Service &gt;=50 kW</t>
  </si>
  <si>
    <t>Large Users</t>
  </si>
  <si>
    <t>Province</t>
  </si>
  <si>
    <t>Kingston</t>
  </si>
  <si>
    <t>Kingston Share</t>
  </si>
  <si>
    <t>Total Distributed kWh</t>
  </si>
  <si>
    <t>Kingston Hydro % Share</t>
  </si>
  <si>
    <t>5-Year Avg.</t>
  </si>
  <si>
    <t>2016-2020 OEB Yearbooks of Electricity Distributors</t>
  </si>
  <si>
    <t>Statistics Canada Census Family Low Income Measure (CFLIM-AT)  Table 11-10-0020-01</t>
  </si>
  <si>
    <t>Number of Census Families in low income</t>
  </si>
  <si>
    <t>4-Year Average</t>
  </si>
  <si>
    <t>No 2020 Data Available</t>
  </si>
  <si>
    <t>% of provincial kWh</t>
  </si>
  <si>
    <t>% of prov. LIM</t>
  </si>
  <si>
    <t>Low-Income Measure</t>
  </si>
  <si>
    <t>CDM</t>
  </si>
  <si>
    <t>Total CDM</t>
  </si>
  <si>
    <t>GS&lt; 50</t>
  </si>
  <si>
    <t>Rate Class</t>
  </si>
  <si>
    <t>GS&lt;50 kW</t>
  </si>
  <si>
    <t>GS 50 to 4,999 kW</t>
  </si>
  <si>
    <t>36-10-0402-01</t>
  </si>
  <si>
    <t>StatCan</t>
  </si>
  <si>
    <t>14-10-0380-01</t>
  </si>
  <si>
    <t>Dependent variable: Res_NoCDM</t>
  </si>
  <si>
    <t>Dependent variable: GSlt50kW_NoCDM</t>
  </si>
  <si>
    <t>Dependent variable: GSgt50kWh_NoCDM</t>
  </si>
  <si>
    <t>Dependent variable: LUkWh_NoCDM</t>
  </si>
  <si>
    <t>COVIDHDD18</t>
  </si>
  <si>
    <t>COVIDCDD14</t>
  </si>
  <si>
    <t>Model 1: Prais-Winsten, using observations 2012:01-2021:12 (T = 120)</t>
  </si>
  <si>
    <t>rho = 0.620301</t>
  </si>
  <si>
    <t>F(2, 117)</t>
  </si>
  <si>
    <t>Model 3: Prais-Winsten, using observations 2012:01-2021:12 (T = 120)</t>
  </si>
  <si>
    <t>rho = 0.476133</t>
  </si>
  <si>
    <t>Model 4: Prais-Winsten, using observations 2012:01-2021:12 (T = 120)</t>
  </si>
  <si>
    <t>rho = 0.654877</t>
  </si>
  <si>
    <t>Model 9: Prais-Winsten, using observations 2012:01-2021:12 (T = 120)</t>
  </si>
  <si>
    <t>rho = 0.517702</t>
  </si>
  <si>
    <t>F(6, 113)</t>
  </si>
  <si>
    <t>F(7, 112)</t>
  </si>
  <si>
    <t>F(5, 114)</t>
  </si>
  <si>
    <t>Avg. Ratio (10-yr)</t>
  </si>
  <si>
    <t>Summary</t>
  </si>
  <si>
    <t>Average Used (10-yr)</t>
  </si>
  <si>
    <t>2021-2023</t>
  </si>
  <si>
    <t>Only</t>
  </si>
  <si>
    <t>rho = 0.431733</t>
  </si>
  <si>
    <t>rho = 0.200891</t>
  </si>
  <si>
    <t>rho = 0.348224</t>
  </si>
  <si>
    <t>Model 5: Prais-Winsten, using observations 2012:01-2021:12 (T = 120)</t>
  </si>
  <si>
    <t>rho = 0.511429</t>
  </si>
  <si>
    <t>2022 CDM Adjusted Forecast</t>
  </si>
  <si>
    <t>2022 No CDM Forecast</t>
  </si>
  <si>
    <t>Persisting CDM</t>
  </si>
  <si>
    <t>2023 No CDM Forecast</t>
  </si>
  <si>
    <t>2022 kWh Forecast</t>
  </si>
  <si>
    <t>2023 kWh Forecast</t>
  </si>
  <si>
    <t>2022 Forecast without Persisting CDM</t>
  </si>
  <si>
    <t>2023 Forecast without Persisting CDM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</si>
</sst>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9">
    <numFmt numFmtId="5" formatCode="&quot;$&quot;#,##0_);\(&quot;$&quot;#,##0\)"/>
    <numFmt numFmtId="43" formatCode="_(* #,##0.00_);_(* \(#,##0.00\);_(* &quot;-&quot;??_);_(@_)"/>
    <numFmt numFmtId="164" formatCode="&quot;$&quot;#,##0;\-&quot;$&quot;#,##0"/>
    <numFmt numFmtId="165" formatCode="&quot;$&quot;#,##0;[Red]\-&quot;$&quot;#,##0"/>
    <numFmt numFmtId="166" formatCode="&quot;$&quot;#,##0.00;[Red]\-&quot;$&quot;#,##0.00"/>
    <numFmt numFmtId="167" formatCode="_-&quot;$&quot;* #,##0_-;\-&quot;$&quot;* #,##0_-;_-&quot;$&quot;* &quot;-&quot;_-;_-@_-"/>
    <numFmt numFmtId="168" formatCode="_-* #,##0_-;\-* #,##0_-;_-* &quot;-&quot;_-;_-@_-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(* #,##0_);_(* \(#,##0\);_(* &quot;-&quot;??_);_(@_)"/>
    <numFmt numFmtId="172" formatCode="0.0%"/>
    <numFmt numFmtId="173" formatCode="_(* #,##0.0_);_(* \(#,##0.0\);_(* &quot;-&quot;??_);_(@_)"/>
    <numFmt numFmtId="174" formatCode="#,##0.0"/>
    <numFmt numFmtId="175" formatCode="mm/dd/yyyy"/>
    <numFmt numFmtId="176" formatCode="0\-0"/>
    <numFmt numFmtId="177" formatCode="##\-#"/>
    <numFmt numFmtId="178" formatCode="&quot;£ &quot;#,##0.00;[Red]\-&quot;£ &quot;#,##0.00"/>
    <numFmt numFmtId="179" formatCode="0.0000"/>
    <numFmt numFmtId="180" formatCode="#,##0.0_);\(#,##0.0\)"/>
    <numFmt numFmtId="181" formatCode="&quot;$&quot;_(#,##0.00_);&quot;$&quot;\(#,##0.00\)"/>
    <numFmt numFmtId="182" formatCode="_(&quot;$&quot;* #,##0.00000000000000000_);_(&quot;$&quot;* \(#,##0.00000000000000000\);_(&quot;$&quot;* &quot;-&quot;??_);_(@_)"/>
    <numFmt numFmtId="183" formatCode="_-&quot;£&quot;* #,##0.00_-;\-&quot;£&quot;* #,##0.00_-;_-&quot;£&quot;* &quot;-&quot;??_-;_-@_-"/>
    <numFmt numFmtId="184" formatCode="#,##0.0_)\x;\(#,##0.0\)\x"/>
    <numFmt numFmtId="185" formatCode="_(&quot;$&quot;* #,##0.00000000_);_(&quot;$&quot;* \(#,##0.00000000\);_(&quot;$&quot;* &quot;-&quot;??_);_(@_)"/>
    <numFmt numFmtId="186" formatCode="_(&quot;$&quot;* #,##0.00000000000_);_(&quot;$&quot;* \(#,##0.00000000000\);_(&quot;$&quot;* &quot;-&quot;??_);_(@_)"/>
    <numFmt numFmtId="187" formatCode="_(&quot;$&quot;* #,##0.000000000000_);_(&quot;$&quot;* \(#,##0.000000000000\);_(&quot;$&quot;* &quot;-&quot;??_);_(@_)"/>
    <numFmt numFmtId="188" formatCode="_-&quot;£&quot;* #,##0_-;\-&quot;£&quot;* #,##0_-;_-&quot;£&quot;* &quot;-&quot;_-;_-@_-"/>
    <numFmt numFmtId="189" formatCode="#,##0.0_)_x;\(#,##0.0\)_x"/>
    <numFmt numFmtId="190" formatCode="_(* #,##0.0_);_(* \(#,##0.0\);_(* &quot;-&quot;?_);_(@_)"/>
    <numFmt numFmtId="191" formatCode="#,##0.0_)_x;\(#,##0.0\)_x;0.0_)_x;@_)_x"/>
    <numFmt numFmtId="192" formatCode="_(&quot;$&quot;* #,##0.00000000000000_);_(&quot;$&quot;* \(#,##0.00000000000000\);_(&quot;$&quot;* &quot;-&quot;??_);_(@_)"/>
    <numFmt numFmtId="193" formatCode="0.0_)\%;\(0.0\)\%"/>
    <numFmt numFmtId="194" formatCode="_(&quot;$&quot;* #,##0.000000000000000_);_(&quot;$&quot;* \(#,##0.000000000000000\);_(&quot;$&quot;* &quot;-&quot;??_);_(@_)"/>
    <numFmt numFmtId="195" formatCode="#,##0.0_)_%;\(#,##0.0\)_%"/>
    <numFmt numFmtId="196" formatCode="_(* #,##0.000_);_(* \(#,##0.000\);_(* &quot;-&quot;??_);_(@_)"/>
    <numFmt numFmtId="197" formatCode="#,##0.0_);\(#,##0.0\);0_._0_)"/>
    <numFmt numFmtId="198" formatCode="\¥\ #,##0_);[Red]\(\¥\ #,##0\)"/>
    <numFmt numFmtId="199" formatCode="0.000000"/>
    <numFmt numFmtId="200" formatCode="[&gt;1]&quot;10Q: &quot;0&quot; qtrs&quot;;&quot;10Q: &quot;0&quot; qtr&quot;"/>
    <numFmt numFmtId="201" formatCode="0.0%;[Red]\(0.0%\)"/>
    <numFmt numFmtId="202" formatCode="#,##0.0\ \ \ _);\(#,##0.0\)\ \ "/>
    <numFmt numFmtId="203" formatCode="#,##0.00;[Red]\(#,##0.00\)"/>
    <numFmt numFmtId="204" formatCode="_-* #,##0.00\ _F_-;\-* #,##0.00\ _F_-;_-* &quot;-&quot;??\ _F_-;_-@_-"/>
    <numFmt numFmtId="205" formatCode="m\-d\-yy"/>
    <numFmt numFmtId="206" formatCode="&quot;£&quot;#,##0.00_);[Red]\(&quot;£&quot;#,##0.00\)"/>
    <numFmt numFmtId="207" formatCode="0.0_)"/>
    <numFmt numFmtId="208" formatCode="m/yy"/>
    <numFmt numFmtId="209" formatCode="#,###.0#"/>
    <numFmt numFmtId="210" formatCode="#,###.#"/>
    <numFmt numFmtId="211" formatCode="&quot;$&quot;#,##0.00"/>
    <numFmt numFmtId="212" formatCode="0000\ \-\ 0000"/>
    <numFmt numFmtId="213" formatCode="[Red][&gt;0.0000001]\+#,##0.?#;[Red][&lt;-0.0000001]\-#,##0.?#;[Green]&quot;=  &quot;"/>
    <numFmt numFmtId="214" formatCode="#.#######\x"/>
    <numFmt numFmtId="215" formatCode="0.0"/>
    <numFmt numFmtId="216" formatCode="0.00000E+00"/>
    <numFmt numFmtId="217" formatCode="_(* #,##0.0_);_(* \(#,##0.0\);_(* &quot;-&quot;_);_(@_)"/>
    <numFmt numFmtId="218" formatCode="_-* #,##0.00\ _D_M_-;\-* #,##0.00\ _D_M_-;_-* &quot;-&quot;??\ _D_M_-;_-@_-"/>
    <numFmt numFmtId="219" formatCode="#,##0_%_);\(#,##0\)_%;#,##0_%_);@_%_)"/>
    <numFmt numFmtId="220" formatCode="#,##0.00_%_);\(#,##0.00\)_%;**;@_%_)"/>
    <numFmt numFmtId="221" formatCode="0.000\x"/>
    <numFmt numFmtId="222" formatCode="&quot;$&quot;#,##0.00_);[Red]\(&quot;$&quot;#,##0.00\);&quot;--  &quot;;_(@_)"/>
    <numFmt numFmtId="223" formatCode="_(&quot;$&quot;* #,##0.0_);_(&quot;$&quot;* \(#,##0.0\);_(&quot;$&quot;* &quot;-&quot;_);_(@_)"/>
    <numFmt numFmtId="224" formatCode="_(&quot;$&quot;* #,##0_);_(&quot;$&quot;* \(#,##0\);_(&quot;$&quot;* &quot;-&quot;??_);_(@_)"/>
    <numFmt numFmtId="225" formatCode="&quot;$&quot;#,##0.00_%_);\(&quot;$&quot;#,##0.00\)_%;**;@_%_)"/>
    <numFmt numFmtId="226" formatCode="&quot;$&quot;#,##0.00_%_);\(&quot;$&quot;#,##0.00\)_%;&quot;$&quot;###0.00_%_);@_%_)"/>
    <numFmt numFmtId="227" formatCode="_(\§\ #,##0_)\ ;[Red]\(\§\ #,##0\)\ ;&quot; - &quot;;_(@\ _)"/>
    <numFmt numFmtId="228" formatCode="_(\§\ #,##0.00_);[Red]\(\§\ #,##0.00\);&quot; - &quot;_0_0;_(@_)"/>
    <numFmt numFmtId="229" formatCode="###0.00_)"/>
    <numFmt numFmtId="230" formatCode="m/d/yy_%_)"/>
    <numFmt numFmtId="231" formatCode="mmm\-dd\-yyyy"/>
    <numFmt numFmtId="232" formatCode="mmm\-d\-yyyy"/>
    <numFmt numFmtId="233" formatCode="mmm\-yyyy"/>
    <numFmt numFmtId="234" formatCode="m/d/yy_%_);;**"/>
    <numFmt numFmtId="235" formatCode="#,##0.0_);[Red]\(#,##0.0\)"/>
    <numFmt numFmtId="236" formatCode="_([$€-2]* #,##0.00_);_([$€-2]* \(#,##0.00\);_([$€-2]* &quot;-&quot;??_)"/>
    <numFmt numFmtId="237" formatCode="&quot;$&quot;#,##0.000_);[Red]\(&quot;$&quot;#,##0.000\)"/>
    <numFmt numFmtId="238" formatCode="0.0000000000000"/>
    <numFmt numFmtId="239" formatCode="0_)"/>
    <numFmt numFmtId="240" formatCode="[$-409]d\-mmm\-yy;@"/>
    <numFmt numFmtId="241" formatCode="#,##0.00_);[Red]\(#,##0.00\);\-\-\ \ \ "/>
    <numFmt numFmtId="242" formatCode="General_)"/>
    <numFmt numFmtId="243" formatCode="&quot;&quot;"/>
    <numFmt numFmtId="244" formatCode="#,##0.0\ ;\(#,##0.0\ \)"/>
    <numFmt numFmtId="245" formatCode="0.0%;0.0%;\-\ "/>
    <numFmt numFmtId="246" formatCode="0.0%\ ;\(0.0%\)"/>
    <numFmt numFmtId="247" formatCode="_ * #,##0.00_)\ _$_ ;_ * \(#,##0.00\)\ _$_ ;_ * &quot;-&quot;??_)\ _$_ ;_ @_ "/>
    <numFmt numFmtId="248" formatCode="#,##0.00000\ ;\(#,##0.00000\ \)"/>
    <numFmt numFmtId="249" formatCode="0.000000000000"/>
    <numFmt numFmtId="250" formatCode="_ * #,##0.00_)\ &quot;$&quot;_ ;_ * \(#,##0.00\)\ &quot;$&quot;_ ;_ * &quot;-&quot;??_)\ &quot;$&quot;_ ;_ @_ "/>
    <numFmt numFmtId="251" formatCode="#,##0.0000\ ;\(#,##0.0000\ \)"/>
    <numFmt numFmtId="252" formatCode="0.000%\ ;\(0.000%\)"/>
    <numFmt numFmtId="253" formatCode="#,##0.0\x_)_);\(#,##0.0\x\)_);#,##0.0\x_)_);@_%_)"/>
    <numFmt numFmtId="254" formatCode="_(* #,##0.00000_);_(* \(#,##0.00000\);_(* &quot;-&quot;?_);_(@_)"/>
    <numFmt numFmtId="255" formatCode="#,##0.0_);[Red]\(#,##0.0\);&quot;--  &quot;"/>
    <numFmt numFmtId="256" formatCode="0.00_)"/>
    <numFmt numFmtId="257" formatCode="#,##0.000_);[Red]\(#,##0.000\)"/>
    <numFmt numFmtId="258" formatCode="0_);\(0\)"/>
    <numFmt numFmtId="259" formatCode="[$-1009]d\-mmm\-yy;@"/>
    <numFmt numFmtId="260" formatCode="#,##0.00&quot;x&quot;_);[Red]\(#,##0.00&quot;x&quot;\)"/>
    <numFmt numFmtId="261" formatCode="#,##0_);\(#,##0\);&quot;-  &quot;"/>
    <numFmt numFmtId="262" formatCode="#,##0.0_);\(#,##0.0\);&quot;-  &quot;"/>
    <numFmt numFmtId="263" formatCode="#,##0.0_);\(#,##0.0\);\-_)"/>
    <numFmt numFmtId="264" formatCode="0.00000000"/>
    <numFmt numFmtId="265" formatCode="#,##0.0%_);[Red]\(#,##0.0%\)"/>
    <numFmt numFmtId="266" formatCode="#,##0.00%_);[Red]\(#,##0.00%\)"/>
    <numFmt numFmtId="267" formatCode="0.0%_);\(0.0%\);&quot;-  &quot;"/>
    <numFmt numFmtId="268" formatCode="#,##0.0\%_);\(#,##0.0\%\);#,##0.0\%_);@_%_)"/>
    <numFmt numFmtId="269" formatCode="mm/dd/yy"/>
    <numFmt numFmtId="270" formatCode="0.00\ ;\-0.00\ ;&quot;- &quot;"/>
    <numFmt numFmtId="271" formatCode="#,##0.0000"/>
    <numFmt numFmtId="272" formatCode="#,##0\ ;[Red]\(#,##0\);\ \-\ "/>
    <numFmt numFmtId="273" formatCode="#,##0.00_);\(#,##0.00\);#,##0.00_);@_)"/>
    <numFmt numFmtId="274" formatCode="[White]General"/>
    <numFmt numFmtId="275" formatCode="#,###.##"/>
    <numFmt numFmtId="276" formatCode="&quot;$&quot;#,##0.000000_);[Red]\(&quot;$&quot;#,##0.000000\)"/>
    <numFmt numFmtId="277" formatCode="&quot;Table &quot;0"/>
    <numFmt numFmtId="278" formatCode="_(General_)"/>
    <numFmt numFmtId="279" formatCode="0.00\ "/>
    <numFmt numFmtId="280" formatCode="_-&quot;L.&quot;\ * #,##0.00_-;\-&quot;L.&quot;\ * #,##0.00_-;_-&quot;L.&quot;\ * &quot;-&quot;??_-;_-@_-"/>
    <numFmt numFmtId="281" formatCode="0_%_);\(0\)_%;0_%_);@_%_)"/>
    <numFmt numFmtId="282" formatCode="0,000\x"/>
    <numFmt numFmtId="283" formatCode="yyyy&quot;A&quot;"/>
    <numFmt numFmtId="284" formatCode="_-* #,##0\ _D_M_-;\-* #,##0\ _D_M_-;_-* &quot;-&quot;\ _D_M_-;_-@_-"/>
    <numFmt numFmtId="285" formatCode="&quot;@ &quot;0.00"/>
    <numFmt numFmtId="286" formatCode="&quot;Yes&quot;_%_);&quot;Error&quot;_%_);&quot;No&quot;_%_);&quot;--&quot;_%_)"/>
    <numFmt numFmtId="287" formatCode="_(* #,##0.0000_);_(* \(#,##0.0000\);_(* &quot;-&quot;??_);_(@_)"/>
    <numFmt numFmtId="288" formatCode="_-* #,##0_-;\-* #,##0_-;_-* &quot;-&quot;??_-;_-@_-"/>
    <numFmt numFmtId="289" formatCode="_-* #,##0.000000_-;\-* #,##0.000000_-;_-* &quot;-&quot;??_-;_-@_-"/>
    <numFmt numFmtId="290" formatCode="_(* #,##0.00000_);_(* \(#,##0.00000\);_(* &quot;-&quot;??_);_(@_)"/>
  </numFmts>
  <fonts count="21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  <font>
      <sz val="10"/>
      <name val="Geneva"/>
    </font>
    <font>
      <sz val="10"/>
      <name val="Book Antiqua"/>
      <family val="1"/>
    </font>
    <font>
      <sz val="10"/>
      <name val="Helv"/>
      <charset val="204"/>
    </font>
    <font>
      <sz val="10"/>
      <name val="Frutiger 45 Light"/>
    </font>
    <font>
      <sz val="10"/>
      <name val="Frutiger 45 Light"/>
      <family val="2"/>
    </font>
    <font>
      <sz val="12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2"/>
      <color theme="1"/>
      <name val="Times New Roman"/>
      <family val="2"/>
    </font>
    <font>
      <sz val="10"/>
      <color indexed="9"/>
      <name val="Arial"/>
      <family val="2"/>
    </font>
    <font>
      <sz val="11"/>
      <color theme="0"/>
      <name val="Arial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12"/>
      <name val="Arial"/>
      <family val="2"/>
    </font>
    <font>
      <sz val="9"/>
      <name val="Times New Roman"/>
      <family val="1"/>
    </font>
    <font>
      <sz val="10"/>
      <color indexed="20"/>
      <name val="Arial"/>
      <family val="2"/>
    </font>
    <font>
      <sz val="11"/>
      <color rgb="FF9C0006"/>
      <name val="Arial"/>
      <family val="2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b/>
      <sz val="7"/>
      <name val="Arial"/>
      <family val="2"/>
    </font>
    <font>
      <b/>
      <sz val="10"/>
      <color indexed="52"/>
      <name val="Arial"/>
      <family val="2"/>
    </font>
    <font>
      <b/>
      <sz val="11"/>
      <color rgb="FFFA7D00"/>
      <name val="Arial"/>
      <family val="2"/>
    </font>
    <font>
      <b/>
      <sz val="10"/>
      <color indexed="9"/>
      <name val="Arial"/>
      <family val="2"/>
    </font>
    <font>
      <b/>
      <sz val="11"/>
      <color theme="0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8"/>
      <name val="Palatino"/>
      <family val="1"/>
    </font>
    <font>
      <sz val="12"/>
      <color theme="1"/>
      <name val="Calibri"/>
      <family val="2"/>
    </font>
    <font>
      <sz val="12"/>
      <name val="Goudy Old Style"/>
      <family val="1"/>
    </font>
    <font>
      <sz val="10"/>
      <name val="Verdana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indexed="24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9"/>
      <name val="Arial"/>
      <family val="2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10"/>
      <name val="Helv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i/>
      <sz val="10"/>
      <color indexed="23"/>
      <name val="Arial"/>
      <family val="2"/>
    </font>
    <font>
      <i/>
      <sz val="11"/>
      <color rgb="FF7F7F7F"/>
      <name val="Arial"/>
      <family val="2"/>
    </font>
    <font>
      <sz val="14"/>
      <color indexed="32"/>
      <name val="Times New Roman"/>
      <family val="1"/>
    </font>
    <font>
      <u/>
      <sz val="8"/>
      <color rgb="FF800080"/>
      <name val="Calibri"/>
      <family val="2"/>
      <scheme val="minor"/>
    </font>
    <font>
      <sz val="7"/>
      <name val="Palatino"/>
      <family val="1"/>
    </font>
    <font>
      <sz val="10"/>
      <color indexed="17"/>
      <name val="Arial"/>
      <family val="2"/>
    </font>
    <font>
      <sz val="11"/>
      <color rgb="FF006100"/>
      <name val="Arial"/>
      <family val="2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b/>
      <sz val="15"/>
      <color indexed="56"/>
      <name val="Arial"/>
      <family val="2"/>
    </font>
    <font>
      <sz val="18"/>
      <name val="Helvetica-Black"/>
    </font>
    <font>
      <b/>
      <sz val="13"/>
      <color indexed="56"/>
      <name val="Arial"/>
      <family val="2"/>
    </font>
    <font>
      <i/>
      <sz val="14"/>
      <name val="Palatino"/>
      <family val="1"/>
    </font>
    <font>
      <b/>
      <sz val="11"/>
      <color theme="3"/>
      <name val="Calibri"/>
      <family val="2"/>
    </font>
    <font>
      <b/>
      <sz val="11"/>
      <color indexed="56"/>
      <name val="Arial"/>
      <family val="2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9.35"/>
      <color theme="10"/>
      <name val="Calibri"/>
      <family val="2"/>
    </font>
    <font>
      <u/>
      <sz val="10"/>
      <color indexed="12"/>
      <name val="Times New Roman"/>
      <family val="1"/>
    </font>
    <font>
      <u/>
      <sz val="8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color indexed="62"/>
      <name val="Arial"/>
      <family val="2"/>
    </font>
    <font>
      <sz val="11"/>
      <color rgb="FF3F3F76"/>
      <name val="Arial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10"/>
      <color indexed="52"/>
      <name val="Arial"/>
      <family val="2"/>
    </font>
    <font>
      <sz val="11"/>
      <color rgb="FFFA7D00"/>
      <name val="Arial"/>
      <family val="2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10"/>
      <color indexed="60"/>
      <name val="Arial"/>
      <family val="2"/>
    </font>
    <font>
      <sz val="11"/>
      <color rgb="FF9C650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0"/>
      <name val="Arial Unicode MS"/>
      <family val="2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name val="Frutiger 45 Light"/>
    </font>
    <font>
      <sz val="9"/>
      <color indexed="56"/>
      <name val="Frutiger 45 Light"/>
      <family val="2"/>
    </font>
    <font>
      <b/>
      <sz val="10"/>
      <color indexed="63"/>
      <name val="Arial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sz val="10"/>
      <name val="Tms Rmn"/>
    </font>
    <font>
      <i/>
      <sz val="8"/>
      <name val="Arial"/>
      <family val="2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b/>
      <sz val="15"/>
      <name val="Arial"/>
      <family val="2"/>
    </font>
    <font>
      <b/>
      <sz val="14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4"/>
      <color indexed="16"/>
      <name val="Sabon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name val="Helv"/>
    </font>
    <font>
      <b/>
      <sz val="11"/>
      <color theme="1"/>
      <name val="Arial"/>
      <family val="2"/>
    </font>
    <font>
      <b/>
      <sz val="12"/>
      <color theme="1"/>
      <name val="Calibri"/>
      <family val="2"/>
    </font>
    <font>
      <u/>
      <sz val="8"/>
      <color indexed="8"/>
      <name val="Arial"/>
      <family val="2"/>
    </font>
    <font>
      <sz val="16"/>
      <name val="WarburgLogo"/>
      <family val="1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sz val="8"/>
      <color indexed="12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i/>
      <sz val="10"/>
      <name val="Times New Roman"/>
      <family val="1"/>
    </font>
    <font>
      <b/>
      <sz val="11"/>
      <name val="Arial"/>
      <family val="2"/>
    </font>
    <font>
      <sz val="10"/>
      <color rgb="FFFF0000"/>
      <name val="Arial"/>
      <family val="2"/>
    </font>
    <font>
      <i/>
      <sz val="10"/>
      <color rgb="FFC00000"/>
      <name val="Arial"/>
      <family val="2"/>
    </font>
    <font>
      <sz val="10"/>
      <color rgb="FFFF0000"/>
      <name val="Times New Roman"/>
      <family val="1"/>
    </font>
    <font>
      <sz val="10"/>
      <color rgb="FFC00000"/>
      <name val="Times New Roman"/>
      <family val="1"/>
    </font>
    <font>
      <b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8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28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0"/>
      </top>
      <bottom/>
      <diagonal/>
    </border>
  </borders>
  <cellStyleXfs count="5798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0" fontId="31" fillId="34" borderId="0" applyNumberFormat="0" applyBorder="0" applyAlignment="0" applyProtection="0"/>
    <xf numFmtId="0" fontId="32" fillId="51" borderId="10" applyNumberFormat="0" applyAlignment="0" applyProtection="0"/>
    <xf numFmtId="0" fontId="33" fillId="52" borderId="11" applyNumberFormat="0" applyAlignment="0" applyProtection="0"/>
    <xf numFmtId="169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35" borderId="0" applyNumberFormat="0" applyBorder="0" applyAlignment="0" applyProtection="0"/>
    <xf numFmtId="0" fontId="36" fillId="0" borderId="12" applyNumberFormat="0" applyFill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39" fillId="38" borderId="10" applyNumberFormat="0" applyAlignment="0" applyProtection="0"/>
    <xf numFmtId="0" fontId="40" fillId="0" borderId="15" applyNumberFormat="0" applyFill="0" applyAlignment="0" applyProtection="0"/>
    <xf numFmtId="0" fontId="41" fillId="53" borderId="0" applyNumberFormat="0" applyBorder="0" applyAlignment="0" applyProtection="0"/>
    <xf numFmtId="0" fontId="6" fillId="54" borderId="16" applyNumberFormat="0" applyFont="0" applyAlignment="0" applyProtection="0"/>
    <xf numFmtId="0" fontId="42" fillId="51" borderId="17" applyNumberFormat="0" applyAlignment="0" applyProtection="0"/>
    <xf numFmtId="0" fontId="43" fillId="0" borderId="0" applyNumberFormat="0" applyFill="0" applyBorder="0" applyAlignment="0" applyProtection="0"/>
    <xf numFmtId="0" fontId="44" fillId="0" borderId="18" applyNumberFormat="0" applyFill="0" applyAlignment="0" applyProtection="0"/>
    <xf numFmtId="0" fontId="45" fillId="0" borderId="0" applyNumberForma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  <xf numFmtId="0" fontId="12" fillId="0" borderId="2" applyNumberFormat="0" applyFill="0" applyAlignment="0" applyProtection="0"/>
    <xf numFmtId="0" fontId="11" fillId="0" borderId="1" applyNumberFormat="0" applyFill="0" applyAlignment="0" applyProtection="0"/>
    <xf numFmtId="0" fontId="5" fillId="0" borderId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4" applyNumberFormat="0" applyAlignment="0" applyProtection="0"/>
    <xf numFmtId="0" fontId="18" fillId="6" borderId="5" applyNumberFormat="0" applyAlignment="0" applyProtection="0"/>
    <xf numFmtId="0" fontId="19" fillId="6" borderId="4" applyNumberFormat="0" applyAlignment="0" applyProtection="0"/>
    <xf numFmtId="0" fontId="20" fillId="0" borderId="6" applyNumberFormat="0" applyFill="0" applyAlignment="0" applyProtection="0"/>
    <xf numFmtId="0" fontId="21" fillId="7" borderId="7" applyNumberFormat="0" applyAlignment="0" applyProtection="0"/>
    <xf numFmtId="0" fontId="22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5" fillId="32" borderId="0" applyNumberFormat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3" fontId="6" fillId="0" borderId="0"/>
    <xf numFmtId="174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5" fontId="6" fillId="0" borderId="0"/>
    <xf numFmtId="176" fontId="6" fillId="0" borderId="0"/>
    <xf numFmtId="175" fontId="6" fillId="0" borderId="0"/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38" fontId="27" fillId="55" borderId="0" applyNumberFormat="0" applyBorder="0" applyAlignment="0" applyProtection="0"/>
    <xf numFmtId="10" fontId="27" fillId="56" borderId="19" applyNumberFormat="0" applyBorder="0" applyAlignment="0" applyProtection="0"/>
    <xf numFmtId="177" fontId="6" fillId="0" borderId="0"/>
    <xf numFmtId="171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8" fontId="6" fillId="0" borderId="0"/>
    <xf numFmtId="10" fontId="6" fillId="0" borderId="0" applyFont="0" applyFill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4" fillId="0" borderId="0"/>
    <xf numFmtId="170" fontId="6" fillId="0" borderId="0" applyFont="0" applyFill="0" applyBorder="0" applyAlignment="0" applyProtection="0"/>
    <xf numFmtId="0" fontId="4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0" fontId="4" fillId="0" borderId="0"/>
    <xf numFmtId="164" fontId="6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4" fillId="0" borderId="0"/>
    <xf numFmtId="9" fontId="47" fillId="0" borderId="0">
      <alignment horizontal="right"/>
    </xf>
    <xf numFmtId="0" fontId="6" fillId="0" borderId="0"/>
    <xf numFmtId="164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0" fontId="48" fillId="0" borderId="0" applyFont="0" applyFill="0" applyBorder="0" applyAlignment="0" applyProtection="0"/>
    <xf numFmtId="0" fontId="6" fillId="57" borderId="10" applyNumberFormat="0">
      <alignment horizontal="centerContinuous" vertical="center" wrapText="1"/>
    </xf>
    <xf numFmtId="0" fontId="6" fillId="57" borderId="10" applyNumberFormat="0">
      <alignment horizontal="centerContinuous" vertical="center" wrapText="1"/>
    </xf>
    <xf numFmtId="0" fontId="6" fillId="58" borderId="10" applyNumberFormat="0">
      <alignment horizontal="left" vertical="center"/>
    </xf>
    <xf numFmtId="0" fontId="6" fillId="58" borderId="10" applyNumberFormat="0">
      <alignment horizontal="left" vertical="center"/>
    </xf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0" fontId="6" fillId="0" borderId="0"/>
    <xf numFmtId="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50" fillId="0" borderId="0"/>
    <xf numFmtId="0" fontId="51" fillId="0" borderId="0" applyFont="0" applyFill="0" applyBorder="0" applyAlignment="0" applyProtection="0"/>
    <xf numFmtId="18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2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39" fontId="6" fillId="0" borderId="0" applyFont="0" applyFill="0" applyBorder="0" applyAlignment="0" applyProtection="0"/>
    <xf numFmtId="0" fontId="50" fillId="0" borderId="0"/>
    <xf numFmtId="0" fontId="6" fillId="0" borderId="0">
      <alignment vertical="top"/>
    </xf>
    <xf numFmtId="9" fontId="51" fillId="0" borderId="0">
      <alignment horizontal="right"/>
    </xf>
    <xf numFmtId="0" fontId="52" fillId="0" borderId="0" applyNumberFormat="0" applyFill="0">
      <alignment horizontal="left" vertical="center" wrapText="1"/>
    </xf>
    <xf numFmtId="184" fontId="6" fillId="0" borderId="0" applyFont="0" applyFill="0" applyBorder="0" applyAlignment="0" applyProtection="0"/>
    <xf numFmtId="185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Protection="0">
      <alignment horizontal="right"/>
    </xf>
    <xf numFmtId="192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0" fontId="6" fillId="0" borderId="0"/>
    <xf numFmtId="0" fontId="6" fillId="0" borderId="0"/>
    <xf numFmtId="0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54" fillId="0" borderId="0"/>
    <xf numFmtId="199" fontId="52" fillId="0" borderId="0" applyNumberFormat="0" applyFill="0">
      <alignment horizontal="left" vertical="center" wrapText="1"/>
    </xf>
    <xf numFmtId="0" fontId="52" fillId="59" borderId="0" applyFont="0" applyFill="0" applyProtection="0"/>
    <xf numFmtId="180" fontId="6" fillId="0" borderId="0"/>
    <xf numFmtId="200" fontId="55" fillId="0" borderId="0" applyFill="0" applyBorder="0" applyAlignment="0" applyProtection="0">
      <alignment horizontal="right"/>
    </xf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3" borderId="0" applyNumberFormat="0" applyBorder="0" applyAlignment="0" applyProtection="0"/>
    <xf numFmtId="0" fontId="4" fillId="10" borderId="0" applyNumberFormat="0" applyBorder="0" applyAlignment="0" applyProtection="0"/>
    <xf numFmtId="0" fontId="54" fillId="33" borderId="0" applyNumberFormat="0" applyBorder="0" applyAlignment="0" applyProtection="0"/>
    <xf numFmtId="0" fontId="56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6" fillId="10" borderId="0" applyNumberFormat="0" applyBorder="0" applyAlignment="0" applyProtection="0"/>
    <xf numFmtId="0" fontId="4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7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29" fillId="34" borderId="0" applyNumberFormat="0" applyBorder="0" applyAlignment="0" applyProtection="0"/>
    <xf numFmtId="0" fontId="4" fillId="14" borderId="0" applyNumberFormat="0" applyBorder="0" applyAlignment="0" applyProtection="0"/>
    <xf numFmtId="0" fontId="54" fillId="34" borderId="0" applyNumberFormat="0" applyBorder="0" applyAlignment="0" applyProtection="0"/>
    <xf numFmtId="0" fontId="56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6" fillId="14" borderId="0" applyNumberFormat="0" applyBorder="0" applyAlignment="0" applyProtection="0"/>
    <xf numFmtId="0" fontId="4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7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29" fillId="35" borderId="0" applyNumberFormat="0" applyBorder="0" applyAlignment="0" applyProtection="0"/>
    <xf numFmtId="0" fontId="4" fillId="18" borderId="0" applyNumberFormat="0" applyBorder="0" applyAlignment="0" applyProtection="0"/>
    <xf numFmtId="0" fontId="54" fillId="35" borderId="0" applyNumberFormat="0" applyBorder="0" applyAlignment="0" applyProtection="0"/>
    <xf numFmtId="0" fontId="56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6" fillId="18" borderId="0" applyNumberFormat="0" applyBorder="0" applyAlignment="0" applyProtection="0"/>
    <xf numFmtId="0" fontId="4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7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9" fillId="36" borderId="0" applyNumberFormat="0" applyBorder="0" applyAlignment="0" applyProtection="0"/>
    <xf numFmtId="0" fontId="4" fillId="22" borderId="0" applyNumberFormat="0" applyBorder="0" applyAlignment="0" applyProtection="0"/>
    <xf numFmtId="0" fontId="54" fillId="36" borderId="0" applyNumberFormat="0" applyBorder="0" applyAlignment="0" applyProtection="0"/>
    <xf numFmtId="0" fontId="56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6" fillId="22" borderId="0" applyNumberFormat="0" applyBorder="0" applyAlignment="0" applyProtection="0"/>
    <xf numFmtId="0" fontId="4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29" fillId="37" borderId="0" applyNumberFormat="0" applyBorder="0" applyAlignment="0" applyProtection="0"/>
    <xf numFmtId="0" fontId="4" fillId="26" borderId="0" applyNumberFormat="0" applyBorder="0" applyAlignment="0" applyProtection="0"/>
    <xf numFmtId="0" fontId="54" fillId="37" borderId="0" applyNumberFormat="0" applyBorder="0" applyAlignment="0" applyProtection="0"/>
    <xf numFmtId="0" fontId="56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6" fillId="26" borderId="0" applyNumberFormat="0" applyBorder="0" applyAlignment="0" applyProtection="0"/>
    <xf numFmtId="0" fontId="4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7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29" fillId="38" borderId="0" applyNumberFormat="0" applyBorder="0" applyAlignment="0" applyProtection="0"/>
    <xf numFmtId="0" fontId="4" fillId="30" borderId="0" applyNumberFormat="0" applyBorder="0" applyAlignment="0" applyProtection="0"/>
    <xf numFmtId="0" fontId="54" fillId="38" borderId="0" applyNumberFormat="0" applyBorder="0" applyAlignment="0" applyProtection="0"/>
    <xf numFmtId="0" fontId="56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6" fillId="30" borderId="0" applyNumberFormat="0" applyBorder="0" applyAlignment="0" applyProtection="0"/>
    <xf numFmtId="0" fontId="4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7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29" fillId="39" borderId="0" applyNumberFormat="0" applyBorder="0" applyAlignment="0" applyProtection="0"/>
    <xf numFmtId="0" fontId="4" fillId="11" borderId="0" applyNumberFormat="0" applyBorder="0" applyAlignment="0" applyProtection="0"/>
    <xf numFmtId="0" fontId="54" fillId="39" borderId="0" applyNumberFormat="0" applyBorder="0" applyAlignment="0" applyProtection="0"/>
    <xf numFmtId="0" fontId="56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6" fillId="11" borderId="0" applyNumberFormat="0" applyBorder="0" applyAlignment="0" applyProtection="0"/>
    <xf numFmtId="0" fontId="4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9" fillId="40" borderId="0" applyNumberFormat="0" applyBorder="0" applyAlignment="0" applyProtection="0"/>
    <xf numFmtId="0" fontId="4" fillId="15" borderId="0" applyNumberFormat="0" applyBorder="0" applyAlignment="0" applyProtection="0"/>
    <xf numFmtId="0" fontId="54" fillId="40" borderId="0" applyNumberFormat="0" applyBorder="0" applyAlignment="0" applyProtection="0"/>
    <xf numFmtId="0" fontId="56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6" fillId="15" borderId="0" applyNumberFormat="0" applyBorder="0" applyAlignment="0" applyProtection="0"/>
    <xf numFmtId="0" fontId="4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4" fillId="19" borderId="0" applyNumberFormat="0" applyBorder="0" applyAlignment="0" applyProtection="0"/>
    <xf numFmtId="0" fontId="54" fillId="41" borderId="0" applyNumberFormat="0" applyBorder="0" applyAlignment="0" applyProtection="0"/>
    <xf numFmtId="0" fontId="56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6" fillId="19" borderId="0" applyNumberFormat="0" applyBorder="0" applyAlignment="0" applyProtection="0"/>
    <xf numFmtId="0" fontId="4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9" fillId="36" borderId="0" applyNumberFormat="0" applyBorder="0" applyAlignment="0" applyProtection="0"/>
    <xf numFmtId="0" fontId="4" fillId="23" borderId="0" applyNumberFormat="0" applyBorder="0" applyAlignment="0" applyProtection="0"/>
    <xf numFmtId="0" fontId="54" fillId="36" borderId="0" applyNumberFormat="0" applyBorder="0" applyAlignment="0" applyProtection="0"/>
    <xf numFmtId="0" fontId="56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6" fillId="23" borderId="0" applyNumberFormat="0" applyBorder="0" applyAlignment="0" applyProtection="0"/>
    <xf numFmtId="0" fontId="4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9" fillId="39" borderId="0" applyNumberFormat="0" applyBorder="0" applyAlignment="0" applyProtection="0"/>
    <xf numFmtId="0" fontId="4" fillId="27" borderId="0" applyNumberFormat="0" applyBorder="0" applyAlignment="0" applyProtection="0"/>
    <xf numFmtId="0" fontId="54" fillId="39" borderId="0" applyNumberFormat="0" applyBorder="0" applyAlignment="0" applyProtection="0"/>
    <xf numFmtId="0" fontId="56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6" fillId="27" borderId="0" applyNumberFormat="0" applyBorder="0" applyAlignment="0" applyProtection="0"/>
    <xf numFmtId="0" fontId="4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9" fillId="42" borderId="0" applyNumberFormat="0" applyBorder="0" applyAlignment="0" applyProtection="0"/>
    <xf numFmtId="0" fontId="4" fillId="31" borderId="0" applyNumberFormat="0" applyBorder="0" applyAlignment="0" applyProtection="0"/>
    <xf numFmtId="0" fontId="54" fillId="42" borderId="0" applyNumberFormat="0" applyBorder="0" applyAlignment="0" applyProtection="0"/>
    <xf numFmtId="0" fontId="56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6" fillId="31" borderId="0" applyNumberFormat="0" applyBorder="0" applyAlignment="0" applyProtection="0"/>
    <xf numFmtId="0" fontId="4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58" fillId="43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5" fillId="12" borderId="0" applyNumberFormat="0" applyBorder="0" applyAlignment="0" applyProtection="0"/>
    <xf numFmtId="0" fontId="30" fillId="40" borderId="0" applyNumberFormat="0" applyBorder="0" applyAlignment="0" applyProtection="0"/>
    <xf numFmtId="0" fontId="58" fillId="40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25" fillId="16" borderId="0" applyNumberFormat="0" applyBorder="0" applyAlignment="0" applyProtection="0"/>
    <xf numFmtId="0" fontId="30" fillId="41" borderId="0" applyNumberFormat="0" applyBorder="0" applyAlignment="0" applyProtection="0"/>
    <xf numFmtId="0" fontId="58" fillId="41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25" fillId="20" borderId="0" applyNumberFormat="0" applyBorder="0" applyAlignment="0" applyProtection="0"/>
    <xf numFmtId="0" fontId="30" fillId="44" borderId="0" applyNumberFormat="0" applyBorder="0" applyAlignment="0" applyProtection="0"/>
    <xf numFmtId="0" fontId="58" fillId="4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25" fillId="24" borderId="0" applyNumberFormat="0" applyBorder="0" applyAlignment="0" applyProtection="0"/>
    <xf numFmtId="0" fontId="30" fillId="45" borderId="0" applyNumberFormat="0" applyBorder="0" applyAlignment="0" applyProtection="0"/>
    <xf numFmtId="0" fontId="58" fillId="45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25" fillId="28" borderId="0" applyNumberFormat="0" applyBorder="0" applyAlignment="0" applyProtection="0"/>
    <xf numFmtId="0" fontId="30" fillId="46" borderId="0" applyNumberFormat="0" applyBorder="0" applyAlignment="0" applyProtection="0"/>
    <xf numFmtId="0" fontId="58" fillId="46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25" fillId="32" borderId="0" applyNumberFormat="0" applyBorder="0" applyAlignment="0" applyProtection="0"/>
    <xf numFmtId="201" fontId="6" fillId="0" borderId="25">
      <alignment horizontal="right"/>
    </xf>
    <xf numFmtId="0" fontId="30" fillId="47" borderId="0" applyNumberFormat="0" applyBorder="0" applyAlignment="0" applyProtection="0"/>
    <xf numFmtId="0" fontId="58" fillId="47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25" fillId="9" borderId="0" applyNumberFormat="0" applyBorder="0" applyAlignment="0" applyProtection="0"/>
    <xf numFmtId="0" fontId="30" fillId="48" borderId="0" applyNumberFormat="0" applyBorder="0" applyAlignment="0" applyProtection="0"/>
    <xf numFmtId="0" fontId="58" fillId="48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25" fillId="13" borderId="0" applyNumberFormat="0" applyBorder="0" applyAlignment="0" applyProtection="0"/>
    <xf numFmtId="0" fontId="30" fillId="49" borderId="0" applyNumberFormat="0" applyBorder="0" applyAlignment="0" applyProtection="0"/>
    <xf numFmtId="0" fontId="58" fillId="49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25" fillId="17" borderId="0" applyNumberFormat="0" applyBorder="0" applyAlignment="0" applyProtection="0"/>
    <xf numFmtId="0" fontId="30" fillId="44" borderId="0" applyNumberFormat="0" applyBorder="0" applyAlignment="0" applyProtection="0"/>
    <xf numFmtId="0" fontId="58" fillId="44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25" fillId="21" borderId="0" applyNumberFormat="0" applyBorder="0" applyAlignment="0" applyProtection="0"/>
    <xf numFmtId="0" fontId="30" fillId="45" borderId="0" applyNumberFormat="0" applyBorder="0" applyAlignment="0" applyProtection="0"/>
    <xf numFmtId="0" fontId="58" fillId="4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25" fillId="25" borderId="0" applyNumberFormat="0" applyBorder="0" applyAlignment="0" applyProtection="0"/>
    <xf numFmtId="0" fontId="30" fillId="50" borderId="0" applyNumberFormat="0" applyBorder="0" applyAlignment="0" applyProtection="0"/>
    <xf numFmtId="0" fontId="58" fillId="50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25" fillId="29" borderId="0" applyNumberFormat="0" applyBorder="0" applyAlignment="0" applyProtection="0"/>
    <xf numFmtId="167" fontId="60" fillId="0" borderId="0" applyFont="0"/>
    <xf numFmtId="167" fontId="60" fillId="0" borderId="0" applyFont="0"/>
    <xf numFmtId="167" fontId="60" fillId="0" borderId="26" applyFont="0"/>
    <xf numFmtId="167" fontId="60" fillId="0" borderId="26" applyFont="0"/>
    <xf numFmtId="168" fontId="60" fillId="0" borderId="0" applyFont="0"/>
    <xf numFmtId="168" fontId="60" fillId="0" borderId="0" applyFont="0"/>
    <xf numFmtId="202" fontId="61" fillId="0" borderId="25">
      <alignment horizontal="right"/>
    </xf>
    <xf numFmtId="202" fontId="61" fillId="0" borderId="25" applyFill="0">
      <alignment horizontal="right"/>
    </xf>
    <xf numFmtId="203" fontId="6" fillId="0" borderId="25">
      <alignment horizontal="right"/>
    </xf>
    <xf numFmtId="3" fontId="6" fillId="0" borderId="25" applyFill="0">
      <alignment horizontal="right"/>
    </xf>
    <xf numFmtId="204" fontId="61" fillId="0" borderId="25" applyFill="0">
      <alignment horizontal="right"/>
    </xf>
    <xf numFmtId="3" fontId="62" fillId="0" borderId="25" applyFill="0">
      <alignment horizontal="right"/>
    </xf>
    <xf numFmtId="205" fontId="7" fillId="60" borderId="27">
      <alignment horizontal="center" vertical="center"/>
    </xf>
    <xf numFmtId="0" fontId="6" fillId="0" borderId="0"/>
    <xf numFmtId="180" fontId="63" fillId="0" borderId="0"/>
    <xf numFmtId="0" fontId="6" fillId="0" borderId="0"/>
    <xf numFmtId="206" fontId="6" fillId="0" borderId="25">
      <alignment horizontal="right"/>
      <protection locked="0"/>
    </xf>
    <xf numFmtId="165" fontId="61" fillId="0" borderId="25" applyNumberFormat="0" applyFont="0" applyBorder="0" applyProtection="0">
      <alignment horizontal="right"/>
    </xf>
    <xf numFmtId="165" fontId="61" fillId="0" borderId="25" applyNumberFormat="0" applyFont="0" applyBorder="0" applyProtection="0">
      <alignment horizontal="right"/>
    </xf>
    <xf numFmtId="207" fontId="64" fillId="61" borderId="28"/>
    <xf numFmtId="207" fontId="64" fillId="61" borderId="28"/>
    <xf numFmtId="207" fontId="64" fillId="61" borderId="28"/>
    <xf numFmtId="0" fontId="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/>
    <xf numFmtId="0" fontId="45" fillId="0" borderId="0" applyNumberFormat="0" applyFill="0" applyBorder="0" applyAlignment="0" applyProtection="0"/>
    <xf numFmtId="0" fontId="31" fillId="34" borderId="0" applyNumberFormat="0" applyBorder="0" applyAlignment="0" applyProtection="0"/>
    <xf numFmtId="0" fontId="67" fillId="34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15" fillId="3" borderId="0" applyNumberFormat="0" applyBorder="0" applyAlignment="0" applyProtection="0"/>
    <xf numFmtId="1" fontId="69" fillId="62" borderId="22" applyNumberFormat="0" applyBorder="0" applyAlignment="0">
      <alignment horizontal="center" vertical="top" wrapText="1"/>
      <protection hidden="1"/>
    </xf>
    <xf numFmtId="0" fontId="70" fillId="56" borderId="0"/>
    <xf numFmtId="0" fontId="71" fillId="0" borderId="0" applyAlignment="0"/>
    <xf numFmtId="0" fontId="72" fillId="0" borderId="24" applyNumberFormat="0" applyFill="0" applyAlignment="0" applyProtection="0"/>
    <xf numFmtId="0" fontId="62" fillId="0" borderId="21" applyNumberFormat="0" applyFont="0" applyFill="0" applyAlignment="0" applyProtection="0"/>
    <xf numFmtId="0" fontId="73" fillId="0" borderId="29" applyNumberFormat="0" applyFont="0" applyFill="0" applyAlignment="0" applyProtection="0">
      <alignment horizontal="centerContinuous"/>
    </xf>
    <xf numFmtId="0" fontId="48" fillId="0" borderId="24" applyNumberFormat="0" applyFont="0" applyFill="0" applyAlignment="0" applyProtection="0"/>
    <xf numFmtId="0" fontId="48" fillId="0" borderId="22" applyNumberFormat="0" applyFont="0" applyFill="0" applyAlignment="0" applyProtection="0"/>
    <xf numFmtId="0" fontId="48" fillId="0" borderId="20" applyNumberFormat="0" applyFont="0" applyFill="0" applyAlignment="0" applyProtection="0"/>
    <xf numFmtId="0" fontId="48" fillId="0" borderId="30" applyNumberFormat="0" applyFont="0" applyFill="0" applyAlignment="0" applyProtection="0"/>
    <xf numFmtId="0" fontId="48" fillId="0" borderId="30" applyNumberFormat="0" applyFont="0" applyFill="0" applyAlignment="0" applyProtection="0"/>
    <xf numFmtId="208" fontId="6" fillId="0" borderId="0" applyFont="0" applyFill="0" applyBorder="0" applyAlignment="0" applyProtection="0"/>
    <xf numFmtId="0" fontId="8" fillId="0" borderId="0">
      <alignment horizontal="right"/>
    </xf>
    <xf numFmtId="0" fontId="53" fillId="0" borderId="0" applyFont="0" applyFill="0" applyBorder="0" applyAlignment="0" applyProtection="0"/>
    <xf numFmtId="209" fontId="8" fillId="0" borderId="0" applyFill="0" applyBorder="0" applyAlignment="0"/>
    <xf numFmtId="210" fontId="8" fillId="0" borderId="0" applyFill="0" applyBorder="0" applyAlignment="0"/>
    <xf numFmtId="211" fontId="8" fillId="0" borderId="0" applyFill="0" applyBorder="0" applyAlignment="0"/>
    <xf numFmtId="212" fontId="8" fillId="0" borderId="0" applyFill="0" applyBorder="0" applyAlignment="0"/>
    <xf numFmtId="211" fontId="6" fillId="0" borderId="0" applyFill="0" applyBorder="0" applyAlignment="0"/>
    <xf numFmtId="209" fontId="8" fillId="0" borderId="0" applyFill="0" applyBorder="0" applyAlignment="0"/>
    <xf numFmtId="212" fontId="6" fillId="0" borderId="0" applyFill="0" applyBorder="0" applyAlignment="0"/>
    <xf numFmtId="210" fontId="8" fillId="0" borderId="0" applyFill="0" applyBorder="0" applyAlignment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74" fillId="51" borderId="10" applyNumberFormat="0" applyAlignment="0" applyProtection="0"/>
    <xf numFmtId="0" fontId="32" fillId="51" borderId="10" applyNumberFormat="0" applyAlignment="0" applyProtection="0"/>
    <xf numFmtId="0" fontId="75" fillId="6" borderId="4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75" fillId="6" borderId="4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75" fillId="6" borderId="4" applyNumberFormat="0" applyAlignment="0" applyProtection="0"/>
    <xf numFmtId="0" fontId="75" fillId="6" borderId="4" applyNumberFormat="0" applyAlignment="0" applyProtection="0"/>
    <xf numFmtId="0" fontId="32" fillId="51" borderId="10" applyNumberFormat="0" applyAlignment="0" applyProtection="0"/>
    <xf numFmtId="0" fontId="75" fillId="6" borderId="4" applyNumberFormat="0" applyAlignment="0" applyProtection="0"/>
    <xf numFmtId="0" fontId="75" fillId="6" borderId="4" applyNumberFormat="0" applyAlignment="0" applyProtection="0"/>
    <xf numFmtId="0" fontId="75" fillId="6" borderId="4" applyNumberFormat="0" applyAlignment="0" applyProtection="0"/>
    <xf numFmtId="0" fontId="19" fillId="6" borderId="4" applyNumberFormat="0" applyAlignment="0" applyProtection="0"/>
    <xf numFmtId="180" fontId="62" fillId="63" borderId="0" applyNumberFormat="0" applyFont="0" applyBorder="0" applyAlignment="0">
      <alignment horizontal="left"/>
    </xf>
    <xf numFmtId="0" fontId="40" fillId="0" borderId="15" applyNumberFormat="0" applyFill="0" applyAlignment="0" applyProtection="0"/>
    <xf numFmtId="213" fontId="6" fillId="0" borderId="0" applyFont="0" applyFill="0" applyBorder="0" applyProtection="0">
      <alignment horizontal="center" vertical="center"/>
    </xf>
    <xf numFmtId="0" fontId="33" fillId="52" borderId="11" applyNumberFormat="0" applyAlignment="0" applyProtection="0"/>
    <xf numFmtId="0" fontId="76" fillId="52" borderId="11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21" fillId="7" borderId="7" applyNumberFormat="0" applyAlignment="0" applyProtection="0"/>
    <xf numFmtId="214" fontId="6" fillId="0" borderId="0" applyNumberFormat="0" applyFont="0" applyFill="0" applyAlignment="0" applyProtection="0"/>
    <xf numFmtId="0" fontId="72" fillId="0" borderId="24" applyNumberFormat="0" applyFill="0" applyProtection="0">
      <alignment horizontal="left" vertical="center"/>
    </xf>
    <xf numFmtId="0" fontId="78" fillId="0" borderId="0">
      <alignment horizontal="center" wrapText="1"/>
      <protection hidden="1"/>
    </xf>
    <xf numFmtId="0" fontId="79" fillId="0" borderId="0">
      <alignment horizontal="right"/>
    </xf>
    <xf numFmtId="215" fontId="55" fillId="0" borderId="0" applyBorder="0">
      <alignment horizontal="right"/>
    </xf>
    <xf numFmtId="215" fontId="55" fillId="0" borderId="21" applyAlignment="0">
      <alignment horizontal="right"/>
    </xf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168" fontId="80" fillId="0" borderId="0" applyFont="0" applyBorder="0">
      <alignment horizontal="right"/>
    </xf>
    <xf numFmtId="168" fontId="80" fillId="0" borderId="0" applyFont="0" applyBorder="0">
      <alignment horizontal="right"/>
    </xf>
    <xf numFmtId="209" fontId="8" fillId="0" borderId="0" applyFont="0" applyFill="0" applyBorder="0" applyAlignment="0" applyProtection="0"/>
    <xf numFmtId="217" fontId="6" fillId="0" borderId="0" applyFont="0"/>
    <xf numFmtId="0" fontId="81" fillId="0" borderId="0" applyFont="0" applyFill="0" applyBorder="0" applyProtection="0">
      <alignment horizontal="right"/>
    </xf>
    <xf numFmtId="0" fontId="81" fillId="0" borderId="0" applyFont="0" applyFill="0" applyBorder="0" applyProtection="0">
      <alignment horizontal="right"/>
    </xf>
    <xf numFmtId="179" fontId="6" fillId="0" borderId="0" applyFont="0" applyFill="0" applyBorder="0" applyAlignment="0" applyProtection="0">
      <alignment horizontal="right"/>
    </xf>
    <xf numFmtId="218" fontId="6" fillId="0" borderId="0" applyFont="0" applyFill="0" applyBorder="0" applyAlignment="0" applyProtection="0"/>
    <xf numFmtId="219" fontId="82" fillId="0" borderId="0" applyFont="0" applyFill="0" applyBorder="0" applyAlignment="0" applyProtection="0">
      <alignment horizontal="right"/>
    </xf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4" fillId="0" borderId="0" applyFont="0" applyFill="0" applyBorder="0" applyAlignment="0" applyProtection="0"/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0" fontId="78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84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220" fontId="82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5" fillId="0" borderId="0" applyFont="0" applyFill="0" applyBorder="0" applyAlignment="0" applyProtection="0"/>
    <xf numFmtId="170" fontId="8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6" fillId="0" borderId="0" applyFont="0" applyFill="0" applyBorder="0" applyAlignment="0" applyProtection="0"/>
    <xf numFmtId="170" fontId="8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8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57" fillId="0" borderId="0" applyFont="0" applyFill="0" applyBorder="0" applyAlignment="0" applyProtection="0"/>
    <xf numFmtId="3" fontId="89" fillId="0" borderId="0" applyFont="0" applyFill="0" applyBorder="0" applyAlignment="0" applyProtection="0"/>
    <xf numFmtId="180" fontId="90" fillId="0" borderId="0"/>
    <xf numFmtId="0" fontId="91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92" fillId="64" borderId="0">
      <alignment horizontal="center" vertical="center" wrapText="1"/>
    </xf>
    <xf numFmtId="221" fontId="6" fillId="0" borderId="0" applyFill="0" applyBorder="0">
      <alignment horizontal="right"/>
      <protection locked="0"/>
    </xf>
    <xf numFmtId="222" fontId="27" fillId="0" borderId="31" applyFont="0" applyFill="0" applyBorder="0" applyAlignment="0" applyProtection="0"/>
    <xf numFmtId="210" fontId="8" fillId="0" borderId="0" applyFont="0" applyFill="0" applyBorder="0" applyAlignment="0" applyProtection="0"/>
    <xf numFmtId="223" fontId="93" fillId="0" borderId="0">
      <alignment horizontal="right"/>
    </xf>
    <xf numFmtId="166" fontId="94" fillId="0" borderId="32">
      <protection locked="0"/>
    </xf>
    <xf numFmtId="166" fontId="94" fillId="0" borderId="32">
      <protection locked="0"/>
    </xf>
    <xf numFmtId="166" fontId="94" fillId="0" borderId="32">
      <protection locked="0"/>
    </xf>
    <xf numFmtId="0" fontId="81" fillId="0" borderId="0" applyFont="0" applyFill="0" applyBorder="0" applyProtection="0">
      <alignment horizontal="right"/>
    </xf>
    <xf numFmtId="189" fontId="6" fillId="0" borderId="0" applyFont="0" applyFill="0" applyBorder="0" applyAlignment="0" applyProtection="0">
      <alignment horizontal="right"/>
    </xf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169" fontId="6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225" fontId="95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226" fontId="8" fillId="0" borderId="0" applyFont="0" applyFill="0" applyBorder="0" applyProtection="0">
      <alignment horizontal="right"/>
    </xf>
    <xf numFmtId="227" fontId="61" fillId="0" borderId="0" applyFont="0" applyFill="0" applyBorder="0" applyAlignment="0" applyProtection="0">
      <alignment vertical="center"/>
    </xf>
    <xf numFmtId="228" fontId="61" fillId="0" borderId="0" applyFont="0" applyFill="0" applyBorder="0" applyAlignment="0" applyProtection="0">
      <alignment vertical="center"/>
    </xf>
    <xf numFmtId="0" fontId="78" fillId="0" borderId="0" applyFont="0" applyFill="0" applyBorder="0" applyAlignment="0">
      <protection locked="0"/>
    </xf>
    <xf numFmtId="0" fontId="53" fillId="0" borderId="0" applyFont="0" applyFill="0" applyBorder="0" applyAlignment="0" applyProtection="0"/>
    <xf numFmtId="229" fontId="96" fillId="0" borderId="33" applyNumberFormat="0" applyFill="0">
      <alignment horizontal="right"/>
    </xf>
    <xf numFmtId="229" fontId="96" fillId="0" borderId="33" applyNumberFormat="0" applyFill="0">
      <alignment horizontal="right"/>
    </xf>
    <xf numFmtId="1" fontId="97" fillId="0" borderId="0"/>
    <xf numFmtId="230" fontId="62" fillId="0" borderId="0" applyFont="0" applyFill="0" applyBorder="0" applyProtection="0">
      <alignment horizontal="right"/>
    </xf>
    <xf numFmtId="231" fontId="27" fillId="0" borderId="0" applyFont="0" applyFill="0" applyBorder="0" applyAlignment="0" applyProtection="0"/>
    <xf numFmtId="231" fontId="27" fillId="0" borderId="0" applyFont="0" applyFill="0" applyBorder="0" applyAlignment="0" applyProtection="0"/>
    <xf numFmtId="232" fontId="47" fillId="56" borderId="34" applyFont="0" applyFill="0" applyBorder="0" applyAlignment="0" applyProtection="0"/>
    <xf numFmtId="233" fontId="55" fillId="0" borderId="24" applyFont="0" applyFill="0" applyBorder="0" applyAlignment="0" applyProtection="0"/>
    <xf numFmtId="181" fontId="6" fillId="0" borderId="0" applyFont="0" applyFill="0" applyBorder="0" applyAlignment="0" applyProtection="0"/>
    <xf numFmtId="234" fontId="82" fillId="0" borderId="0" applyFont="0" applyFill="0" applyBorder="0" applyAlignment="0" applyProtection="0"/>
    <xf numFmtId="0" fontId="82" fillId="0" borderId="0" applyFont="0" applyFill="0" applyBorder="0" applyAlignment="0" applyProtection="0"/>
    <xf numFmtId="14" fontId="54" fillId="0" borderId="0" applyFill="0" applyBorder="0" applyAlignment="0"/>
    <xf numFmtId="0" fontId="6" fillId="0" borderId="0">
      <alignment horizontal="left" vertical="top"/>
    </xf>
    <xf numFmtId="167" fontId="98" fillId="0" borderId="0"/>
    <xf numFmtId="167" fontId="98" fillId="0" borderId="0"/>
    <xf numFmtId="0" fontId="27" fillId="0" borderId="0"/>
    <xf numFmtId="168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99" fillId="0" borderId="0">
      <protection locked="0"/>
    </xf>
    <xf numFmtId="0" fontId="6" fillId="0" borderId="0"/>
    <xf numFmtId="167" fontId="8" fillId="0" borderId="0"/>
    <xf numFmtId="167" fontId="8" fillId="0" borderId="0"/>
    <xf numFmtId="215" fontId="6" fillId="0" borderId="35" applyNumberFormat="0" applyFont="0" applyFill="0" applyAlignment="0" applyProtection="0"/>
    <xf numFmtId="215" fontId="6" fillId="0" borderId="35" applyNumberFormat="0" applyFont="0" applyFill="0" applyAlignment="0" applyProtection="0"/>
    <xf numFmtId="215" fontId="6" fillId="0" borderId="35" applyNumberFormat="0" applyFont="0" applyFill="0" applyAlignment="0" applyProtection="0"/>
    <xf numFmtId="167" fontId="100" fillId="0" borderId="0" applyFill="0" applyBorder="0" applyAlignment="0" applyProtection="0"/>
    <xf numFmtId="167" fontId="100" fillId="0" borderId="0" applyFill="0" applyBorder="0" applyAlignment="0" applyProtection="0"/>
    <xf numFmtId="1" fontId="62" fillId="0" borderId="0"/>
    <xf numFmtId="235" fontId="101" fillId="0" borderId="0">
      <protection locked="0"/>
    </xf>
    <xf numFmtId="235" fontId="101" fillId="0" borderId="0">
      <protection locked="0"/>
    </xf>
    <xf numFmtId="209" fontId="8" fillId="0" borderId="0" applyFill="0" applyBorder="0" applyAlignment="0"/>
    <xf numFmtId="210" fontId="8" fillId="0" borderId="0" applyFill="0" applyBorder="0" applyAlignment="0"/>
    <xf numFmtId="209" fontId="8" fillId="0" borderId="0" applyFill="0" applyBorder="0" applyAlignment="0"/>
    <xf numFmtId="212" fontId="6" fillId="0" borderId="0" applyFill="0" applyBorder="0" applyAlignment="0"/>
    <xf numFmtId="210" fontId="8" fillId="0" borderId="0" applyFill="0" applyBorder="0" applyAlignment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236" fontId="5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237" fontId="78" fillId="65" borderId="22">
      <alignment horizontal="left"/>
    </xf>
    <xf numFmtId="1" fontId="104" fillId="66" borderId="23" applyNumberFormat="0" applyBorder="0" applyAlignment="0">
      <alignment horizontal="centerContinuous" vertical="center"/>
      <protection locked="0"/>
    </xf>
    <xf numFmtId="1" fontId="104" fillId="66" borderId="23" applyNumberFormat="0" applyBorder="0" applyAlignment="0">
      <alignment horizontal="centerContinuous" vertical="center"/>
      <protection locked="0"/>
    </xf>
    <xf numFmtId="238" fontId="6" fillId="0" borderId="0">
      <protection locked="0"/>
    </xf>
    <xf numFmtId="214" fontId="6" fillId="0" borderId="0">
      <protection locked="0"/>
    </xf>
    <xf numFmtId="2" fontId="8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Fill="0" applyBorder="0" applyProtection="0">
      <alignment horizontal="left"/>
    </xf>
    <xf numFmtId="0" fontId="35" fillId="35" borderId="0" applyNumberFormat="0" applyBorder="0" applyAlignment="0" applyProtection="0"/>
    <xf numFmtId="0" fontId="107" fillId="35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4" fillId="2" borderId="0" applyNumberFormat="0" applyBorder="0" applyAlignment="0" applyProtection="0"/>
    <xf numFmtId="0" fontId="109" fillId="0" borderId="0" applyNumberFormat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67" borderId="19" applyNumberFormat="0" applyFont="0" applyBorder="0" applyAlignment="0" applyProtection="0"/>
    <xf numFmtId="172" fontId="6" fillId="67" borderId="19" applyNumberFormat="0" applyFont="0" applyBorder="0" applyAlignment="0" applyProtection="0"/>
    <xf numFmtId="184" fontId="6" fillId="0" borderId="0" applyFont="0" applyFill="0" applyBorder="0" applyAlignment="0" applyProtection="0">
      <alignment horizontal="right"/>
    </xf>
    <xf numFmtId="180" fontId="110" fillId="67" borderId="0" applyNumberFormat="0" applyFont="0" applyAlignment="0"/>
    <xf numFmtId="0" fontId="111" fillId="0" borderId="0" applyProtection="0">
      <alignment horizontal="right"/>
    </xf>
    <xf numFmtId="0" fontId="28" fillId="0" borderId="36" applyNumberFormat="0" applyAlignment="0" applyProtection="0">
      <alignment horizontal="left" vertical="center"/>
    </xf>
    <xf numFmtId="0" fontId="28" fillId="0" borderId="37">
      <alignment horizontal="left" vertical="center"/>
    </xf>
    <xf numFmtId="0" fontId="28" fillId="0" borderId="37">
      <alignment horizontal="left" vertical="center"/>
    </xf>
    <xf numFmtId="49" fontId="112" fillId="0" borderId="0">
      <alignment horizontal="centerContinuous"/>
    </xf>
    <xf numFmtId="0" fontId="36" fillId="0" borderId="12" applyNumberFormat="0" applyFill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" fillId="0" borderId="1" applyNumberFormat="0" applyFill="0" applyAlignment="0" applyProtection="0"/>
    <xf numFmtId="0" fontId="114" fillId="0" borderId="12" applyNumberFormat="0" applyFill="0" applyAlignment="0" applyProtection="0"/>
    <xf numFmtId="0" fontId="113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12" fillId="0" borderId="2" applyNumberFormat="0" applyFill="0" applyAlignment="0" applyProtection="0"/>
    <xf numFmtId="0" fontId="116" fillId="0" borderId="13" applyNumberFormat="0" applyFill="0" applyAlignment="0" applyProtection="0"/>
    <xf numFmtId="0" fontId="115" fillId="0" borderId="0" applyProtection="0">
      <alignment horizontal="left"/>
    </xf>
    <xf numFmtId="0" fontId="38" fillId="0" borderId="14" applyNumberFormat="0" applyFill="0" applyAlignment="0" applyProtection="0"/>
    <xf numFmtId="0" fontId="117" fillId="0" borderId="0" applyProtection="0">
      <alignment horizontal="left"/>
    </xf>
    <xf numFmtId="0" fontId="117" fillId="0" borderId="0" applyProtection="0">
      <alignment horizontal="left"/>
    </xf>
    <xf numFmtId="0" fontId="117" fillId="0" borderId="0" applyProtection="0">
      <alignment horizontal="left"/>
    </xf>
    <xf numFmtId="0" fontId="117" fillId="0" borderId="0" applyProtection="0">
      <alignment horizontal="left"/>
    </xf>
    <xf numFmtId="0" fontId="118" fillId="0" borderId="3" applyNumberFormat="0" applyFill="0" applyAlignment="0" applyProtection="0"/>
    <xf numFmtId="0" fontId="13" fillId="0" borderId="3" applyNumberFormat="0" applyFill="0" applyAlignment="0" applyProtection="0"/>
    <xf numFmtId="0" fontId="119" fillId="0" borderId="14" applyNumberFormat="0" applyFill="0" applyAlignment="0" applyProtection="0"/>
    <xf numFmtId="0" fontId="117" fillId="0" borderId="0" applyProtection="0">
      <alignment horizontal="left"/>
    </xf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/>
    <xf numFmtId="0" fontId="66" fillId="0" borderId="0"/>
    <xf numFmtId="239" fontId="60" fillId="0" borderId="0">
      <alignment horizontal="centerContinuous"/>
    </xf>
    <xf numFmtId="0" fontId="121" fillId="0" borderId="38" applyNumberFormat="0" applyFill="0" applyBorder="0" applyAlignment="0" applyProtection="0">
      <alignment horizontal="left"/>
    </xf>
    <xf numFmtId="239" fontId="60" fillId="0" borderId="39">
      <alignment horizontal="center"/>
    </xf>
    <xf numFmtId="0" fontId="6" fillId="0" borderId="0" applyNumberFormat="0" applyFill="0" applyBorder="0" applyProtection="0">
      <alignment wrapText="1"/>
    </xf>
    <xf numFmtId="0" fontId="6" fillId="0" borderId="0" applyNumberFormat="0" applyFill="0" applyBorder="0" applyProtection="0">
      <alignment horizontal="justify" vertical="top" wrapText="1"/>
    </xf>
    <xf numFmtId="0" fontId="122" fillId="0" borderId="40">
      <alignment horizontal="left" vertical="center"/>
    </xf>
    <xf numFmtId="0" fontId="122" fillId="68" borderId="0">
      <alignment horizontal="centerContinuous" wrapText="1"/>
    </xf>
    <xf numFmtId="0" fontId="123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240" fontId="2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6" fillId="0" borderId="0">
      <alignment horizontal="right"/>
    </xf>
    <xf numFmtId="10" fontId="27" fillId="56" borderId="19" applyNumberFormat="0" applyBorder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129" fillId="38" borderId="10" applyNumberFormat="0" applyAlignment="0" applyProtection="0"/>
    <xf numFmtId="0" fontId="39" fillId="38" borderId="10" applyNumberFormat="0" applyAlignment="0" applyProtection="0"/>
    <xf numFmtId="0" fontId="130" fillId="5" borderId="4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130" fillId="5" borderId="4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130" fillId="5" borderId="4" applyNumberFormat="0" applyAlignment="0" applyProtection="0"/>
    <xf numFmtId="0" fontId="130" fillId="5" borderId="4" applyNumberFormat="0" applyAlignment="0" applyProtection="0"/>
    <xf numFmtId="0" fontId="39" fillId="38" borderId="10" applyNumberFormat="0" applyAlignment="0" applyProtection="0"/>
    <xf numFmtId="0" fontId="130" fillId="5" borderId="4" applyNumberFormat="0" applyAlignment="0" applyProtection="0"/>
    <xf numFmtId="0" fontId="130" fillId="5" borderId="4" applyNumberFormat="0" applyAlignment="0" applyProtection="0"/>
    <xf numFmtId="0" fontId="130" fillId="5" borderId="4" applyNumberFormat="0" applyAlignment="0" applyProtection="0"/>
    <xf numFmtId="0" fontId="17" fillId="5" borderId="4" applyNumberFormat="0" applyAlignment="0" applyProtection="0"/>
    <xf numFmtId="241" fontId="78" fillId="0" borderId="0" applyNumberFormat="0" applyFill="0" applyBorder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6" fillId="0" borderId="0" applyNumberFormat="0" applyFill="0" applyBorder="0" applyAlignment="0">
      <protection locked="0"/>
    </xf>
    <xf numFmtId="0" fontId="131" fillId="56" borderId="0" applyNumberFormat="0" applyFont="0" applyBorder="0" applyAlignment="0">
      <alignment horizontal="right"/>
      <protection locked="0"/>
    </xf>
    <xf numFmtId="0" fontId="132" fillId="53" borderId="0" applyNumberFormat="0" applyFont="0" applyBorder="0" applyAlignment="0">
      <alignment horizontal="right" vertical="top"/>
      <protection locked="0"/>
    </xf>
    <xf numFmtId="242" fontId="6" fillId="56" borderId="41" applyNumberFormat="0" applyFont="0" applyBorder="0" applyAlignment="0">
      <alignment horizontal="right" vertical="center"/>
      <protection locked="0"/>
    </xf>
    <xf numFmtId="0" fontId="132" fillId="53" borderId="0" applyNumberFormat="0" applyFont="0" applyBorder="0" applyAlignment="0">
      <alignment horizontal="right" vertical="top"/>
      <protection locked="0"/>
    </xf>
    <xf numFmtId="0" fontId="78" fillId="0" borderId="0" applyFill="0" applyBorder="0">
      <alignment horizontal="right"/>
      <protection locked="0"/>
    </xf>
    <xf numFmtId="243" fontId="133" fillId="0" borderId="42" applyFont="0" applyFill="0" applyBorder="0" applyAlignment="0" applyProtection="0"/>
    <xf numFmtId="244" fontId="6" fillId="0" borderId="0" applyFill="0" applyBorder="0">
      <alignment horizontal="right"/>
      <protection locked="0"/>
    </xf>
    <xf numFmtId="0" fontId="134" fillId="0" borderId="0" applyFill="0" applyBorder="0"/>
    <xf numFmtId="0" fontId="135" fillId="69" borderId="43">
      <alignment horizontal="left" vertical="center" wrapText="1"/>
    </xf>
    <xf numFmtId="0" fontId="135" fillId="69" borderId="43">
      <alignment horizontal="left" vertical="center" wrapText="1"/>
    </xf>
    <xf numFmtId="0" fontId="53" fillId="0" borderId="0" applyNumberFormat="0" applyFill="0" applyBorder="0" applyProtection="0">
      <alignment horizontal="left" vertical="center"/>
    </xf>
    <xf numFmtId="0" fontId="13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8" fillId="70" borderId="0" applyNumberFormat="0" applyFont="0" applyBorder="0" applyProtection="0"/>
    <xf numFmtId="2" fontId="137" fillId="0" borderId="24"/>
    <xf numFmtId="209" fontId="8" fillId="0" borderId="0" applyFill="0" applyBorder="0" applyAlignment="0"/>
    <xf numFmtId="210" fontId="8" fillId="0" borderId="0" applyFill="0" applyBorder="0" applyAlignment="0"/>
    <xf numFmtId="209" fontId="8" fillId="0" borderId="0" applyFill="0" applyBorder="0" applyAlignment="0"/>
    <xf numFmtId="212" fontId="6" fillId="0" borderId="0" applyFill="0" applyBorder="0" applyAlignment="0"/>
    <xf numFmtId="210" fontId="8" fillId="0" borderId="0" applyFill="0" applyBorder="0" applyAlignment="0"/>
    <xf numFmtId="0" fontId="40" fillId="0" borderId="15" applyNumberFormat="0" applyFill="0" applyAlignment="0" applyProtection="0"/>
    <xf numFmtId="0" fontId="138" fillId="0" borderId="15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20" fillId="0" borderId="6" applyNumberFormat="0" applyFill="0" applyAlignment="0" applyProtection="0"/>
    <xf numFmtId="14" fontId="55" fillId="0" borderId="24" applyFont="0" applyFill="0" applyBorder="0" applyAlignment="0" applyProtection="0"/>
    <xf numFmtId="3" fontId="6" fillId="0" borderId="0"/>
    <xf numFmtId="1" fontId="140" fillId="0" borderId="0"/>
    <xf numFmtId="245" fontId="141" fillId="71" borderId="0" applyBorder="0" applyAlignment="0">
      <alignment horizontal="right"/>
    </xf>
    <xf numFmtId="168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7" fontId="4" fillId="0" borderId="0" applyFont="0" applyFill="0" applyBorder="0" applyAlignment="0" applyProtection="0"/>
    <xf numFmtId="248" fontId="6" fillId="0" borderId="0" applyFont="0" applyFill="0" applyBorder="0" applyAlignment="0" applyProtection="0"/>
    <xf numFmtId="14" fontId="48" fillId="0" borderId="0" applyFont="0" applyFill="0" applyBorder="0" applyAlignment="0" applyProtection="0"/>
    <xf numFmtId="3" fontId="53" fillId="0" borderId="0"/>
    <xf numFmtId="3" fontId="53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9" fontId="6" fillId="0" borderId="0" applyFont="0" applyFill="0" applyBorder="0" applyAlignment="0" applyProtection="0"/>
    <xf numFmtId="250" fontId="4" fillId="0" borderId="0" applyFont="0" applyFill="0" applyBorder="0" applyAlignment="0" applyProtection="0"/>
    <xf numFmtId="251" fontId="6" fillId="0" borderId="0" applyFont="0" applyFill="0" applyBorder="0" applyAlignment="0" applyProtection="0"/>
    <xf numFmtId="252" fontId="6" fillId="0" borderId="0">
      <protection locked="0"/>
    </xf>
    <xf numFmtId="233" fontId="27" fillId="56" borderId="0">
      <alignment horizontal="center"/>
    </xf>
    <xf numFmtId="253" fontId="82" fillId="0" borderId="0" applyFont="0" applyFill="0" applyBorder="0" applyProtection="0">
      <alignment horizontal="right"/>
    </xf>
    <xf numFmtId="25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81" fillId="0" borderId="0" applyFont="0" applyFill="0" applyBorder="0" applyProtection="0">
      <alignment horizontal="right"/>
    </xf>
    <xf numFmtId="0" fontId="81" fillId="0" borderId="0" applyFont="0" applyFill="0" applyBorder="0" applyProtection="0">
      <alignment horizontal="right"/>
    </xf>
    <xf numFmtId="0" fontId="81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0" fontId="6" fillId="0" borderId="44" applyBorder="0" applyAlignment="0" applyProtection="0">
      <alignment horizontal="center"/>
    </xf>
    <xf numFmtId="0" fontId="41" fillId="53" borderId="0" applyNumberFormat="0" applyBorder="0" applyAlignment="0" applyProtection="0"/>
    <xf numFmtId="0" fontId="142" fillId="53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6" fillId="4" borderId="0" applyNumberFormat="0" applyBorder="0" applyAlignment="0" applyProtection="0"/>
    <xf numFmtId="0" fontId="71" fillId="0" borderId="0"/>
    <xf numFmtId="242" fontId="61" fillId="0" borderId="0" applyNumberFormat="0" applyFont="0" applyFill="0" applyBorder="0" applyAlignment="0" applyProtection="0">
      <alignment vertical="center"/>
    </xf>
    <xf numFmtId="37" fontId="144" fillId="0" borderId="0"/>
    <xf numFmtId="0" fontId="145" fillId="0" borderId="0"/>
    <xf numFmtId="0" fontId="93" fillId="72" borderId="0" applyNumberFormat="0" applyBorder="0" applyAlignment="0">
      <alignment horizontal="right"/>
      <protection hidden="1"/>
    </xf>
    <xf numFmtId="242" fontId="146" fillId="0" borderId="0" applyNumberFormat="0" applyFill="0" applyBorder="0" applyAlignment="0" applyProtection="0">
      <alignment vertical="center"/>
    </xf>
    <xf numFmtId="1" fontId="53" fillId="0" borderId="0"/>
    <xf numFmtId="255" fontId="27" fillId="0" borderId="0" applyFont="0" applyFill="0" applyBorder="0" applyAlignment="0" applyProtection="0">
      <alignment horizontal="right"/>
    </xf>
    <xf numFmtId="256" fontId="147" fillId="0" borderId="0"/>
    <xf numFmtId="37" fontId="47" fillId="73" borderId="0" applyFont="0" applyFill="0" applyBorder="0" applyAlignment="0" applyProtection="0"/>
    <xf numFmtId="235" fontId="6" fillId="0" borderId="0" applyFont="0" applyFill="0" applyBorder="0" applyAlignment="0"/>
    <xf numFmtId="257" fontId="27" fillId="0" borderId="0" applyFont="0" applyFill="0" applyBorder="0" applyAlignment="0"/>
    <xf numFmtId="258" fontId="27" fillId="0" borderId="0" applyFont="0" applyFill="0" applyBorder="0" applyAlignment="0"/>
    <xf numFmtId="257" fontId="27" fillId="0" borderId="0" applyFont="0" applyFill="0" applyBorder="0" applyAlignment="0"/>
    <xf numFmtId="0" fontId="29" fillId="0" borderId="0"/>
    <xf numFmtId="0" fontId="6" fillId="0" borderId="0"/>
    <xf numFmtId="0" fontId="6" fillId="0" borderId="19"/>
    <xf numFmtId="0" fontId="6" fillId="0" borderId="19"/>
    <xf numFmtId="0" fontId="6" fillId="0" borderId="0"/>
    <xf numFmtId="0" fontId="6" fillId="0" borderId="0"/>
    <xf numFmtId="0" fontId="6" fillId="0" borderId="0"/>
    <xf numFmtId="0" fontId="78" fillId="0" borderId="0"/>
    <xf numFmtId="0" fontId="4" fillId="0" borderId="0"/>
    <xf numFmtId="0" fontId="88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54" fillId="0" borderId="0">
      <alignment vertical="top"/>
    </xf>
    <xf numFmtId="0" fontId="6" fillId="0" borderId="19"/>
    <xf numFmtId="0" fontId="6" fillId="0" borderId="19"/>
    <xf numFmtId="0" fontId="54" fillId="0" borderId="0">
      <alignment vertical="top"/>
    </xf>
    <xf numFmtId="0" fontId="6" fillId="0" borderId="19"/>
    <xf numFmtId="0" fontId="7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8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78" fillId="0" borderId="0"/>
    <xf numFmtId="259" fontId="6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54" fillId="0" borderId="0"/>
    <xf numFmtId="0" fontId="78" fillId="0" borderId="0"/>
    <xf numFmtId="0" fontId="46" fillId="0" borderId="0"/>
    <xf numFmtId="0" fontId="6" fillId="0" borderId="0"/>
    <xf numFmtId="0" fontId="6" fillId="0" borderId="0"/>
    <xf numFmtId="0" fontId="46" fillId="0" borderId="0"/>
    <xf numFmtId="0" fontId="78" fillId="0" borderId="0"/>
    <xf numFmtId="0" fontId="6" fillId="0" borderId="0"/>
    <xf numFmtId="0" fontId="6" fillId="0" borderId="0"/>
    <xf numFmtId="0" fontId="78" fillId="0" borderId="0"/>
    <xf numFmtId="0" fontId="78" fillId="0" borderId="0"/>
    <xf numFmtId="240" fontId="6" fillId="0" borderId="0"/>
    <xf numFmtId="0" fontId="46" fillId="0" borderId="0"/>
    <xf numFmtId="240" fontId="6" fillId="0" borderId="0"/>
    <xf numFmtId="0" fontId="65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65" fillId="0" borderId="0"/>
    <xf numFmtId="240" fontId="6" fillId="0" borderId="0"/>
    <xf numFmtId="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0" fontId="6" fillId="0" borderId="0"/>
    <xf numFmtId="0" fontId="6" fillId="0" borderId="0"/>
    <xf numFmtId="0" fontId="7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9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78" fillId="0" borderId="0"/>
    <xf numFmtId="24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4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" fillId="0" borderId="0"/>
    <xf numFmtId="0" fontId="109" fillId="0" borderId="0"/>
    <xf numFmtId="0" fontId="6" fillId="0" borderId="0"/>
    <xf numFmtId="0" fontId="85" fillId="0" borderId="0"/>
    <xf numFmtId="0" fontId="85" fillId="0" borderId="0"/>
    <xf numFmtId="0" fontId="4" fillId="0" borderId="0"/>
    <xf numFmtId="0" fontId="78" fillId="0" borderId="0"/>
    <xf numFmtId="0" fontId="7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5" fillId="0" borderId="0"/>
    <xf numFmtId="0" fontId="78" fillId="0" borderId="0"/>
    <xf numFmtId="0" fontId="85" fillId="0" borderId="0"/>
    <xf numFmtId="0" fontId="85" fillId="0" borderId="0"/>
    <xf numFmtId="0" fontId="78" fillId="0" borderId="0"/>
    <xf numFmtId="0" fontId="7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6" fillId="0" borderId="0"/>
    <xf numFmtId="0" fontId="78" fillId="0" borderId="0"/>
    <xf numFmtId="0" fontId="6" fillId="0" borderId="0"/>
    <xf numFmtId="0" fontId="85" fillId="0" borderId="0"/>
    <xf numFmtId="0" fontId="6" fillId="0" borderId="0"/>
    <xf numFmtId="0" fontId="6" fillId="0" borderId="0"/>
    <xf numFmtId="0" fontId="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109" fillId="0" borderId="0"/>
    <xf numFmtId="0" fontId="78" fillId="0" borderId="0"/>
    <xf numFmtId="0" fontId="85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0" fontId="78" fillId="0" borderId="0"/>
    <xf numFmtId="0" fontId="78" fillId="0" borderId="0"/>
    <xf numFmtId="0" fontId="6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24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8" fillId="0" borderId="0"/>
    <xf numFmtId="0" fontId="148" fillId="0" borderId="0"/>
    <xf numFmtId="0" fontId="78" fillId="0" borderId="0"/>
    <xf numFmtId="240" fontId="6" fillId="0" borderId="0"/>
    <xf numFmtId="0" fontId="65" fillId="0" borderId="0"/>
    <xf numFmtId="0" fontId="4" fillId="0" borderId="0"/>
    <xf numFmtId="0" fontId="4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8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240" fontId="6" fillId="0" borderId="0"/>
    <xf numFmtId="0" fontId="85" fillId="0" borderId="0"/>
    <xf numFmtId="0" fontId="4" fillId="0" borderId="0"/>
    <xf numFmtId="0" fontId="85" fillId="0" borderId="0"/>
    <xf numFmtId="0" fontId="78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240" fontId="6" fillId="0" borderId="0"/>
    <xf numFmtId="0" fontId="78" fillId="0" borderId="0"/>
    <xf numFmtId="24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0" fontId="6" fillId="0" borderId="0"/>
    <xf numFmtId="0" fontId="6" fillId="0" borderId="0"/>
    <xf numFmtId="0" fontId="78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4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0" fontId="46" fillId="0" borderId="0"/>
    <xf numFmtId="0" fontId="6" fillId="0" borderId="0">
      <alignment wrapText="1"/>
    </xf>
    <xf numFmtId="0" fontId="6" fillId="0" borderId="0">
      <alignment wrapText="1"/>
    </xf>
    <xf numFmtId="0" fontId="65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6" fillId="0" borderId="0"/>
    <xf numFmtId="240" fontId="6" fillId="0" borderId="0"/>
    <xf numFmtId="0" fontId="4" fillId="0" borderId="0"/>
    <xf numFmtId="0" fontId="6" fillId="0" borderId="0"/>
    <xf numFmtId="0" fontId="4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8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0" fontId="6" fillId="0" borderId="0">
      <alignment wrapText="1"/>
    </xf>
    <xf numFmtId="0" fontId="56" fillId="0" borderId="0"/>
    <xf numFmtId="0" fontId="5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56" fillId="0" borderId="0"/>
    <xf numFmtId="0" fontId="5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4" fillId="0" borderId="0"/>
    <xf numFmtId="24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wrapText="1"/>
    </xf>
    <xf numFmtId="0" fontId="78" fillId="0" borderId="0"/>
    <xf numFmtId="0" fontId="6" fillId="0" borderId="0">
      <alignment wrapText="1"/>
    </xf>
    <xf numFmtId="0" fontId="78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6" fillId="0" borderId="0">
      <alignment wrapText="1"/>
    </xf>
    <xf numFmtId="240" fontId="6" fillId="0" borderId="0"/>
    <xf numFmtId="0" fontId="6" fillId="0" borderId="0">
      <alignment wrapText="1"/>
    </xf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" fillId="0" borderId="0"/>
    <xf numFmtId="0" fontId="6" fillId="0" borderId="0"/>
    <xf numFmtId="0" fontId="46" fillId="0" borderId="0"/>
    <xf numFmtId="0" fontId="5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240" fontId="6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85" fillId="0" borderId="0"/>
    <xf numFmtId="0" fontId="6" fillId="0" borderId="0"/>
    <xf numFmtId="0" fontId="6" fillId="0" borderId="0"/>
    <xf numFmtId="0" fontId="6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" fillId="0" borderId="0"/>
    <xf numFmtId="0" fontId="6" fillId="0" borderId="0"/>
    <xf numFmtId="0" fontId="149" fillId="0" borderId="0"/>
    <xf numFmtId="0" fontId="14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150" fillId="0" borderId="0"/>
    <xf numFmtId="0" fontId="6" fillId="0" borderId="0"/>
    <xf numFmtId="0" fontId="151" fillId="0" borderId="0"/>
    <xf numFmtId="260" fontId="27" fillId="0" borderId="0" applyFont="0" applyFill="0" applyBorder="0" applyAlignment="0" applyProtection="0"/>
    <xf numFmtId="0" fontId="29" fillId="54" borderId="16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29" fillId="54" borderId="16" applyNumberFormat="0" applyFont="0" applyAlignment="0" applyProtection="0"/>
    <xf numFmtId="0" fontId="6" fillId="54" borderId="16" applyNumberFormat="0" applyFont="0" applyAlignment="0" applyProtection="0"/>
    <xf numFmtId="0" fontId="29" fillId="54" borderId="16" applyNumberFormat="0" applyFont="0" applyAlignment="0" applyProtection="0"/>
    <xf numFmtId="0" fontId="152" fillId="8" borderId="8" applyNumberFormat="0" applyFont="0" applyAlignment="0" applyProtection="0"/>
    <xf numFmtId="0" fontId="56" fillId="8" borderId="8" applyNumberFormat="0" applyFont="0" applyAlignment="0" applyProtection="0"/>
    <xf numFmtId="0" fontId="29" fillId="54" borderId="16" applyNumberFormat="0" applyFont="0" applyAlignment="0" applyProtection="0"/>
    <xf numFmtId="0" fontId="4" fillId="8" borderId="8" applyNumberFormat="0" applyFont="0" applyAlignment="0" applyProtection="0"/>
    <xf numFmtId="0" fontId="56" fillId="8" borderId="8" applyNumberFormat="0" applyFont="0" applyAlignment="0" applyProtection="0"/>
    <xf numFmtId="0" fontId="29" fillId="54" borderId="16" applyNumberFormat="0" applyFont="0" applyAlignment="0" applyProtection="0"/>
    <xf numFmtId="0" fontId="4" fillId="8" borderId="8" applyNumberFormat="0" applyFont="0" applyAlignment="0" applyProtection="0"/>
    <xf numFmtId="0" fontId="29" fillId="54" borderId="16" applyNumberFormat="0" applyFont="0" applyAlignment="0" applyProtection="0"/>
    <xf numFmtId="0" fontId="152" fillId="8" borderId="8" applyNumberFormat="0" applyFont="0" applyAlignment="0" applyProtection="0"/>
    <xf numFmtId="0" fontId="4" fillId="8" borderId="8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152" fillId="8" borderId="8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152" fillId="8" borderId="8" applyNumberFormat="0" applyFont="0" applyAlignment="0" applyProtection="0"/>
    <xf numFmtId="0" fontId="29" fillId="54" borderId="16" applyNumberFormat="0" applyFont="0" applyAlignment="0" applyProtection="0"/>
    <xf numFmtId="0" fontId="152" fillId="8" borderId="8" applyNumberFormat="0" applyFont="0" applyAlignment="0" applyProtection="0"/>
    <xf numFmtId="0" fontId="152" fillId="8" borderId="8" applyNumberFormat="0" applyFont="0" applyAlignment="0" applyProtection="0"/>
    <xf numFmtId="0" fontId="152" fillId="8" borderId="8" applyNumberFormat="0" applyFont="0" applyAlignment="0" applyProtection="0"/>
    <xf numFmtId="0" fontId="152" fillId="8" borderId="8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261" fontId="153" fillId="0" borderId="0" applyBorder="0" applyProtection="0">
      <alignment horizontal="right"/>
    </xf>
    <xf numFmtId="261" fontId="154" fillId="74" borderId="0" applyBorder="0" applyProtection="0">
      <alignment horizontal="right"/>
    </xf>
    <xf numFmtId="261" fontId="155" fillId="0" borderId="37" applyBorder="0"/>
    <xf numFmtId="261" fontId="155" fillId="0" borderId="37" applyBorder="0"/>
    <xf numFmtId="261" fontId="156" fillId="0" borderId="0" applyBorder="0" applyProtection="0">
      <alignment horizontal="right"/>
    </xf>
    <xf numFmtId="262" fontId="156" fillId="0" borderId="0" applyBorder="0" applyProtection="0">
      <alignment horizontal="right"/>
    </xf>
    <xf numFmtId="262" fontId="157" fillId="74" borderId="0" applyProtection="0">
      <alignment horizontal="right"/>
    </xf>
    <xf numFmtId="37" fontId="52" fillId="0" borderId="0" applyFill="0" applyBorder="0" applyProtection="0">
      <alignment horizontal="right"/>
    </xf>
    <xf numFmtId="190" fontId="47" fillId="0" borderId="0" applyFont="0" applyFill="0" applyBorder="0" applyProtection="0">
      <alignment horizontal="right"/>
    </xf>
    <xf numFmtId="263" fontId="153" fillId="0" borderId="0" applyFill="0" applyBorder="0" applyProtection="0"/>
    <xf numFmtId="0" fontId="70" fillId="56" borderId="0">
      <alignment horizontal="right"/>
    </xf>
    <xf numFmtId="0" fontId="6" fillId="0" borderId="0">
      <alignment horizontal="right"/>
    </xf>
    <xf numFmtId="0" fontId="42" fillId="51" borderId="17" applyNumberFormat="0" applyAlignment="0" applyProtection="0"/>
    <xf numFmtId="0" fontId="42" fillId="51" borderId="17" applyNumberFormat="0" applyAlignment="0" applyProtection="0"/>
    <xf numFmtId="0" fontId="158" fillId="51" borderId="17" applyNumberFormat="0" applyAlignment="0" applyProtection="0"/>
    <xf numFmtId="0" fontId="42" fillId="51" borderId="17" applyNumberFormat="0" applyAlignment="0" applyProtection="0"/>
    <xf numFmtId="0" fontId="159" fillId="6" borderId="5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159" fillId="6" borderId="5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159" fillId="6" borderId="5" applyNumberFormat="0" applyAlignment="0" applyProtection="0"/>
    <xf numFmtId="0" fontId="159" fillId="6" borderId="5" applyNumberFormat="0" applyAlignment="0" applyProtection="0"/>
    <xf numFmtId="0" fontId="42" fillId="51" borderId="17" applyNumberFormat="0" applyAlignment="0" applyProtection="0"/>
    <xf numFmtId="0" fontId="159" fillId="6" borderId="5" applyNumberFormat="0" applyAlignment="0" applyProtection="0"/>
    <xf numFmtId="0" fontId="159" fillId="6" borderId="5" applyNumberFormat="0" applyAlignment="0" applyProtection="0"/>
    <xf numFmtId="0" fontId="159" fillId="6" borderId="5" applyNumberFormat="0" applyAlignment="0" applyProtection="0"/>
    <xf numFmtId="0" fontId="18" fillId="6" borderId="5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160" fillId="0" borderId="0" applyProtection="0">
      <alignment horizontal="left"/>
    </xf>
    <xf numFmtId="0" fontId="160" fillId="0" borderId="0" applyFill="0" applyBorder="0" applyProtection="0">
      <alignment horizontal="left"/>
    </xf>
    <xf numFmtId="0" fontId="161" fillId="0" borderId="0" applyFill="0" applyBorder="0" applyProtection="0">
      <alignment horizontal="left"/>
    </xf>
    <xf numFmtId="1" fontId="162" fillId="0" borderId="0" applyProtection="0">
      <alignment horizontal="right" vertical="center"/>
    </xf>
    <xf numFmtId="242" fontId="163" fillId="0" borderId="24">
      <alignment vertical="center"/>
    </xf>
    <xf numFmtId="2" fontId="62" fillId="0" borderId="0"/>
    <xf numFmtId="172" fontId="164" fillId="0" borderId="0" applyFill="0" applyBorder="0" applyAlignment="0" applyProtection="0"/>
    <xf numFmtId="211" fontId="6" fillId="0" borderId="0" applyFont="0" applyFill="0" applyBorder="0" applyAlignment="0" applyProtection="0"/>
    <xf numFmtId="264" fontId="8" fillId="0" borderId="0" applyFont="0" applyFill="0" applyBorder="0" applyAlignment="0" applyProtection="0"/>
    <xf numFmtId="265" fontId="165" fillId="56" borderId="19" applyFill="0" applyBorder="0" applyAlignment="0" applyProtection="0">
      <alignment horizontal="right"/>
      <protection locked="0"/>
    </xf>
    <xf numFmtId="265" fontId="165" fillId="56" borderId="19" applyFill="0" applyBorder="0" applyAlignment="0" applyProtection="0">
      <alignment horizontal="right"/>
      <protection locked="0"/>
    </xf>
    <xf numFmtId="266" fontId="165" fillId="55" borderId="0" applyFill="0" applyBorder="0" applyAlignment="0" applyProtection="0">
      <protection hidden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267" fontId="153" fillId="0" borderId="0" applyBorder="0" applyProtection="0">
      <alignment horizontal="right"/>
    </xf>
    <xf numFmtId="267" fontId="154" fillId="74" borderId="0" applyProtection="0">
      <alignment horizontal="right"/>
    </xf>
    <xf numFmtId="267" fontId="156" fillId="0" borderId="0" applyFont="0" applyBorder="0" applyProtection="0">
      <alignment horizontal="right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68" fontId="62" fillId="0" borderId="0" applyFont="0" applyFill="0" applyBorder="0" applyProtection="0">
      <alignment horizontal="right"/>
    </xf>
    <xf numFmtId="9" fontId="6" fillId="0" borderId="0"/>
    <xf numFmtId="269" fontId="6" fillId="0" borderId="0" applyFill="0" applyBorder="0">
      <alignment horizontal="right"/>
      <protection locked="0"/>
    </xf>
    <xf numFmtId="1" fontId="53" fillId="0" borderId="0"/>
    <xf numFmtId="252" fontId="6" fillId="0" borderId="0">
      <protection locked="0"/>
    </xf>
    <xf numFmtId="172" fontId="6" fillId="0" borderId="0" applyFont="0" applyFill="0" applyBorder="0" applyAlignment="0" applyProtection="0"/>
    <xf numFmtId="209" fontId="8" fillId="0" borderId="0" applyFill="0" applyBorder="0" applyAlignment="0"/>
    <xf numFmtId="210" fontId="8" fillId="0" borderId="0" applyFill="0" applyBorder="0" applyAlignment="0"/>
    <xf numFmtId="209" fontId="8" fillId="0" borderId="0" applyFill="0" applyBorder="0" applyAlignment="0"/>
    <xf numFmtId="212" fontId="6" fillId="0" borderId="0" applyFill="0" applyBorder="0" applyAlignment="0"/>
    <xf numFmtId="210" fontId="8" fillId="0" borderId="0" applyFill="0" applyBorder="0" applyAlignment="0"/>
    <xf numFmtId="10" fontId="62" fillId="0" borderId="0"/>
    <xf numFmtId="10" fontId="62" fillId="69" borderId="0"/>
    <xf numFmtId="9" fontId="62" fillId="0" borderId="0" applyFont="0" applyFill="0" applyBorder="0" applyAlignment="0" applyProtection="0"/>
    <xf numFmtId="215" fontId="54" fillId="0" borderId="0"/>
    <xf numFmtId="270" fontId="166" fillId="55" borderId="0" applyBorder="0" applyAlignment="0">
      <protection hidden="1"/>
    </xf>
    <xf numFmtId="1" fontId="166" fillId="55" borderId="0">
      <alignment horizontal="center"/>
    </xf>
    <xf numFmtId="0" fontId="78" fillId="0" borderId="0" applyNumberFormat="0" applyFont="0" applyFill="0" applyBorder="0" applyAlignment="0" applyProtection="0">
      <alignment horizontal="left"/>
    </xf>
    <xf numFmtId="15" fontId="78" fillId="0" borderId="0" applyFont="0" applyFill="0" applyBorder="0" applyAlignment="0" applyProtection="0"/>
    <xf numFmtId="4" fontId="78" fillId="0" borderId="0" applyFont="0" applyFill="0" applyBorder="0" applyAlignment="0" applyProtection="0"/>
    <xf numFmtId="0" fontId="135" fillId="0" borderId="21">
      <alignment horizontal="center"/>
    </xf>
    <xf numFmtId="3" fontId="78" fillId="0" borderId="0" applyFont="0" applyFill="0" applyBorder="0" applyAlignment="0" applyProtection="0"/>
    <xf numFmtId="0" fontId="78" fillId="75" borderId="0" applyNumberFormat="0" applyFont="0" applyBorder="0" applyAlignment="0" applyProtection="0"/>
    <xf numFmtId="0" fontId="78" fillId="0" borderId="0">
      <alignment horizontal="right"/>
      <protection locked="0"/>
    </xf>
    <xf numFmtId="235" fontId="167" fillId="0" borderId="0" applyNumberFormat="0" applyFill="0" applyBorder="0" applyAlignment="0" applyProtection="0">
      <alignment horizontal="left"/>
    </xf>
    <xf numFmtId="0" fontId="168" fillId="65" borderId="0"/>
    <xf numFmtId="0" fontId="53" fillId="0" borderId="0" applyNumberFormat="0" applyFill="0" applyBorder="0" applyProtection="0">
      <alignment horizontal="right" vertical="center"/>
    </xf>
    <xf numFmtId="0" fontId="169" fillId="0" borderId="45">
      <alignment vertical="center"/>
    </xf>
    <xf numFmtId="271" fontId="6" fillId="0" borderId="0" applyFill="0" applyBorder="0">
      <alignment horizontal="right"/>
      <protection hidden="1"/>
    </xf>
    <xf numFmtId="0" fontId="170" fillId="64" borderId="19">
      <alignment horizontal="center" vertical="center" wrapText="1"/>
      <protection hidden="1"/>
    </xf>
    <xf numFmtId="0" fontId="170" fillId="64" borderId="19">
      <alignment horizontal="center" vertical="center" wrapText="1"/>
      <protection hidden="1"/>
    </xf>
    <xf numFmtId="0" fontId="78" fillId="76" borderId="46"/>
    <xf numFmtId="0" fontId="8" fillId="77" borderId="0" applyNumberFormat="0" applyFont="0" applyBorder="0" applyAlignment="0" applyProtection="0"/>
    <xf numFmtId="167" fontId="171" fillId="0" borderId="0" applyFill="0" applyBorder="0" applyAlignment="0" applyProtection="0"/>
    <xf numFmtId="167" fontId="171" fillId="0" borderId="0" applyFill="0" applyBorder="0" applyAlignment="0" applyProtection="0"/>
    <xf numFmtId="168" fontId="172" fillId="0" borderId="0"/>
    <xf numFmtId="168" fontId="172" fillId="0" borderId="0"/>
    <xf numFmtId="0" fontId="27" fillId="0" borderId="0"/>
    <xf numFmtId="0" fontId="173" fillId="0" borderId="0">
      <alignment horizontal="right"/>
    </xf>
    <xf numFmtId="0" fontId="97" fillId="0" borderId="0">
      <alignment horizontal="left"/>
    </xf>
    <xf numFmtId="172" fontId="174" fillId="0" borderId="39"/>
    <xf numFmtId="272" fontId="61" fillId="71" borderId="0" applyFont="0" applyBorder="0"/>
    <xf numFmtId="199" fontId="52" fillId="0" borderId="0" applyNumberFormat="0" applyFill="0">
      <alignment horizontal="left" vertical="center"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>
      <alignment vertical="top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93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8" fillId="0" borderId="0">
      <alignment vertical="top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8" fillId="0" borderId="0">
      <alignment vertical="top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8" fillId="0" borderId="0">
      <alignment vertical="top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75" fillId="77" borderId="19" applyNumberFormat="0" applyProtection="0">
      <alignment horizontal="center" vertical="center"/>
    </xf>
    <xf numFmtId="0" fontId="8" fillId="0" borderId="0">
      <alignment vertical="top"/>
    </xf>
    <xf numFmtId="0" fontId="175" fillId="77" borderId="19" applyNumberFormat="0" applyProtection="0">
      <alignment horizontal="center" vertical="center"/>
    </xf>
    <xf numFmtId="0" fontId="175" fillId="77" borderId="19" applyNumberFormat="0" applyProtection="0">
      <alignment horizontal="center" vertical="center"/>
    </xf>
    <xf numFmtId="0" fontId="175" fillId="77" borderId="19" applyNumberFormat="0" applyProtection="0">
      <alignment horizontal="center" vertical="center"/>
    </xf>
    <xf numFmtId="0" fontId="175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/>
    </xf>
    <xf numFmtId="0" fontId="8" fillId="0" borderId="0">
      <alignment vertical="top"/>
    </xf>
    <xf numFmtId="0" fontId="7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/>
    </xf>
    <xf numFmtId="0" fontId="8" fillId="0" borderId="0">
      <alignment vertical="top"/>
    </xf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 wrapText="1"/>
    </xf>
    <xf numFmtId="0" fontId="176" fillId="0" borderId="0" applyNumberFormat="0" applyFill="0" applyBorder="0" applyAlignment="0" applyProtection="0"/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 wrapText="1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8" fillId="0" borderId="0">
      <alignment vertical="top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7" fillId="57" borderId="19" applyNumberFormat="0" applyProtection="0">
      <alignment horizontal="left" vertical="center" wrapText="1"/>
    </xf>
    <xf numFmtId="0" fontId="8" fillId="0" borderId="0">
      <alignment vertical="top"/>
    </xf>
    <xf numFmtId="0" fontId="7" fillId="57" borderId="19" applyNumberFormat="0" applyProtection="0">
      <alignment horizontal="left" vertical="center" wrapText="1"/>
    </xf>
    <xf numFmtId="0" fontId="7" fillId="57" borderId="19" applyNumberFormat="0" applyProtection="0">
      <alignment horizontal="left" vertical="center" wrapText="1"/>
    </xf>
    <xf numFmtId="0" fontId="8" fillId="0" borderId="0">
      <alignment vertical="top"/>
    </xf>
    <xf numFmtId="0" fontId="28" fillId="0" borderId="0" applyNumberFormat="0" applyFill="0" applyBorder="0" applyAlignment="0" applyProtection="0"/>
    <xf numFmtId="0" fontId="7" fillId="57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8" fillId="0" borderId="0">
      <alignment vertical="top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7" fillId="57" borderId="19" applyNumberFormat="0" applyProtection="0">
      <alignment horizontal="left" vertical="center" wrapText="1"/>
    </xf>
    <xf numFmtId="0" fontId="8" fillId="0" borderId="0">
      <alignment vertical="top"/>
    </xf>
    <xf numFmtId="0" fontId="7" fillId="57" borderId="19" applyNumberFormat="0" applyProtection="0">
      <alignment horizontal="left" vertical="center" wrapText="1"/>
    </xf>
    <xf numFmtId="0" fontId="7" fillId="57" borderId="19" applyNumberFormat="0" applyProtection="0">
      <alignment horizontal="left" vertical="center" wrapText="1"/>
    </xf>
    <xf numFmtId="0" fontId="8" fillId="0" borderId="0">
      <alignment vertical="top"/>
    </xf>
    <xf numFmtId="0" fontId="76" fillId="78" borderId="0" applyNumberFormat="0" applyBorder="0" applyAlignment="0" applyProtection="0"/>
    <xf numFmtId="0" fontId="7" fillId="57" borderId="19" applyNumberFormat="0" applyProtection="0">
      <alignment horizontal="left" vertical="center"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70" fontId="51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83" fontId="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273" fontId="6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273" fontId="6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54" fillId="0" borderId="0" applyNumberFormat="0" applyBorder="0" applyAlignment="0"/>
    <xf numFmtId="0" fontId="177" fillId="0" borderId="0" applyNumberFormat="0" applyBorder="0" applyAlignment="0"/>
    <xf numFmtId="0" fontId="178" fillId="0" borderId="0" applyNumberFormat="0" applyBorder="0" applyAlignment="0"/>
    <xf numFmtId="0" fontId="72" fillId="0" borderId="0" applyNumberFormat="0" applyFill="0" applyBorder="0" applyProtection="0">
      <alignment horizontal="left" vertical="center"/>
    </xf>
    <xf numFmtId="0" fontId="72" fillId="0" borderId="37" applyNumberFormat="0" applyFill="0" applyProtection="0">
      <alignment horizontal="left" vertical="center"/>
    </xf>
    <xf numFmtId="274" fontId="61" fillId="79" borderId="0" applyNumberFormat="0" applyFont="0" applyBorder="0">
      <alignment horizontal="center" vertical="center"/>
      <protection locked="0"/>
    </xf>
    <xf numFmtId="9" fontId="6" fillId="0" borderId="0"/>
    <xf numFmtId="0" fontId="73" fillId="0" borderId="0" applyFill="0" applyBorder="0" applyProtection="0">
      <alignment horizontal="center" vertical="center"/>
    </xf>
    <xf numFmtId="0" fontId="179" fillId="0" borderId="0" applyBorder="0" applyProtection="0">
      <alignment vertical="center"/>
    </xf>
    <xf numFmtId="215" fontId="6" fillId="0" borderId="24" applyBorder="0" applyProtection="0">
      <alignment horizontal="right" vertical="center"/>
    </xf>
    <xf numFmtId="0" fontId="180" fillId="80" borderId="0" applyBorder="0" applyProtection="0">
      <alignment horizontal="centerContinuous" vertical="center"/>
    </xf>
    <xf numFmtId="0" fontId="180" fillId="78" borderId="24" applyBorder="0" applyProtection="0">
      <alignment horizontal="centerContinuous" vertical="center"/>
    </xf>
    <xf numFmtId="0" fontId="181" fillId="0" borderId="0"/>
    <xf numFmtId="0" fontId="73" fillId="0" borderId="0" applyFill="0" applyBorder="0" applyProtection="0"/>
    <xf numFmtId="0" fontId="151" fillId="0" borderId="0"/>
    <xf numFmtId="0" fontId="182" fillId="0" borderId="0" applyFill="0" applyBorder="0" applyProtection="0">
      <alignment horizontal="left"/>
    </xf>
    <xf numFmtId="0" fontId="183" fillId="0" borderId="0" applyFill="0" applyBorder="0" applyProtection="0">
      <alignment horizontal="left" vertical="top"/>
    </xf>
    <xf numFmtId="0" fontId="184" fillId="0" borderId="0">
      <alignment horizontal="centerContinuous"/>
    </xf>
    <xf numFmtId="242" fontId="6" fillId="59" borderId="47" applyNumberFormat="0" applyAlignment="0">
      <alignment vertical="center"/>
    </xf>
    <xf numFmtId="242" fontId="185" fillId="81" borderId="48" applyNumberFormat="0" applyBorder="0" applyAlignment="0" applyProtection="0">
      <alignment vertical="center"/>
    </xf>
    <xf numFmtId="242" fontId="185" fillId="81" borderId="48" applyNumberFormat="0" applyBorder="0" applyAlignment="0" applyProtection="0">
      <alignment vertical="center"/>
    </xf>
    <xf numFmtId="242" fontId="6" fillId="59" borderId="47" applyNumberFormat="0" applyProtection="0">
      <alignment horizontal="centerContinuous" vertical="center"/>
    </xf>
    <xf numFmtId="242" fontId="186" fillId="82" borderId="0" applyNumberFormat="0" applyBorder="0" applyAlignment="0" applyProtection="0">
      <alignment vertical="center"/>
    </xf>
    <xf numFmtId="242" fontId="6" fillId="81" borderId="0" applyBorder="0" applyAlignment="0" applyProtection="0">
      <alignment vertical="center"/>
    </xf>
    <xf numFmtId="49" fontId="52" fillId="0" borderId="24">
      <alignment vertical="center"/>
    </xf>
    <xf numFmtId="0" fontId="187" fillId="0" borderId="0"/>
    <xf numFmtId="0" fontId="188" fillId="0" borderId="0"/>
    <xf numFmtId="49" fontId="54" fillId="0" borderId="0" applyFill="0" applyBorder="0" applyAlignment="0"/>
    <xf numFmtId="275" fontId="8" fillId="0" borderId="0" applyFill="0" applyBorder="0" applyAlignment="0"/>
    <xf numFmtId="276" fontId="8" fillId="0" borderId="0" applyFill="0" applyBorder="0" applyAlignment="0"/>
    <xf numFmtId="0" fontId="48" fillId="0" borderId="0" applyNumberFormat="0" applyFont="0" applyFill="0" applyBorder="0" applyProtection="0">
      <alignment horizontal="left" vertical="top" wrapText="1"/>
    </xf>
    <xf numFmtId="18" fontId="27" fillId="0" borderId="0" applyFill="0" applyBorder="0" applyAlignment="0" applyProtection="0"/>
    <xf numFmtId="0" fontId="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40" fontId="189" fillId="0" borderId="0"/>
    <xf numFmtId="0" fontId="43" fillId="0" borderId="0" applyNumberFormat="0" applyFill="0" applyBorder="0" applyAlignment="0" applyProtection="0"/>
    <xf numFmtId="0" fontId="190" fillId="0" borderId="0" applyNumberFormat="0" applyBorder="0" applyAlignment="0" applyProtection="0"/>
    <xf numFmtId="0" fontId="190" fillId="0" borderId="0" applyNumberFormat="0" applyBorder="0" applyAlignment="0" applyProtection="0"/>
    <xf numFmtId="277" fontId="191" fillId="78" borderId="0" applyNumberFormat="0" applyProtection="0">
      <alignment horizontal="left" vertical="center"/>
    </xf>
    <xf numFmtId="0" fontId="192" fillId="0" borderId="0" applyNumberFormat="0" applyProtection="0">
      <alignment horizontal="left" vertical="center"/>
    </xf>
    <xf numFmtId="0" fontId="193" fillId="0" borderId="0">
      <alignment horizontal="left"/>
    </xf>
    <xf numFmtId="0" fontId="78" fillId="0" borderId="0" applyBorder="0"/>
    <xf numFmtId="1" fontId="8" fillId="68" borderId="0" applyNumberFormat="0" applyFont="0" applyBorder="0" applyProtection="0">
      <alignment horizontal="left"/>
    </xf>
    <xf numFmtId="278" fontId="6" fillId="0" borderId="0" applyNumberFormat="0" applyFill="0" applyBorder="0" applyProtection="0">
      <alignment vertical="top"/>
    </xf>
    <xf numFmtId="0" fontId="44" fillId="0" borderId="18" applyNumberFormat="0" applyFill="0" applyAlignment="0" applyProtection="0"/>
    <xf numFmtId="0" fontId="24" fillId="0" borderId="9" applyNumberFormat="0" applyFill="0" applyAlignment="0" applyProtection="0"/>
    <xf numFmtId="0" fontId="44" fillId="0" borderId="18" applyNumberFormat="0" applyFill="0" applyAlignment="0" applyProtection="0"/>
    <xf numFmtId="0" fontId="177" fillId="0" borderId="18" applyNumberFormat="0" applyFill="0" applyAlignment="0" applyProtection="0"/>
    <xf numFmtId="0" fontId="44" fillId="0" borderId="18" applyNumberFormat="0" applyFill="0" applyAlignment="0" applyProtection="0"/>
    <xf numFmtId="0" fontId="194" fillId="0" borderId="9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194" fillId="0" borderId="9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194" fillId="0" borderId="9" applyNumberFormat="0" applyFill="0" applyAlignment="0" applyProtection="0"/>
    <xf numFmtId="0" fontId="194" fillId="0" borderId="9" applyNumberFormat="0" applyFill="0" applyAlignment="0" applyProtection="0"/>
    <xf numFmtId="0" fontId="44" fillId="0" borderId="18" applyNumberFormat="0" applyFill="0" applyAlignment="0" applyProtection="0"/>
    <xf numFmtId="0" fontId="194" fillId="0" borderId="9" applyNumberFormat="0" applyFill="0" applyAlignment="0" applyProtection="0"/>
    <xf numFmtId="0" fontId="194" fillId="0" borderId="9" applyNumberFormat="0" applyFill="0" applyAlignment="0" applyProtection="0"/>
    <xf numFmtId="0" fontId="194" fillId="0" borderId="9" applyNumberFormat="0" applyFill="0" applyAlignment="0" applyProtection="0"/>
    <xf numFmtId="0" fontId="195" fillId="0" borderId="9" applyNumberFormat="0" applyFill="0" applyAlignment="0" applyProtection="0"/>
    <xf numFmtId="39" fontId="6" fillId="0" borderId="26">
      <protection locked="0"/>
    </xf>
    <xf numFmtId="165" fontId="184" fillId="0" borderId="26" applyFill="0" applyAlignment="0" applyProtection="0"/>
    <xf numFmtId="165" fontId="184" fillId="0" borderId="26" applyFill="0" applyAlignment="0" applyProtection="0"/>
    <xf numFmtId="215" fontId="55" fillId="0" borderId="49"/>
    <xf numFmtId="215" fontId="55" fillId="0" borderId="49"/>
    <xf numFmtId="0" fontId="196" fillId="0" borderId="0">
      <alignment horizontal="fill"/>
    </xf>
    <xf numFmtId="279" fontId="166" fillId="55" borderId="22" applyBorder="0">
      <alignment horizontal="right" vertical="center"/>
      <protection locked="0"/>
    </xf>
    <xf numFmtId="167" fontId="6" fillId="0" borderId="0" applyFont="0" applyFill="0" applyBorder="0" applyAlignment="0" applyProtection="0"/>
    <xf numFmtId="28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278" fontId="197" fillId="81" borderId="0" applyNumberFormat="0" applyBorder="0" applyProtection="0">
      <alignment horizontal="centerContinuous" vertical="center"/>
    </xf>
    <xf numFmtId="0" fontId="4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00" fillId="0" borderId="0"/>
    <xf numFmtId="1" fontId="200" fillId="0" borderId="0"/>
    <xf numFmtId="281" fontId="62" fillId="0" borderId="0" applyFont="0" applyFill="0" applyBorder="0" applyProtection="0">
      <alignment horizontal="right"/>
    </xf>
    <xf numFmtId="282" fontId="6" fillId="0" borderId="0"/>
    <xf numFmtId="283" fontId="153" fillId="0" borderId="0" applyFill="0" applyBorder="0" applyProtection="0"/>
    <xf numFmtId="0" fontId="6" fillId="0" borderId="0">
      <alignment horizontal="center"/>
    </xf>
    <xf numFmtId="284" fontId="52" fillId="0" borderId="24">
      <alignment horizontal="right"/>
    </xf>
    <xf numFmtId="285" fontId="6" fillId="0" borderId="0" applyFont="0" applyFill="0" applyBorder="0" applyAlignment="0" applyProtection="0"/>
    <xf numFmtId="286" fontId="64" fillId="0" borderId="0" applyFont="0" applyFill="0" applyBorder="0" applyProtection="0">
      <alignment horizontal="right"/>
    </xf>
    <xf numFmtId="0" fontId="6" fillId="0" borderId="0"/>
    <xf numFmtId="259" fontId="6" fillId="0" borderId="0"/>
    <xf numFmtId="0" fontId="20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0" fontId="6" fillId="0" borderId="0" applyFont="0" applyFill="0" applyBorder="0" applyAlignment="0" applyProtection="0"/>
    <xf numFmtId="0" fontId="4" fillId="0" borderId="0"/>
    <xf numFmtId="170" fontId="6" fillId="0" borderId="0" applyFont="0" applyFill="0" applyBorder="0" applyAlignment="0" applyProtection="0"/>
    <xf numFmtId="0" fontId="4" fillId="0" borderId="0"/>
    <xf numFmtId="170" fontId="6" fillId="0" borderId="0" applyFont="0" applyFill="0" applyBorder="0" applyAlignment="0" applyProtection="0"/>
    <xf numFmtId="0" fontId="4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0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216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17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69" applyNumberFormat="0" applyFont="0" applyBorder="0" applyAlignment="0" applyProtection="0"/>
    <xf numFmtId="16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29">
    <xf numFmtId="0" fontId="0" fillId="0" borderId="0" xfId="0"/>
    <xf numFmtId="171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right"/>
    </xf>
    <xf numFmtId="0" fontId="0" fillId="0" borderId="0" xfId="0"/>
    <xf numFmtId="0" fontId="0" fillId="0" borderId="0" xfId="0"/>
    <xf numFmtId="0" fontId="7" fillId="83" borderId="0" xfId="0" applyFont="1" applyFill="1" applyAlignment="1">
      <alignment horizontal="right"/>
    </xf>
    <xf numFmtId="171" fontId="0" fillId="83" borderId="0" xfId="0" applyNumberFormat="1" applyFill="1"/>
    <xf numFmtId="0" fontId="0" fillId="83" borderId="0" xfId="0" applyFill="1"/>
    <xf numFmtId="0" fontId="0" fillId="83" borderId="0" xfId="0" applyNumberFormat="1" applyFill="1"/>
    <xf numFmtId="0" fontId="7" fillId="83" borderId="0" xfId="0" applyNumberFormat="1" applyFont="1" applyFill="1" applyAlignment="1">
      <alignment horizontal="right"/>
    </xf>
    <xf numFmtId="17" fontId="0" fillId="83" borderId="0" xfId="0" applyNumberFormat="1" applyFill="1"/>
    <xf numFmtId="171" fontId="0" fillId="0" borderId="0" xfId="5779" applyNumberFormat="1" applyFont="1"/>
    <xf numFmtId="171" fontId="0" fillId="83" borderId="0" xfId="5779" applyNumberFormat="1" applyFont="1" applyFill="1"/>
    <xf numFmtId="0" fontId="7" fillId="0" borderId="0" xfId="0" applyFont="1"/>
    <xf numFmtId="1" fontId="0" fillId="0" borderId="0" xfId="0" applyNumberFormat="1"/>
    <xf numFmtId="0" fontId="7" fillId="0" borderId="0" xfId="4930" applyFont="1" applyAlignment="1">
      <alignment horizontal="right"/>
    </xf>
    <xf numFmtId="0" fontId="6" fillId="0" borderId="0" xfId="4930" applyAlignment="1">
      <alignment horizontal="right"/>
    </xf>
    <xf numFmtId="0" fontId="6" fillId="0" borderId="0" xfId="4930"/>
    <xf numFmtId="1" fontId="203" fillId="0" borderId="0" xfId="4930" applyNumberFormat="1" applyFont="1"/>
    <xf numFmtId="0" fontId="22" fillId="0" borderId="0" xfId="4930" applyFont="1"/>
    <xf numFmtId="215" fontId="22" fillId="0" borderId="0" xfId="4930" applyNumberFormat="1" applyFont="1"/>
    <xf numFmtId="171" fontId="6" fillId="0" borderId="0" xfId="4930" applyNumberFormat="1"/>
    <xf numFmtId="215" fontId="6" fillId="0" borderId="0" xfId="4930" applyNumberFormat="1"/>
    <xf numFmtId="2" fontId="22" fillId="0" borderId="0" xfId="4930" applyNumberFormat="1" applyFont="1"/>
    <xf numFmtId="0" fontId="204" fillId="0" borderId="0" xfId="4930" applyFont="1"/>
    <xf numFmtId="0" fontId="6" fillId="0" borderId="0" xfId="4930" applyAlignment="1">
      <alignment horizontal="center"/>
    </xf>
    <xf numFmtId="2" fontId="6" fillId="0" borderId="0" xfId="4930" applyNumberFormat="1"/>
    <xf numFmtId="1" fontId="6" fillId="0" borderId="0" xfId="4930" applyNumberFormat="1"/>
    <xf numFmtId="0" fontId="6" fillId="0" borderId="0" xfId="46"/>
    <xf numFmtId="0" fontId="6" fillId="0" borderId="0" xfId="46" applyAlignment="1">
      <alignment wrapText="1"/>
    </xf>
    <xf numFmtId="17" fontId="6" fillId="0" borderId="0" xfId="2758" applyNumberFormat="1"/>
    <xf numFmtId="173" fontId="0" fillId="0" borderId="0" xfId="5780" applyNumberFormat="1" applyFont="1"/>
    <xf numFmtId="3" fontId="6" fillId="0" borderId="0" xfId="2758" applyNumberFormat="1"/>
    <xf numFmtId="171" fontId="0" fillId="0" borderId="0" xfId="5780" applyNumberFormat="1" applyFont="1"/>
    <xf numFmtId="173" fontId="205" fillId="0" borderId="0" xfId="46" applyNumberFormat="1" applyFont="1"/>
    <xf numFmtId="4" fontId="6" fillId="0" borderId="0" xfId="46" applyNumberFormat="1"/>
    <xf numFmtId="173" fontId="206" fillId="0" borderId="0" xfId="5780" applyNumberFormat="1" applyFont="1"/>
    <xf numFmtId="17" fontId="206" fillId="0" borderId="0" xfId="46" applyNumberFormat="1" applyFont="1"/>
    <xf numFmtId="0" fontId="206" fillId="0" borderId="0" xfId="46" applyFont="1"/>
    <xf numFmtId="196" fontId="206" fillId="0" borderId="0" xfId="5780" applyNumberFormat="1" applyFont="1"/>
    <xf numFmtId="0" fontId="6" fillId="0" borderId="0" xfId="0" applyFont="1" applyAlignment="1">
      <alignment horizontal="center"/>
    </xf>
    <xf numFmtId="0" fontId="6" fillId="0" borderId="0" xfId="0" applyFont="1"/>
    <xf numFmtId="15" fontId="0" fillId="0" borderId="0" xfId="0" applyNumberFormat="1"/>
    <xf numFmtId="15" fontId="6" fillId="0" borderId="0" xfId="0" applyNumberFormat="1" applyFont="1"/>
    <xf numFmtId="10" fontId="0" fillId="0" borderId="0" xfId="0" applyNumberFormat="1"/>
    <xf numFmtId="0" fontId="0" fillId="84" borderId="0" xfId="0" applyFill="1"/>
    <xf numFmtId="171" fontId="0" fillId="84" borderId="0" xfId="5779" applyNumberFormat="1" applyFont="1" applyFill="1"/>
    <xf numFmtId="0" fontId="0" fillId="85" borderId="0" xfId="0" applyFill="1"/>
    <xf numFmtId="215" fontId="0" fillId="85" borderId="0" xfId="0" applyNumberFormat="1" applyFill="1"/>
    <xf numFmtId="1" fontId="0" fillId="85" borderId="0" xfId="0" applyNumberFormat="1" applyFill="1"/>
    <xf numFmtId="1" fontId="6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/>
    <xf numFmtId="0" fontId="7" fillId="0" borderId="0" xfId="0" applyFont="1" applyBorder="1" applyAlignment="1">
      <alignment horizontal="center" wrapText="1"/>
    </xf>
    <xf numFmtId="4" fontId="7" fillId="0" borderId="0" xfId="0" applyNumberFormat="1" applyFont="1" applyBorder="1" applyAlignment="1">
      <alignment horizontal="center" wrapText="1"/>
    </xf>
    <xf numFmtId="215" fontId="0" fillId="0" borderId="0" xfId="0" applyNumberFormat="1" applyBorder="1" applyAlignment="1">
      <alignment horizontal="center"/>
    </xf>
    <xf numFmtId="0" fontId="7" fillId="86" borderId="0" xfId="0" applyFont="1" applyFill="1" applyBorder="1" applyAlignment="1">
      <alignment horizontal="center" wrapText="1"/>
    </xf>
    <xf numFmtId="1" fontId="0" fillId="86" borderId="0" xfId="0" applyNumberFormat="1" applyFill="1" applyBorder="1" applyAlignment="1">
      <alignment horizontal="center"/>
    </xf>
    <xf numFmtId="0" fontId="0" fillId="86" borderId="0" xfId="0" applyFill="1" applyBorder="1"/>
    <xf numFmtId="0" fontId="7" fillId="83" borderId="0" xfId="0" applyFont="1" applyFill="1" applyAlignment="1">
      <alignment horizontal="right" wrapText="1"/>
    </xf>
    <xf numFmtId="0" fontId="7" fillId="83" borderId="0" xfId="0" applyNumberFormat="1" applyFont="1" applyFill="1" applyAlignment="1">
      <alignment horizontal="right" wrapText="1"/>
    </xf>
    <xf numFmtId="0" fontId="7" fillId="0" borderId="0" xfId="0" applyFont="1" applyAlignment="1">
      <alignment horizontal="right" wrapText="1"/>
    </xf>
    <xf numFmtId="0" fontId="0" fillId="85" borderId="0" xfId="0" applyFill="1" applyAlignment="1">
      <alignment wrapText="1"/>
    </xf>
    <xf numFmtId="0" fontId="0" fillId="84" borderId="0" xfId="0" applyFill="1" applyAlignment="1">
      <alignment wrapText="1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0" xfId="2843"/>
    <xf numFmtId="0" fontId="8" fillId="0" borderId="0" xfId="4252"/>
    <xf numFmtId="0" fontId="6" fillId="0" borderId="0" xfId="2843" applyAlignment="1">
      <alignment horizontal="right"/>
    </xf>
    <xf numFmtId="3" fontId="6" fillId="0" borderId="0" xfId="2843" applyNumberFormat="1"/>
    <xf numFmtId="172" fontId="6" fillId="0" borderId="0" xfId="2843" applyNumberFormat="1"/>
    <xf numFmtId="0" fontId="205" fillId="0" borderId="0" xfId="2843" applyFont="1"/>
    <xf numFmtId="0" fontId="22" fillId="0" borderId="0" xfId="4252" applyFont="1"/>
    <xf numFmtId="3" fontId="205" fillId="0" borderId="0" xfId="2843" applyNumberFormat="1" applyFont="1"/>
    <xf numFmtId="43" fontId="8" fillId="0" borderId="0" xfId="4252" applyNumberFormat="1"/>
    <xf numFmtId="0" fontId="207" fillId="0" borderId="0" xfId="4252" applyFont="1"/>
    <xf numFmtId="171" fontId="207" fillId="0" borderId="0" xfId="4252" applyNumberFormat="1" applyFont="1"/>
    <xf numFmtId="10" fontId="207" fillId="0" borderId="0" xfId="5782" applyNumberFormat="1" applyFont="1"/>
    <xf numFmtId="9" fontId="8" fillId="0" borderId="0" xfId="4252" applyNumberFormat="1"/>
    <xf numFmtId="3" fontId="8" fillId="0" borderId="0" xfId="4252" applyNumberFormat="1"/>
    <xf numFmtId="173" fontId="0" fillId="0" borderId="0" xfId="1" applyNumberFormat="1" applyFont="1"/>
    <xf numFmtId="10" fontId="0" fillId="0" borderId="0" xfId="5782" applyNumberFormat="1" applyFont="1"/>
    <xf numFmtId="0" fontId="208" fillId="0" borderId="0" xfId="4252" applyFont="1"/>
    <xf numFmtId="190" fontId="208" fillId="0" borderId="0" xfId="4252" applyNumberFormat="1" applyFont="1"/>
    <xf numFmtId="287" fontId="8" fillId="0" borderId="0" xfId="4252" applyNumberFormat="1"/>
    <xf numFmtId="199" fontId="8" fillId="0" borderId="0" xfId="4252" applyNumberFormat="1"/>
    <xf numFmtId="0" fontId="7" fillId="0" borderId="0" xfId="2843" applyFont="1" applyAlignment="1">
      <alignment horizontal="center"/>
    </xf>
    <xf numFmtId="0" fontId="6" fillId="0" borderId="0" xfId="2843" applyAlignment="1">
      <alignment horizontal="center"/>
    </xf>
    <xf numFmtId="199" fontId="6" fillId="0" borderId="0" xfId="2843" applyNumberFormat="1"/>
    <xf numFmtId="288" fontId="0" fillId="0" borderId="0" xfId="5783" applyNumberFormat="1" applyFont="1"/>
    <xf numFmtId="199" fontId="7" fillId="0" borderId="0" xfId="2843" applyNumberFormat="1" applyFont="1" applyAlignment="1">
      <alignment horizontal="center"/>
    </xf>
    <xf numFmtId="288" fontId="7" fillId="0" borderId="0" xfId="5783" applyNumberFormat="1" applyFont="1" applyAlignment="1">
      <alignment horizontal="center"/>
    </xf>
    <xf numFmtId="289" fontId="205" fillId="0" borderId="0" xfId="5783" applyNumberFormat="1" applyFont="1"/>
    <xf numFmtId="289" fontId="209" fillId="0" borderId="0" xfId="5783" applyNumberFormat="1" applyFont="1" applyFill="1"/>
    <xf numFmtId="289" fontId="209" fillId="0" borderId="0" xfId="5783" applyNumberFormat="1" applyFont="1"/>
    <xf numFmtId="3" fontId="6" fillId="0" borderId="0" xfId="2843" applyNumberFormat="1" applyAlignment="1">
      <alignment horizontal="center"/>
    </xf>
    <xf numFmtId="171" fontId="6" fillId="0" borderId="0" xfId="1" applyNumberFormat="1" applyFont="1" applyAlignment="1">
      <alignment horizontal="center"/>
    </xf>
    <xf numFmtId="9" fontId="6" fillId="0" borderId="0" xfId="5784" applyFont="1"/>
    <xf numFmtId="9" fontId="6" fillId="0" borderId="0" xfId="2843" applyNumberFormat="1"/>
    <xf numFmtId="172" fontId="6" fillId="0" borderId="0" xfId="5781" applyNumberFormat="1"/>
    <xf numFmtId="172" fontId="6" fillId="0" borderId="0" xfId="5781" applyNumberFormat="1" applyFill="1"/>
    <xf numFmtId="172" fontId="205" fillId="0" borderId="0" xfId="5781" applyNumberFormat="1" applyFont="1"/>
    <xf numFmtId="174" fontId="8" fillId="0" borderId="0" xfId="4252" applyNumberFormat="1"/>
    <xf numFmtId="11" fontId="0" fillId="0" borderId="0" xfId="0" applyNumberFormat="1"/>
    <xf numFmtId="172" fontId="0" fillId="0" borderId="0" xfId="5785" applyNumberFormat="1" applyFont="1"/>
    <xf numFmtId="0" fontId="0" fillId="0" borderId="23" xfId="0" applyBorder="1"/>
    <xf numFmtId="0" fontId="0" fillId="0" borderId="50" xfId="0" applyBorder="1"/>
    <xf numFmtId="0" fontId="0" fillId="0" borderId="51" xfId="0" applyBorder="1"/>
    <xf numFmtId="0" fontId="0" fillId="0" borderId="22" xfId="0" applyBorder="1"/>
    <xf numFmtId="0" fontId="0" fillId="0" borderId="20" xfId="0" applyBorder="1"/>
    <xf numFmtId="11" fontId="0" fillId="0" borderId="0" xfId="0" applyNumberFormat="1" applyBorder="1"/>
    <xf numFmtId="0" fontId="0" fillId="0" borderId="52" xfId="0" applyBorder="1"/>
    <xf numFmtId="0" fontId="0" fillId="0" borderId="24" xfId="0" applyBorder="1"/>
    <xf numFmtId="0" fontId="0" fillId="0" borderId="53" xfId="0" applyBorder="1"/>
    <xf numFmtId="4" fontId="0" fillId="0" borderId="0" xfId="0" applyNumberFormat="1"/>
    <xf numFmtId="172" fontId="0" fillId="0" borderId="0" xfId="0" applyNumberFormat="1"/>
    <xf numFmtId="0" fontId="5" fillId="0" borderId="0" xfId="50" applyAlignment="1">
      <alignment horizontal="right"/>
    </xf>
    <xf numFmtId="0" fontId="6" fillId="0" borderId="0" xfId="50" applyFont="1" applyAlignment="1">
      <alignment horizontal="right"/>
    </xf>
    <xf numFmtId="0" fontId="1" fillId="0" borderId="0" xfId="50" applyFont="1" applyAlignment="1">
      <alignment horizontal="right"/>
    </xf>
    <xf numFmtId="171" fontId="211" fillId="0" borderId="0" xfId="5779" applyNumberFormat="1" applyFont="1"/>
    <xf numFmtId="171" fontId="212" fillId="0" borderId="0" xfId="5779" applyNumberFormat="1" applyFont="1"/>
    <xf numFmtId="171" fontId="205" fillId="0" borderId="0" xfId="0" applyNumberFormat="1" applyFont="1"/>
    <xf numFmtId="3" fontId="205" fillId="0" borderId="0" xfId="0" applyNumberFormat="1" applyFont="1"/>
    <xf numFmtId="2" fontId="211" fillId="0" borderId="0" xfId="0" applyNumberFormat="1" applyFont="1"/>
    <xf numFmtId="2" fontId="212" fillId="0" borderId="0" xfId="0" applyNumberFormat="1" applyFont="1"/>
    <xf numFmtId="0" fontId="205" fillId="0" borderId="0" xfId="0" applyFont="1"/>
    <xf numFmtId="4" fontId="205" fillId="0" borderId="0" xfId="0" applyNumberFormat="1" applyFont="1"/>
    <xf numFmtId="0" fontId="6" fillId="87" borderId="0" xfId="2843" applyFill="1" applyAlignment="1">
      <alignment horizontal="right" wrapText="1"/>
    </xf>
    <xf numFmtId="0" fontId="6" fillId="87" borderId="0" xfId="2843" applyFill="1" applyAlignment="1">
      <alignment horizontal="right"/>
    </xf>
    <xf numFmtId="0" fontId="6" fillId="87" borderId="0" xfId="2843" applyFill="1"/>
    <xf numFmtId="3" fontId="6" fillId="87" borderId="0" xfId="2843" applyNumberFormat="1" applyFill="1"/>
    <xf numFmtId="3" fontId="205" fillId="87" borderId="0" xfId="2843" applyNumberFormat="1" applyFont="1" applyFill="1"/>
    <xf numFmtId="0" fontId="205" fillId="87" borderId="0" xfId="2843" applyFont="1" applyFill="1"/>
    <xf numFmtId="10" fontId="205" fillId="0" borderId="0" xfId="5781" applyNumberFormat="1" applyFont="1"/>
    <xf numFmtId="9" fontId="6" fillId="0" borderId="0" xfId="2843" applyNumberFormat="1" applyFont="1"/>
    <xf numFmtId="289" fontId="205" fillId="0" borderId="0" xfId="5783" applyNumberFormat="1" applyFont="1" applyFill="1"/>
    <xf numFmtId="0" fontId="28" fillId="87" borderId="0" xfId="2843" applyFont="1" applyFill="1"/>
    <xf numFmtId="0" fontId="7" fillId="88" borderId="54" xfId="2843" applyFont="1" applyFill="1" applyBorder="1"/>
    <xf numFmtId="0" fontId="7" fillId="88" borderId="55" xfId="2843" applyFont="1" applyFill="1" applyBorder="1" applyAlignment="1">
      <alignment vertical="center"/>
    </xf>
    <xf numFmtId="0" fontId="7" fillId="88" borderId="56" xfId="2843" applyFont="1" applyFill="1" applyBorder="1" applyAlignment="1">
      <alignment vertical="center"/>
    </xf>
    <xf numFmtId="0" fontId="7" fillId="87" borderId="57" xfId="2843" applyFont="1" applyFill="1" applyBorder="1" applyAlignment="1">
      <alignment horizontal="center"/>
    </xf>
    <xf numFmtId="3" fontId="6" fillId="87" borderId="58" xfId="2843" applyNumberFormat="1" applyFill="1" applyBorder="1"/>
    <xf numFmtId="0" fontId="7" fillId="87" borderId="59" xfId="2843" applyFont="1" applyFill="1" applyBorder="1" applyAlignment="1">
      <alignment horizontal="center"/>
    </xf>
    <xf numFmtId="0" fontId="7" fillId="88" borderId="60" xfId="2843" applyFont="1" applyFill="1" applyBorder="1" applyAlignment="1">
      <alignment horizontal="center"/>
    </xf>
    <xf numFmtId="3" fontId="6" fillId="88" borderId="21" xfId="2843" applyNumberFormat="1" applyFill="1" applyBorder="1"/>
    <xf numFmtId="3" fontId="6" fillId="88" borderId="61" xfId="2843" applyNumberFormat="1" applyFill="1" applyBorder="1"/>
    <xf numFmtId="0" fontId="7" fillId="88" borderId="54" xfId="2843" applyFont="1" applyFill="1" applyBorder="1" applyAlignment="1">
      <alignment horizontal="center"/>
    </xf>
    <xf numFmtId="0" fontId="7" fillId="88" borderId="55" xfId="2843" applyFont="1" applyFill="1" applyBorder="1" applyAlignment="1">
      <alignment horizontal="center" vertical="center" wrapText="1"/>
    </xf>
    <xf numFmtId="0" fontId="7" fillId="88" borderId="56" xfId="2843" applyFont="1" applyFill="1" applyBorder="1" applyAlignment="1">
      <alignment horizontal="center" vertical="center" wrapText="1"/>
    </xf>
    <xf numFmtId="3" fontId="6" fillId="87" borderId="0" xfId="2843" applyNumberFormat="1" applyFill="1" applyBorder="1"/>
    <xf numFmtId="171" fontId="205" fillId="0" borderId="0" xfId="5779" applyNumberFormat="1" applyFont="1"/>
    <xf numFmtId="0" fontId="6" fillId="0" borderId="0" xfId="0" applyFont="1" applyAlignment="1">
      <alignment horizontal="center"/>
    </xf>
    <xf numFmtId="290" fontId="0" fillId="0" borderId="0" xfId="5779" applyNumberFormat="1" applyFont="1" applyBorder="1"/>
    <xf numFmtId="0" fontId="213" fillId="0" borderId="0" xfId="0" applyFont="1"/>
    <xf numFmtId="171" fontId="7" fillId="0" borderId="0" xfId="0" applyNumberFormat="1" applyFont="1"/>
    <xf numFmtId="10" fontId="7" fillId="0" borderId="0" xfId="5785" applyNumberFormat="1" applyFont="1"/>
    <xf numFmtId="10" fontId="6" fillId="0" borderId="0" xfId="0" applyNumberFormat="1" applyFont="1" applyAlignment="1">
      <alignment horizontal="center"/>
    </xf>
    <xf numFmtId="0" fontId="6" fillId="83" borderId="0" xfId="0" applyFont="1" applyFill="1"/>
    <xf numFmtId="171" fontId="6" fillId="0" borderId="0" xfId="5779" applyNumberFormat="1" applyFont="1" applyBorder="1" applyAlignment="1">
      <alignment vertical="top" wrapText="1"/>
    </xf>
    <xf numFmtId="0" fontId="214" fillId="0" borderId="0" xfId="0" applyFont="1"/>
    <xf numFmtId="10" fontId="6" fillId="0" borderId="0" xfId="0" applyNumberFormat="1" applyFont="1"/>
    <xf numFmtId="0" fontId="6" fillId="0" borderId="0" xfId="0" applyFont="1" applyBorder="1"/>
    <xf numFmtId="171" fontId="6" fillId="0" borderId="0" xfId="5779" applyNumberFormat="1" applyFont="1" applyBorder="1"/>
    <xf numFmtId="10" fontId="6" fillId="0" borderId="0" xfId="5785" applyNumberFormat="1" applyFont="1" applyBorder="1"/>
    <xf numFmtId="0" fontId="6" fillId="0" borderId="0" xfId="5779" applyNumberFormat="1" applyFont="1" applyBorder="1"/>
    <xf numFmtId="171" fontId="46" fillId="0" borderId="0" xfId="5779" applyNumberFormat="1" applyFont="1" applyBorder="1"/>
    <xf numFmtId="0" fontId="6" fillId="0" borderId="24" xfId="0" applyFont="1" applyBorder="1"/>
    <xf numFmtId="0" fontId="6" fillId="0" borderId="23" xfId="0" applyFont="1" applyBorder="1"/>
    <xf numFmtId="0" fontId="6" fillId="0" borderId="62" xfId="0" applyFont="1" applyBorder="1"/>
    <xf numFmtId="0" fontId="6" fillId="0" borderId="63" xfId="0" applyFont="1" applyBorder="1"/>
    <xf numFmtId="0" fontId="6" fillId="0" borderId="22" xfId="0" applyFont="1" applyBorder="1"/>
    <xf numFmtId="0" fontId="6" fillId="0" borderId="20" xfId="0" applyFont="1" applyBorder="1"/>
    <xf numFmtId="0" fontId="6" fillId="0" borderId="20" xfId="0" applyFont="1" applyBorder="1" applyAlignment="1">
      <alignment horizontal="center"/>
    </xf>
    <xf numFmtId="171" fontId="7" fillId="0" borderId="20" xfId="0" applyNumberFormat="1" applyFont="1" applyBorder="1"/>
    <xf numFmtId="10" fontId="7" fillId="0" borderId="20" xfId="5785" applyNumberFormat="1" applyFont="1" applyBorder="1"/>
    <xf numFmtId="0" fontId="7" fillId="0" borderId="20" xfId="0" applyFont="1" applyBorder="1"/>
    <xf numFmtId="3" fontId="6" fillId="0" borderId="20" xfId="0" applyNumberFormat="1" applyFont="1" applyBorder="1"/>
    <xf numFmtId="0" fontId="6" fillId="0" borderId="52" xfId="0" applyFont="1" applyBorder="1"/>
    <xf numFmtId="0" fontId="6" fillId="0" borderId="53" xfId="0" applyFont="1" applyBorder="1"/>
    <xf numFmtId="0" fontId="6" fillId="0" borderId="62" xfId="0" applyFont="1" applyFill="1" applyBorder="1"/>
    <xf numFmtId="0" fontId="6" fillId="0" borderId="0" xfId="0" applyFont="1" applyFill="1" applyBorder="1"/>
    <xf numFmtId="3" fontId="215" fillId="0" borderId="0" xfId="0" applyNumberFormat="1" applyFont="1" applyFill="1" applyBorder="1" applyAlignment="1">
      <alignment horizontal="right" vertical="center"/>
    </xf>
    <xf numFmtId="10" fontId="6" fillId="0" borderId="0" xfId="5785" applyNumberFormat="1" applyFont="1" applyFill="1" applyBorder="1"/>
    <xf numFmtId="17" fontId="6" fillId="0" borderId="0" xfId="46" applyNumberFormat="1"/>
    <xf numFmtId="0" fontId="0" fillId="0" borderId="0" xfId="0" applyNumberFormat="1"/>
    <xf numFmtId="17" fontId="7" fillId="83" borderId="0" xfId="0" applyNumberFormat="1" applyFont="1" applyFill="1"/>
    <xf numFmtId="0" fontId="7" fillId="83" borderId="0" xfId="0" applyNumberFormat="1" applyFont="1" applyFill="1"/>
    <xf numFmtId="171" fontId="7" fillId="0" borderId="0" xfId="5779" applyNumberFormat="1" applyFont="1"/>
    <xf numFmtId="171" fontId="7" fillId="83" borderId="0" xfId="5779" applyNumberFormat="1" applyFont="1" applyFill="1"/>
    <xf numFmtId="2" fontId="0" fillId="0" borderId="0" xfId="0" applyNumberFormat="1"/>
    <xf numFmtId="172" fontId="6" fillId="0" borderId="0" xfId="46" applyNumberFormat="1"/>
    <xf numFmtId="15" fontId="0" fillId="0" borderId="0" xfId="0" applyNumberFormat="1" applyAlignment="1">
      <alignment horizontal="center"/>
    </xf>
    <xf numFmtId="0" fontId="6" fillId="0" borderId="0" xfId="46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74" fontId="0" fillId="0" borderId="0" xfId="0" applyNumberFormat="1"/>
    <xf numFmtId="0" fontId="7" fillId="88" borderId="55" xfId="2843" applyFont="1" applyFill="1" applyBorder="1" applyAlignment="1">
      <alignment horizontal="center" vertical="center"/>
    </xf>
    <xf numFmtId="0" fontId="7" fillId="88" borderId="54" xfId="2843" applyFont="1" applyFill="1" applyBorder="1" applyAlignment="1">
      <alignment horizontal="left" vertical="center"/>
    </xf>
    <xf numFmtId="0" fontId="6" fillId="0" borderId="0" xfId="46" applyAlignment="1">
      <alignment horizontal="center"/>
    </xf>
    <xf numFmtId="0" fontId="5" fillId="0" borderId="0" xfId="50"/>
    <xf numFmtId="0" fontId="6" fillId="0" borderId="0" xfId="0" applyFont="1" applyAlignment="1">
      <alignment horizontal="center"/>
    </xf>
    <xf numFmtId="0" fontId="6" fillId="87" borderId="0" xfId="2843" applyFill="1" applyAlignment="1">
      <alignment horizontal="center"/>
    </xf>
    <xf numFmtId="0" fontId="6" fillId="0" borderId="0" xfId="2843" applyAlignment="1">
      <alignment horizontal="center" wrapText="1"/>
    </xf>
    <xf numFmtId="0" fontId="6" fillId="0" borderId="0" xfId="2843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0" fillId="0" borderId="66" xfId="0" applyBorder="1"/>
    <xf numFmtId="0" fontId="6" fillId="0" borderId="67" xfId="0" applyFont="1" applyBorder="1"/>
    <xf numFmtId="0" fontId="214" fillId="0" borderId="67" xfId="0" applyFont="1" applyBorder="1"/>
    <xf numFmtId="0" fontId="0" fillId="0" borderId="67" xfId="0" applyBorder="1"/>
    <xf numFmtId="0" fontId="0" fillId="0" borderId="68" xfId="0" applyBorder="1"/>
    <xf numFmtId="0" fontId="0" fillId="0" borderId="64" xfId="0" applyBorder="1"/>
    <xf numFmtId="0" fontId="214" fillId="0" borderId="0" xfId="0" applyFont="1" applyBorder="1" applyAlignment="1">
      <alignment horizontal="center"/>
    </xf>
    <xf numFmtId="0" fontId="0" fillId="0" borderId="58" xfId="0" applyBorder="1"/>
    <xf numFmtId="215" fontId="46" fillId="0" borderId="0" xfId="0" applyNumberFormat="1" applyFont="1" applyBorder="1" applyAlignment="1">
      <alignment horizontal="center"/>
    </xf>
    <xf numFmtId="0" fontId="214" fillId="0" borderId="0" xfId="0" applyFont="1" applyBorder="1"/>
    <xf numFmtId="171" fontId="0" fillId="0" borderId="0" xfId="0" applyNumberFormat="1" applyBorder="1"/>
    <xf numFmtId="172" fontId="0" fillId="0" borderId="0" xfId="5785" applyNumberFormat="1" applyFont="1" applyBorder="1"/>
    <xf numFmtId="9" fontId="0" fillId="0" borderId="0" xfId="5785" applyFont="1" applyBorder="1"/>
    <xf numFmtId="0" fontId="6" fillId="83" borderId="0" xfId="0" applyFont="1" applyFill="1" applyBorder="1"/>
    <xf numFmtId="171" fontId="6" fillId="83" borderId="0" xfId="5779" applyNumberFormat="1" applyFont="1" applyFill="1" applyBorder="1"/>
    <xf numFmtId="0" fontId="6" fillId="0" borderId="64" xfId="0" applyFont="1" applyBorder="1"/>
    <xf numFmtId="9" fontId="0" fillId="0" borderId="0" xfId="0" applyNumberFormat="1" applyBorder="1"/>
    <xf numFmtId="0" fontId="0" fillId="0" borderId="65" xfId="0" applyBorder="1"/>
    <xf numFmtId="0" fontId="0" fillId="0" borderId="21" xfId="0" applyBorder="1"/>
    <xf numFmtId="171" fontId="0" fillId="0" borderId="21" xfId="0" applyNumberFormat="1" applyBorder="1"/>
    <xf numFmtId="0" fontId="0" fillId="0" borderId="61" xfId="0" applyBorder="1"/>
    <xf numFmtId="0" fontId="7" fillId="0" borderId="64" xfId="0" applyFont="1" applyBorder="1"/>
    <xf numFmtId="0" fontId="7" fillId="0" borderId="64" xfId="0" applyFont="1" applyBorder="1" applyAlignment="1">
      <alignment horizontal="center"/>
    </xf>
    <xf numFmtId="171" fontId="6" fillId="0" borderId="0" xfId="0" applyNumberFormat="1" applyFont="1"/>
  </cellXfs>
  <cellStyles count="5798">
    <cellStyle name="-" xfId="166" xr:uid="{00000000-0005-0000-0000-000000000000}"/>
    <cellStyle name=" 3]_x000d__x000a_Zoomed=1_x000d__x000a_Row=0_x000d__x000a_Column=0_x000d__x000a_Height=300_x000d__x000a_Width=300_x000d__x000a_FontName=細明體_x000d__x000a_FontStyle=0_x000d__x000a_FontSize=9_x000d__x000a_PrtFontName=Co" xfId="167" xr:uid="{00000000-0005-0000-0000-000001000000}"/>
    <cellStyle name="$" xfId="99" xr:uid="{00000000-0005-0000-0000-000002000000}"/>
    <cellStyle name="$ &amp; ¢" xfId="169" xr:uid="{00000000-0005-0000-0000-000003000000}"/>
    <cellStyle name="$ &amp; ¢ 2" xfId="170" xr:uid="{00000000-0005-0000-0000-000004000000}"/>
    <cellStyle name="$ 2" xfId="171" xr:uid="{00000000-0005-0000-0000-000005000000}"/>
    <cellStyle name="$ 3" xfId="168" xr:uid="{00000000-0005-0000-0000-000006000000}"/>
    <cellStyle name="$.00" xfId="100" xr:uid="{00000000-0005-0000-0000-000007000000}"/>
    <cellStyle name="$_9. Rev2Cost_GDPIPI" xfId="101" xr:uid="{00000000-0005-0000-0000-000008000000}"/>
    <cellStyle name="$_lists" xfId="102" xr:uid="{00000000-0005-0000-0000-000009000000}"/>
    <cellStyle name="$_lists_4. Current Monthly Fixed Charge" xfId="103" xr:uid="{00000000-0005-0000-0000-00000A000000}"/>
    <cellStyle name="$_Sheet4" xfId="104" xr:uid="{00000000-0005-0000-0000-00000B000000}"/>
    <cellStyle name="$M" xfId="105" xr:uid="{00000000-0005-0000-0000-00000C000000}"/>
    <cellStyle name="$M.00" xfId="106" xr:uid="{00000000-0005-0000-0000-00000D000000}"/>
    <cellStyle name="$M_9. Rev2Cost_GDPIPI" xfId="107" xr:uid="{00000000-0005-0000-0000-00000E000000}"/>
    <cellStyle name="%" xfId="172" xr:uid="{00000000-0005-0000-0000-00000F000000}"/>
    <cellStyle name="%.00" xfId="173" xr:uid="{00000000-0005-0000-0000-000010000000}"/>
    <cellStyle name="(Heading)" xfId="174" xr:uid="{00000000-0005-0000-0000-000011000000}"/>
    <cellStyle name="(Heading) 2" xfId="175" xr:uid="{00000000-0005-0000-0000-000012000000}"/>
    <cellStyle name="(Lefting)" xfId="176" xr:uid="{00000000-0005-0000-0000-000013000000}"/>
    <cellStyle name="(Lefting) 2" xfId="177" xr:uid="{00000000-0005-0000-0000-000014000000}"/>
    <cellStyle name="(z*¯_x000f_°(”,¯?À(¢,¯?Ð(°,¯?à(Â,¯?ð(Ô,¯?" xfId="178" xr:uid="{00000000-0005-0000-0000-000015000000}"/>
    <cellStyle name="(z*¯_x000f_°(”,¯?À(¢,¯?Ð(°,¯?à(Â,¯?ð(Ô,¯? 2" xfId="179" xr:uid="{00000000-0005-0000-0000-000016000000}"/>
    <cellStyle name="******************************************" xfId="180" xr:uid="{00000000-0005-0000-0000-000017000000}"/>
    <cellStyle name="_CNMD_Valuation Model_20081212_v2" xfId="181" xr:uid="{00000000-0005-0000-0000-000018000000}"/>
    <cellStyle name="_Comma" xfId="182" xr:uid="{00000000-0005-0000-0000-000019000000}"/>
    <cellStyle name="_Comps 4" xfId="183" xr:uid="{00000000-0005-0000-0000-00001A000000}"/>
    <cellStyle name="_Cont Analysis" xfId="184" xr:uid="{00000000-0005-0000-0000-00001B000000}"/>
    <cellStyle name="_Currency" xfId="185" xr:uid="{00000000-0005-0000-0000-00001C000000}"/>
    <cellStyle name="_Currency_Analysis" xfId="186" xr:uid="{00000000-0005-0000-0000-00001D000000}"/>
    <cellStyle name="_Currency_Smartportfolio model" xfId="187" xr:uid="{00000000-0005-0000-0000-00001E000000}"/>
    <cellStyle name="_Currency_Smartportfolio model_DB-merged files" xfId="188" xr:uid="{00000000-0005-0000-0000-00001F000000}"/>
    <cellStyle name="_CurrencySpace" xfId="189" xr:uid="{00000000-0005-0000-0000-000020000000}"/>
    <cellStyle name="_Gamma Valuation - 8" xfId="190" xr:uid="{00000000-0005-0000-0000-000021000000}"/>
    <cellStyle name="_ITRN" xfId="191" xr:uid="{00000000-0005-0000-0000-000022000000}"/>
    <cellStyle name="-_Merger Model 17 Nov 04" xfId="192" xr:uid="{00000000-0005-0000-0000-000023000000}"/>
    <cellStyle name="_Merger Model_KN&amp;Fzio_v2.30 - Street" xfId="193" xr:uid="{00000000-0005-0000-0000-000024000000}"/>
    <cellStyle name="_Multiple" xfId="194" xr:uid="{00000000-0005-0000-0000-000025000000}"/>
    <cellStyle name="_Multiple_Analysis" xfId="195" xr:uid="{00000000-0005-0000-0000-000026000000}"/>
    <cellStyle name="_Multiple_Analysis_DB-merged files" xfId="196" xr:uid="{00000000-0005-0000-0000-000027000000}"/>
    <cellStyle name="_Multiple_Smartportfolio model" xfId="197" xr:uid="{00000000-0005-0000-0000-000028000000}"/>
    <cellStyle name="_Multiple_Smartportfolio model_DB-merged files" xfId="198" xr:uid="{00000000-0005-0000-0000-000029000000}"/>
    <cellStyle name="_MultipleSpace" xfId="199" xr:uid="{00000000-0005-0000-0000-00002A000000}"/>
    <cellStyle name="_MultipleSpace_Analysis" xfId="200" xr:uid="{00000000-0005-0000-0000-00002B000000}"/>
    <cellStyle name="_MultipleSpace_csc" xfId="201" xr:uid="{00000000-0005-0000-0000-00002C000000}"/>
    <cellStyle name="_MultipleSpace_Smartportfolio model" xfId="202" xr:uid="{00000000-0005-0000-0000-00002D000000}"/>
    <cellStyle name="_MultipleSpace_Smartportfolio model_DB-merged files" xfId="203" xr:uid="{00000000-0005-0000-0000-00002E000000}"/>
    <cellStyle name="_Percent" xfId="204" xr:uid="{00000000-0005-0000-0000-00002F000000}"/>
    <cellStyle name="_Percent_Analysis" xfId="205" xr:uid="{00000000-0005-0000-0000-000030000000}"/>
    <cellStyle name="_Percent_Smartportfolio model" xfId="206" xr:uid="{00000000-0005-0000-0000-000031000000}"/>
    <cellStyle name="_Percent_Smartportfolio model_DB-merged files" xfId="207" xr:uid="{00000000-0005-0000-0000-000032000000}"/>
    <cellStyle name="_PercentSpace" xfId="208" xr:uid="{00000000-0005-0000-0000-000033000000}"/>
    <cellStyle name="_PercentSpace_Analysis" xfId="209" xr:uid="{00000000-0005-0000-0000-000034000000}"/>
    <cellStyle name="_PercentSpace_Smartportfolio model" xfId="210" xr:uid="{00000000-0005-0000-0000-000035000000}"/>
    <cellStyle name="_Sepracor Riders_Clean" xfId="211" xr:uid="{00000000-0005-0000-0000-000036000000}"/>
    <cellStyle name="_SIAL_Model_5.22.09 v71" xfId="212" xr:uid="{00000000-0005-0000-0000-000037000000}"/>
    <cellStyle name="£ BP" xfId="213" xr:uid="{00000000-0005-0000-0000-000038000000}"/>
    <cellStyle name="¥ JY" xfId="214" xr:uid="{00000000-0005-0000-0000-000039000000}"/>
    <cellStyle name="&lt;9#_x000f_¾Èƒé1ƒÃ_x0002_;M_x0014_}$‹E_x0010_‹_x0004_ˆ…Àt_x001b_Pÿ_x0015_ x¦" xfId="215" xr:uid="{00000000-0005-0000-0000-00003A000000}"/>
    <cellStyle name="=C:\WINNT\SYSTEM32\COMMAND.COM" xfId="216" xr:uid="{00000000-0005-0000-0000-00003B000000}"/>
    <cellStyle name="=C:\WINNT35\SYSTEM32\COMMAND.COM" xfId="217" xr:uid="{00000000-0005-0000-0000-00003C000000}"/>
    <cellStyle name="0752-93035" xfId="218" xr:uid="{00000000-0005-0000-0000-00003D000000}"/>
    <cellStyle name="1,comma" xfId="219" xr:uid="{00000000-0005-0000-0000-00003E000000}"/>
    <cellStyle name="10Q" xfId="220" xr:uid="{00000000-0005-0000-0000-00003F000000}"/>
    <cellStyle name="20 % - Accent1" xfId="221" xr:uid="{00000000-0005-0000-0000-000040000000}"/>
    <cellStyle name="20 % - Accent2" xfId="222" xr:uid="{00000000-0005-0000-0000-000041000000}"/>
    <cellStyle name="20 % - Accent3" xfId="223" xr:uid="{00000000-0005-0000-0000-000042000000}"/>
    <cellStyle name="20 % - Accent4" xfId="224" xr:uid="{00000000-0005-0000-0000-000043000000}"/>
    <cellStyle name="20 % - Accent5" xfId="225" xr:uid="{00000000-0005-0000-0000-000044000000}"/>
    <cellStyle name="20 % - Accent6" xfId="226" xr:uid="{00000000-0005-0000-0000-000045000000}"/>
    <cellStyle name="20% - Accent1 2" xfId="66" xr:uid="{00000000-0005-0000-0000-000046000000}"/>
    <cellStyle name="20% - Accent1 2 10" xfId="228" xr:uid="{00000000-0005-0000-0000-000047000000}"/>
    <cellStyle name="20% - Accent1 2 11" xfId="229" xr:uid="{00000000-0005-0000-0000-000048000000}"/>
    <cellStyle name="20% - Accent1 2 12" xfId="227" xr:uid="{00000000-0005-0000-0000-000049000000}"/>
    <cellStyle name="20% - Accent1 2 13" xfId="136" xr:uid="{00000000-0005-0000-0000-00004A000000}"/>
    <cellStyle name="20% - Accent1 2 14" xfId="5751" xr:uid="{00000000-0005-0000-0000-00004B000000}"/>
    <cellStyle name="20% - Accent1 2 2" xfId="230" xr:uid="{00000000-0005-0000-0000-00004C000000}"/>
    <cellStyle name="20% - Accent1 2 2 2" xfId="231" xr:uid="{00000000-0005-0000-0000-00004D000000}"/>
    <cellStyle name="20% - Accent1 2 2 3" xfId="232" xr:uid="{00000000-0005-0000-0000-00004E000000}"/>
    <cellStyle name="20% - Accent1 2 3" xfId="233" xr:uid="{00000000-0005-0000-0000-00004F000000}"/>
    <cellStyle name="20% - Accent1 2 3 2" xfId="234" xr:uid="{00000000-0005-0000-0000-000050000000}"/>
    <cellStyle name="20% - Accent1 2 4" xfId="235" xr:uid="{00000000-0005-0000-0000-000051000000}"/>
    <cellStyle name="20% - Accent1 2 5" xfId="236" xr:uid="{00000000-0005-0000-0000-000052000000}"/>
    <cellStyle name="20% - Accent1 2 6" xfId="237" xr:uid="{00000000-0005-0000-0000-000053000000}"/>
    <cellStyle name="20% - Accent1 2 7" xfId="238" xr:uid="{00000000-0005-0000-0000-000054000000}"/>
    <cellStyle name="20% - Accent1 2 8" xfId="239" xr:uid="{00000000-0005-0000-0000-000055000000}"/>
    <cellStyle name="20% - Accent1 2 9" xfId="240" xr:uid="{00000000-0005-0000-0000-000056000000}"/>
    <cellStyle name="20% - Accent1 3" xfId="3" xr:uid="{00000000-0005-0000-0000-000057000000}"/>
    <cellStyle name="20% - Accent1 3 2" xfId="242" xr:uid="{00000000-0005-0000-0000-000058000000}"/>
    <cellStyle name="20% - Accent1 3 2 2" xfId="243" xr:uid="{00000000-0005-0000-0000-000059000000}"/>
    <cellStyle name="20% - Accent1 3 2 2 2" xfId="244" xr:uid="{00000000-0005-0000-0000-00005A000000}"/>
    <cellStyle name="20% - Accent1 3 2 2 2 2" xfId="245" xr:uid="{00000000-0005-0000-0000-00005B000000}"/>
    <cellStyle name="20% - Accent1 3 2 2 3" xfId="246" xr:uid="{00000000-0005-0000-0000-00005C000000}"/>
    <cellStyle name="20% - Accent1 3 2 3" xfId="247" xr:uid="{00000000-0005-0000-0000-00005D000000}"/>
    <cellStyle name="20% - Accent1 3 2 3 2" xfId="248" xr:uid="{00000000-0005-0000-0000-00005E000000}"/>
    <cellStyle name="20% - Accent1 3 2 4" xfId="249" xr:uid="{00000000-0005-0000-0000-00005F000000}"/>
    <cellStyle name="20% - Accent1 3 3" xfId="250" xr:uid="{00000000-0005-0000-0000-000060000000}"/>
    <cellStyle name="20% - Accent1 3 3 2" xfId="251" xr:uid="{00000000-0005-0000-0000-000061000000}"/>
    <cellStyle name="20% - Accent1 3 3 2 2" xfId="252" xr:uid="{00000000-0005-0000-0000-000062000000}"/>
    <cellStyle name="20% - Accent1 3 3 2 2 2" xfId="253" xr:uid="{00000000-0005-0000-0000-000063000000}"/>
    <cellStyle name="20% - Accent1 3 3 2 3" xfId="254" xr:uid="{00000000-0005-0000-0000-000064000000}"/>
    <cellStyle name="20% - Accent1 3 3 3" xfId="255" xr:uid="{00000000-0005-0000-0000-000065000000}"/>
    <cellStyle name="20% - Accent1 3 3 3 2" xfId="256" xr:uid="{00000000-0005-0000-0000-000066000000}"/>
    <cellStyle name="20% - Accent1 3 3 4" xfId="257" xr:uid="{00000000-0005-0000-0000-000067000000}"/>
    <cellStyle name="20% - Accent1 3 4" xfId="258" xr:uid="{00000000-0005-0000-0000-000068000000}"/>
    <cellStyle name="20% - Accent1 3 4 2" xfId="259" xr:uid="{00000000-0005-0000-0000-000069000000}"/>
    <cellStyle name="20% - Accent1 3 4 2 2" xfId="260" xr:uid="{00000000-0005-0000-0000-00006A000000}"/>
    <cellStyle name="20% - Accent1 3 4 3" xfId="261" xr:uid="{00000000-0005-0000-0000-00006B000000}"/>
    <cellStyle name="20% - Accent1 3 5" xfId="262" xr:uid="{00000000-0005-0000-0000-00006C000000}"/>
    <cellStyle name="20% - Accent1 3 5 2" xfId="263" xr:uid="{00000000-0005-0000-0000-00006D000000}"/>
    <cellStyle name="20% - Accent1 3 6" xfId="264" xr:uid="{00000000-0005-0000-0000-00006E000000}"/>
    <cellStyle name="20% - Accent1 3 7" xfId="241" xr:uid="{00000000-0005-0000-0000-00006F000000}"/>
    <cellStyle name="20% - Accent1 4" xfId="265" xr:uid="{00000000-0005-0000-0000-000070000000}"/>
    <cellStyle name="20% - Accent1 5" xfId="266" xr:uid="{00000000-0005-0000-0000-000071000000}"/>
    <cellStyle name="20% - Accent1 6" xfId="267" xr:uid="{00000000-0005-0000-0000-000072000000}"/>
    <cellStyle name="20% - Accent1 7" xfId="268" xr:uid="{00000000-0005-0000-0000-000073000000}"/>
    <cellStyle name="20% - Accent1 8" xfId="269" xr:uid="{00000000-0005-0000-0000-000074000000}"/>
    <cellStyle name="20% - Accent2 2" xfId="70" xr:uid="{00000000-0005-0000-0000-000075000000}"/>
    <cellStyle name="20% - Accent2 2 10" xfId="271" xr:uid="{00000000-0005-0000-0000-000076000000}"/>
    <cellStyle name="20% - Accent2 2 11" xfId="272" xr:uid="{00000000-0005-0000-0000-000077000000}"/>
    <cellStyle name="20% - Accent2 2 12" xfId="270" xr:uid="{00000000-0005-0000-0000-000078000000}"/>
    <cellStyle name="20% - Accent2 2 13" xfId="138" xr:uid="{00000000-0005-0000-0000-000079000000}"/>
    <cellStyle name="20% - Accent2 2 14" xfId="5753" xr:uid="{00000000-0005-0000-0000-00007A000000}"/>
    <cellStyle name="20% - Accent2 2 2" xfId="273" xr:uid="{00000000-0005-0000-0000-00007B000000}"/>
    <cellStyle name="20% - Accent2 2 2 2" xfId="274" xr:uid="{00000000-0005-0000-0000-00007C000000}"/>
    <cellStyle name="20% - Accent2 2 2 3" xfId="275" xr:uid="{00000000-0005-0000-0000-00007D000000}"/>
    <cellStyle name="20% - Accent2 2 3" xfId="276" xr:uid="{00000000-0005-0000-0000-00007E000000}"/>
    <cellStyle name="20% - Accent2 2 3 2" xfId="277" xr:uid="{00000000-0005-0000-0000-00007F000000}"/>
    <cellStyle name="20% - Accent2 2 4" xfId="278" xr:uid="{00000000-0005-0000-0000-000080000000}"/>
    <cellStyle name="20% - Accent2 2 5" xfId="279" xr:uid="{00000000-0005-0000-0000-000081000000}"/>
    <cellStyle name="20% - Accent2 2 6" xfId="280" xr:uid="{00000000-0005-0000-0000-000082000000}"/>
    <cellStyle name="20% - Accent2 2 7" xfId="281" xr:uid="{00000000-0005-0000-0000-000083000000}"/>
    <cellStyle name="20% - Accent2 2 8" xfId="282" xr:uid="{00000000-0005-0000-0000-000084000000}"/>
    <cellStyle name="20% - Accent2 2 9" xfId="283" xr:uid="{00000000-0005-0000-0000-000085000000}"/>
    <cellStyle name="20% - Accent2 3" xfId="4" xr:uid="{00000000-0005-0000-0000-000086000000}"/>
    <cellStyle name="20% - Accent2 3 2" xfId="285" xr:uid="{00000000-0005-0000-0000-000087000000}"/>
    <cellStyle name="20% - Accent2 3 2 2" xfId="286" xr:uid="{00000000-0005-0000-0000-000088000000}"/>
    <cellStyle name="20% - Accent2 3 2 2 2" xfId="287" xr:uid="{00000000-0005-0000-0000-000089000000}"/>
    <cellStyle name="20% - Accent2 3 2 2 2 2" xfId="288" xr:uid="{00000000-0005-0000-0000-00008A000000}"/>
    <cellStyle name="20% - Accent2 3 2 2 3" xfId="289" xr:uid="{00000000-0005-0000-0000-00008B000000}"/>
    <cellStyle name="20% - Accent2 3 2 3" xfId="290" xr:uid="{00000000-0005-0000-0000-00008C000000}"/>
    <cellStyle name="20% - Accent2 3 2 3 2" xfId="291" xr:uid="{00000000-0005-0000-0000-00008D000000}"/>
    <cellStyle name="20% - Accent2 3 2 4" xfId="292" xr:uid="{00000000-0005-0000-0000-00008E000000}"/>
    <cellStyle name="20% - Accent2 3 3" xfId="293" xr:uid="{00000000-0005-0000-0000-00008F000000}"/>
    <cellStyle name="20% - Accent2 3 3 2" xfId="294" xr:uid="{00000000-0005-0000-0000-000090000000}"/>
    <cellStyle name="20% - Accent2 3 3 2 2" xfId="295" xr:uid="{00000000-0005-0000-0000-000091000000}"/>
    <cellStyle name="20% - Accent2 3 3 2 2 2" xfId="296" xr:uid="{00000000-0005-0000-0000-000092000000}"/>
    <cellStyle name="20% - Accent2 3 3 2 3" xfId="297" xr:uid="{00000000-0005-0000-0000-000093000000}"/>
    <cellStyle name="20% - Accent2 3 3 3" xfId="298" xr:uid="{00000000-0005-0000-0000-000094000000}"/>
    <cellStyle name="20% - Accent2 3 3 3 2" xfId="299" xr:uid="{00000000-0005-0000-0000-000095000000}"/>
    <cellStyle name="20% - Accent2 3 3 4" xfId="300" xr:uid="{00000000-0005-0000-0000-000096000000}"/>
    <cellStyle name="20% - Accent2 3 4" xfId="301" xr:uid="{00000000-0005-0000-0000-000097000000}"/>
    <cellStyle name="20% - Accent2 3 4 2" xfId="302" xr:uid="{00000000-0005-0000-0000-000098000000}"/>
    <cellStyle name="20% - Accent2 3 4 2 2" xfId="303" xr:uid="{00000000-0005-0000-0000-000099000000}"/>
    <cellStyle name="20% - Accent2 3 4 3" xfId="304" xr:uid="{00000000-0005-0000-0000-00009A000000}"/>
    <cellStyle name="20% - Accent2 3 5" xfId="305" xr:uid="{00000000-0005-0000-0000-00009B000000}"/>
    <cellStyle name="20% - Accent2 3 5 2" xfId="306" xr:uid="{00000000-0005-0000-0000-00009C000000}"/>
    <cellStyle name="20% - Accent2 3 6" xfId="307" xr:uid="{00000000-0005-0000-0000-00009D000000}"/>
    <cellStyle name="20% - Accent2 3 7" xfId="284" xr:uid="{00000000-0005-0000-0000-00009E000000}"/>
    <cellStyle name="20% - Accent2 4" xfId="308" xr:uid="{00000000-0005-0000-0000-00009F000000}"/>
    <cellStyle name="20% - Accent2 5" xfId="309" xr:uid="{00000000-0005-0000-0000-0000A0000000}"/>
    <cellStyle name="20% - Accent2 6" xfId="310" xr:uid="{00000000-0005-0000-0000-0000A1000000}"/>
    <cellStyle name="20% - Accent2 7" xfId="311" xr:uid="{00000000-0005-0000-0000-0000A2000000}"/>
    <cellStyle name="20% - Accent2 8" xfId="312" xr:uid="{00000000-0005-0000-0000-0000A3000000}"/>
    <cellStyle name="20% - Accent3 2" xfId="74" xr:uid="{00000000-0005-0000-0000-0000A4000000}"/>
    <cellStyle name="20% - Accent3 2 10" xfId="314" xr:uid="{00000000-0005-0000-0000-0000A5000000}"/>
    <cellStyle name="20% - Accent3 2 11" xfId="315" xr:uid="{00000000-0005-0000-0000-0000A6000000}"/>
    <cellStyle name="20% - Accent3 2 12" xfId="313" xr:uid="{00000000-0005-0000-0000-0000A7000000}"/>
    <cellStyle name="20% - Accent3 2 13" xfId="140" xr:uid="{00000000-0005-0000-0000-0000A8000000}"/>
    <cellStyle name="20% - Accent3 2 14" xfId="5755" xr:uid="{00000000-0005-0000-0000-0000A9000000}"/>
    <cellStyle name="20% - Accent3 2 2" xfId="316" xr:uid="{00000000-0005-0000-0000-0000AA000000}"/>
    <cellStyle name="20% - Accent3 2 2 2" xfId="317" xr:uid="{00000000-0005-0000-0000-0000AB000000}"/>
    <cellStyle name="20% - Accent3 2 2 3" xfId="318" xr:uid="{00000000-0005-0000-0000-0000AC000000}"/>
    <cellStyle name="20% - Accent3 2 3" xfId="319" xr:uid="{00000000-0005-0000-0000-0000AD000000}"/>
    <cellStyle name="20% - Accent3 2 3 2" xfId="320" xr:uid="{00000000-0005-0000-0000-0000AE000000}"/>
    <cellStyle name="20% - Accent3 2 4" xfId="321" xr:uid="{00000000-0005-0000-0000-0000AF000000}"/>
    <cellStyle name="20% - Accent3 2 5" xfId="322" xr:uid="{00000000-0005-0000-0000-0000B0000000}"/>
    <cellStyle name="20% - Accent3 2 6" xfId="323" xr:uid="{00000000-0005-0000-0000-0000B1000000}"/>
    <cellStyle name="20% - Accent3 2 7" xfId="324" xr:uid="{00000000-0005-0000-0000-0000B2000000}"/>
    <cellStyle name="20% - Accent3 2 8" xfId="325" xr:uid="{00000000-0005-0000-0000-0000B3000000}"/>
    <cellStyle name="20% - Accent3 2 9" xfId="326" xr:uid="{00000000-0005-0000-0000-0000B4000000}"/>
    <cellStyle name="20% - Accent3 3" xfId="5" xr:uid="{00000000-0005-0000-0000-0000B5000000}"/>
    <cellStyle name="20% - Accent3 3 2" xfId="328" xr:uid="{00000000-0005-0000-0000-0000B6000000}"/>
    <cellStyle name="20% - Accent3 3 2 2" xfId="329" xr:uid="{00000000-0005-0000-0000-0000B7000000}"/>
    <cellStyle name="20% - Accent3 3 2 2 2" xfId="330" xr:uid="{00000000-0005-0000-0000-0000B8000000}"/>
    <cellStyle name="20% - Accent3 3 2 2 2 2" xfId="331" xr:uid="{00000000-0005-0000-0000-0000B9000000}"/>
    <cellStyle name="20% - Accent3 3 2 2 3" xfId="332" xr:uid="{00000000-0005-0000-0000-0000BA000000}"/>
    <cellStyle name="20% - Accent3 3 2 3" xfId="333" xr:uid="{00000000-0005-0000-0000-0000BB000000}"/>
    <cellStyle name="20% - Accent3 3 2 3 2" xfId="334" xr:uid="{00000000-0005-0000-0000-0000BC000000}"/>
    <cellStyle name="20% - Accent3 3 2 4" xfId="335" xr:uid="{00000000-0005-0000-0000-0000BD000000}"/>
    <cellStyle name="20% - Accent3 3 3" xfId="336" xr:uid="{00000000-0005-0000-0000-0000BE000000}"/>
    <cellStyle name="20% - Accent3 3 3 2" xfId="337" xr:uid="{00000000-0005-0000-0000-0000BF000000}"/>
    <cellStyle name="20% - Accent3 3 3 2 2" xfId="338" xr:uid="{00000000-0005-0000-0000-0000C0000000}"/>
    <cellStyle name="20% - Accent3 3 3 2 2 2" xfId="339" xr:uid="{00000000-0005-0000-0000-0000C1000000}"/>
    <cellStyle name="20% - Accent3 3 3 2 3" xfId="340" xr:uid="{00000000-0005-0000-0000-0000C2000000}"/>
    <cellStyle name="20% - Accent3 3 3 3" xfId="341" xr:uid="{00000000-0005-0000-0000-0000C3000000}"/>
    <cellStyle name="20% - Accent3 3 3 3 2" xfId="342" xr:uid="{00000000-0005-0000-0000-0000C4000000}"/>
    <cellStyle name="20% - Accent3 3 3 4" xfId="343" xr:uid="{00000000-0005-0000-0000-0000C5000000}"/>
    <cellStyle name="20% - Accent3 3 4" xfId="344" xr:uid="{00000000-0005-0000-0000-0000C6000000}"/>
    <cellStyle name="20% - Accent3 3 4 2" xfId="345" xr:uid="{00000000-0005-0000-0000-0000C7000000}"/>
    <cellStyle name="20% - Accent3 3 4 2 2" xfId="346" xr:uid="{00000000-0005-0000-0000-0000C8000000}"/>
    <cellStyle name="20% - Accent3 3 4 3" xfId="347" xr:uid="{00000000-0005-0000-0000-0000C9000000}"/>
    <cellStyle name="20% - Accent3 3 5" xfId="348" xr:uid="{00000000-0005-0000-0000-0000CA000000}"/>
    <cellStyle name="20% - Accent3 3 5 2" xfId="349" xr:uid="{00000000-0005-0000-0000-0000CB000000}"/>
    <cellStyle name="20% - Accent3 3 6" xfId="350" xr:uid="{00000000-0005-0000-0000-0000CC000000}"/>
    <cellStyle name="20% - Accent3 3 7" xfId="327" xr:uid="{00000000-0005-0000-0000-0000CD000000}"/>
    <cellStyle name="20% - Accent3 4" xfId="351" xr:uid="{00000000-0005-0000-0000-0000CE000000}"/>
    <cellStyle name="20% - Accent3 5" xfId="352" xr:uid="{00000000-0005-0000-0000-0000CF000000}"/>
    <cellStyle name="20% - Accent3 6" xfId="353" xr:uid="{00000000-0005-0000-0000-0000D0000000}"/>
    <cellStyle name="20% - Accent3 7" xfId="354" xr:uid="{00000000-0005-0000-0000-0000D1000000}"/>
    <cellStyle name="20% - Accent3 8" xfId="355" xr:uid="{00000000-0005-0000-0000-0000D2000000}"/>
    <cellStyle name="20% - Accent4 2" xfId="78" xr:uid="{00000000-0005-0000-0000-0000D3000000}"/>
    <cellStyle name="20% - Accent4 2 10" xfId="357" xr:uid="{00000000-0005-0000-0000-0000D4000000}"/>
    <cellStyle name="20% - Accent4 2 11" xfId="358" xr:uid="{00000000-0005-0000-0000-0000D5000000}"/>
    <cellStyle name="20% - Accent4 2 12" xfId="356" xr:uid="{00000000-0005-0000-0000-0000D6000000}"/>
    <cellStyle name="20% - Accent4 2 13" xfId="142" xr:uid="{00000000-0005-0000-0000-0000D7000000}"/>
    <cellStyle name="20% - Accent4 2 14" xfId="5757" xr:uid="{00000000-0005-0000-0000-0000D8000000}"/>
    <cellStyle name="20% - Accent4 2 2" xfId="359" xr:uid="{00000000-0005-0000-0000-0000D9000000}"/>
    <cellStyle name="20% - Accent4 2 2 2" xfId="360" xr:uid="{00000000-0005-0000-0000-0000DA000000}"/>
    <cellStyle name="20% - Accent4 2 2 3" xfId="361" xr:uid="{00000000-0005-0000-0000-0000DB000000}"/>
    <cellStyle name="20% - Accent4 2 3" xfId="362" xr:uid="{00000000-0005-0000-0000-0000DC000000}"/>
    <cellStyle name="20% - Accent4 2 3 2" xfId="363" xr:uid="{00000000-0005-0000-0000-0000DD000000}"/>
    <cellStyle name="20% - Accent4 2 4" xfId="364" xr:uid="{00000000-0005-0000-0000-0000DE000000}"/>
    <cellStyle name="20% - Accent4 2 5" xfId="365" xr:uid="{00000000-0005-0000-0000-0000DF000000}"/>
    <cellStyle name="20% - Accent4 2 6" xfId="366" xr:uid="{00000000-0005-0000-0000-0000E0000000}"/>
    <cellStyle name="20% - Accent4 2 7" xfId="367" xr:uid="{00000000-0005-0000-0000-0000E1000000}"/>
    <cellStyle name="20% - Accent4 2 8" xfId="368" xr:uid="{00000000-0005-0000-0000-0000E2000000}"/>
    <cellStyle name="20% - Accent4 2 9" xfId="369" xr:uid="{00000000-0005-0000-0000-0000E3000000}"/>
    <cellStyle name="20% - Accent4 3" xfId="6" xr:uid="{00000000-0005-0000-0000-0000E4000000}"/>
    <cellStyle name="20% - Accent4 3 2" xfId="371" xr:uid="{00000000-0005-0000-0000-0000E5000000}"/>
    <cellStyle name="20% - Accent4 3 2 2" xfId="372" xr:uid="{00000000-0005-0000-0000-0000E6000000}"/>
    <cellStyle name="20% - Accent4 3 2 2 2" xfId="373" xr:uid="{00000000-0005-0000-0000-0000E7000000}"/>
    <cellStyle name="20% - Accent4 3 2 2 2 2" xfId="374" xr:uid="{00000000-0005-0000-0000-0000E8000000}"/>
    <cellStyle name="20% - Accent4 3 2 2 3" xfId="375" xr:uid="{00000000-0005-0000-0000-0000E9000000}"/>
    <cellStyle name="20% - Accent4 3 2 3" xfId="376" xr:uid="{00000000-0005-0000-0000-0000EA000000}"/>
    <cellStyle name="20% - Accent4 3 2 3 2" xfId="377" xr:uid="{00000000-0005-0000-0000-0000EB000000}"/>
    <cellStyle name="20% - Accent4 3 2 4" xfId="378" xr:uid="{00000000-0005-0000-0000-0000EC000000}"/>
    <cellStyle name="20% - Accent4 3 3" xfId="379" xr:uid="{00000000-0005-0000-0000-0000ED000000}"/>
    <cellStyle name="20% - Accent4 3 3 2" xfId="380" xr:uid="{00000000-0005-0000-0000-0000EE000000}"/>
    <cellStyle name="20% - Accent4 3 3 2 2" xfId="381" xr:uid="{00000000-0005-0000-0000-0000EF000000}"/>
    <cellStyle name="20% - Accent4 3 3 2 2 2" xfId="382" xr:uid="{00000000-0005-0000-0000-0000F0000000}"/>
    <cellStyle name="20% - Accent4 3 3 2 3" xfId="383" xr:uid="{00000000-0005-0000-0000-0000F1000000}"/>
    <cellStyle name="20% - Accent4 3 3 3" xfId="384" xr:uid="{00000000-0005-0000-0000-0000F2000000}"/>
    <cellStyle name="20% - Accent4 3 3 3 2" xfId="385" xr:uid="{00000000-0005-0000-0000-0000F3000000}"/>
    <cellStyle name="20% - Accent4 3 3 4" xfId="386" xr:uid="{00000000-0005-0000-0000-0000F4000000}"/>
    <cellStyle name="20% - Accent4 3 4" xfId="387" xr:uid="{00000000-0005-0000-0000-0000F5000000}"/>
    <cellStyle name="20% - Accent4 3 4 2" xfId="388" xr:uid="{00000000-0005-0000-0000-0000F6000000}"/>
    <cellStyle name="20% - Accent4 3 4 2 2" xfId="389" xr:uid="{00000000-0005-0000-0000-0000F7000000}"/>
    <cellStyle name="20% - Accent4 3 4 3" xfId="390" xr:uid="{00000000-0005-0000-0000-0000F8000000}"/>
    <cellStyle name="20% - Accent4 3 5" xfId="391" xr:uid="{00000000-0005-0000-0000-0000F9000000}"/>
    <cellStyle name="20% - Accent4 3 5 2" xfId="392" xr:uid="{00000000-0005-0000-0000-0000FA000000}"/>
    <cellStyle name="20% - Accent4 3 6" xfId="393" xr:uid="{00000000-0005-0000-0000-0000FB000000}"/>
    <cellStyle name="20% - Accent4 3 7" xfId="370" xr:uid="{00000000-0005-0000-0000-0000FC000000}"/>
    <cellStyle name="20% - Accent4 4" xfId="394" xr:uid="{00000000-0005-0000-0000-0000FD000000}"/>
    <cellStyle name="20% - Accent4 5" xfId="395" xr:uid="{00000000-0005-0000-0000-0000FE000000}"/>
    <cellStyle name="20% - Accent4 6" xfId="396" xr:uid="{00000000-0005-0000-0000-0000FF000000}"/>
    <cellStyle name="20% - Accent4 7" xfId="397" xr:uid="{00000000-0005-0000-0000-000000010000}"/>
    <cellStyle name="20% - Accent4 8" xfId="398" xr:uid="{00000000-0005-0000-0000-000001010000}"/>
    <cellStyle name="20% - Accent5 2" xfId="82" xr:uid="{00000000-0005-0000-0000-000002010000}"/>
    <cellStyle name="20% - Accent5 2 10" xfId="400" xr:uid="{00000000-0005-0000-0000-000003010000}"/>
    <cellStyle name="20% - Accent5 2 11" xfId="401" xr:uid="{00000000-0005-0000-0000-000004010000}"/>
    <cellStyle name="20% - Accent5 2 12" xfId="399" xr:uid="{00000000-0005-0000-0000-000005010000}"/>
    <cellStyle name="20% - Accent5 2 13" xfId="144" xr:uid="{00000000-0005-0000-0000-000006010000}"/>
    <cellStyle name="20% - Accent5 2 14" xfId="5759" xr:uid="{00000000-0005-0000-0000-000007010000}"/>
    <cellStyle name="20% - Accent5 2 2" xfId="402" xr:uid="{00000000-0005-0000-0000-000008010000}"/>
    <cellStyle name="20% - Accent5 2 2 2" xfId="403" xr:uid="{00000000-0005-0000-0000-000009010000}"/>
    <cellStyle name="20% - Accent5 2 2 3" xfId="404" xr:uid="{00000000-0005-0000-0000-00000A010000}"/>
    <cellStyle name="20% - Accent5 2 3" xfId="405" xr:uid="{00000000-0005-0000-0000-00000B010000}"/>
    <cellStyle name="20% - Accent5 2 3 2" xfId="406" xr:uid="{00000000-0005-0000-0000-00000C010000}"/>
    <cellStyle name="20% - Accent5 2 4" xfId="407" xr:uid="{00000000-0005-0000-0000-00000D010000}"/>
    <cellStyle name="20% - Accent5 2 5" xfId="408" xr:uid="{00000000-0005-0000-0000-00000E010000}"/>
    <cellStyle name="20% - Accent5 2 6" xfId="409" xr:uid="{00000000-0005-0000-0000-00000F010000}"/>
    <cellStyle name="20% - Accent5 2 7" xfId="410" xr:uid="{00000000-0005-0000-0000-000010010000}"/>
    <cellStyle name="20% - Accent5 2 8" xfId="411" xr:uid="{00000000-0005-0000-0000-000011010000}"/>
    <cellStyle name="20% - Accent5 2 9" xfId="412" xr:uid="{00000000-0005-0000-0000-000012010000}"/>
    <cellStyle name="20% - Accent5 3" xfId="7" xr:uid="{00000000-0005-0000-0000-000013010000}"/>
    <cellStyle name="20% - Accent5 3 2" xfId="414" xr:uid="{00000000-0005-0000-0000-000014010000}"/>
    <cellStyle name="20% - Accent5 3 2 2" xfId="415" xr:uid="{00000000-0005-0000-0000-000015010000}"/>
    <cellStyle name="20% - Accent5 3 2 2 2" xfId="416" xr:uid="{00000000-0005-0000-0000-000016010000}"/>
    <cellStyle name="20% - Accent5 3 2 2 2 2" xfId="417" xr:uid="{00000000-0005-0000-0000-000017010000}"/>
    <cellStyle name="20% - Accent5 3 2 2 3" xfId="418" xr:uid="{00000000-0005-0000-0000-000018010000}"/>
    <cellStyle name="20% - Accent5 3 2 3" xfId="419" xr:uid="{00000000-0005-0000-0000-000019010000}"/>
    <cellStyle name="20% - Accent5 3 2 3 2" xfId="420" xr:uid="{00000000-0005-0000-0000-00001A010000}"/>
    <cellStyle name="20% - Accent5 3 2 4" xfId="421" xr:uid="{00000000-0005-0000-0000-00001B010000}"/>
    <cellStyle name="20% - Accent5 3 3" xfId="422" xr:uid="{00000000-0005-0000-0000-00001C010000}"/>
    <cellStyle name="20% - Accent5 3 3 2" xfId="423" xr:uid="{00000000-0005-0000-0000-00001D010000}"/>
    <cellStyle name="20% - Accent5 3 3 2 2" xfId="424" xr:uid="{00000000-0005-0000-0000-00001E010000}"/>
    <cellStyle name="20% - Accent5 3 3 2 2 2" xfId="425" xr:uid="{00000000-0005-0000-0000-00001F010000}"/>
    <cellStyle name="20% - Accent5 3 3 2 3" xfId="426" xr:uid="{00000000-0005-0000-0000-000020010000}"/>
    <cellStyle name="20% - Accent5 3 3 3" xfId="427" xr:uid="{00000000-0005-0000-0000-000021010000}"/>
    <cellStyle name="20% - Accent5 3 3 3 2" xfId="428" xr:uid="{00000000-0005-0000-0000-000022010000}"/>
    <cellStyle name="20% - Accent5 3 3 4" xfId="429" xr:uid="{00000000-0005-0000-0000-000023010000}"/>
    <cellStyle name="20% - Accent5 3 4" xfId="430" xr:uid="{00000000-0005-0000-0000-000024010000}"/>
    <cellStyle name="20% - Accent5 3 4 2" xfId="431" xr:uid="{00000000-0005-0000-0000-000025010000}"/>
    <cellStyle name="20% - Accent5 3 4 2 2" xfId="432" xr:uid="{00000000-0005-0000-0000-000026010000}"/>
    <cellStyle name="20% - Accent5 3 4 3" xfId="433" xr:uid="{00000000-0005-0000-0000-000027010000}"/>
    <cellStyle name="20% - Accent5 3 5" xfId="434" xr:uid="{00000000-0005-0000-0000-000028010000}"/>
    <cellStyle name="20% - Accent5 3 5 2" xfId="435" xr:uid="{00000000-0005-0000-0000-000029010000}"/>
    <cellStyle name="20% - Accent5 3 6" xfId="436" xr:uid="{00000000-0005-0000-0000-00002A010000}"/>
    <cellStyle name="20% - Accent5 3 7" xfId="413" xr:uid="{00000000-0005-0000-0000-00002B010000}"/>
    <cellStyle name="20% - Accent5 4" xfId="437" xr:uid="{00000000-0005-0000-0000-00002C010000}"/>
    <cellStyle name="20% - Accent5 5" xfId="438" xr:uid="{00000000-0005-0000-0000-00002D010000}"/>
    <cellStyle name="20% - Accent5 6" xfId="439" xr:uid="{00000000-0005-0000-0000-00002E010000}"/>
    <cellStyle name="20% - Accent5 7" xfId="440" xr:uid="{00000000-0005-0000-0000-00002F010000}"/>
    <cellStyle name="20% - Accent5 8" xfId="441" xr:uid="{00000000-0005-0000-0000-000030010000}"/>
    <cellStyle name="20% - Accent6 2" xfId="86" xr:uid="{00000000-0005-0000-0000-000031010000}"/>
    <cellStyle name="20% - Accent6 2 10" xfId="443" xr:uid="{00000000-0005-0000-0000-000032010000}"/>
    <cellStyle name="20% - Accent6 2 11" xfId="444" xr:uid="{00000000-0005-0000-0000-000033010000}"/>
    <cellStyle name="20% - Accent6 2 12" xfId="442" xr:uid="{00000000-0005-0000-0000-000034010000}"/>
    <cellStyle name="20% - Accent6 2 13" xfId="146" xr:uid="{00000000-0005-0000-0000-000035010000}"/>
    <cellStyle name="20% - Accent6 2 14" xfId="5761" xr:uid="{00000000-0005-0000-0000-000036010000}"/>
    <cellStyle name="20% - Accent6 2 2" xfId="445" xr:uid="{00000000-0005-0000-0000-000037010000}"/>
    <cellStyle name="20% - Accent6 2 2 2" xfId="446" xr:uid="{00000000-0005-0000-0000-000038010000}"/>
    <cellStyle name="20% - Accent6 2 2 3" xfId="447" xr:uid="{00000000-0005-0000-0000-000039010000}"/>
    <cellStyle name="20% - Accent6 2 3" xfId="448" xr:uid="{00000000-0005-0000-0000-00003A010000}"/>
    <cellStyle name="20% - Accent6 2 3 2" xfId="449" xr:uid="{00000000-0005-0000-0000-00003B010000}"/>
    <cellStyle name="20% - Accent6 2 4" xfId="450" xr:uid="{00000000-0005-0000-0000-00003C010000}"/>
    <cellStyle name="20% - Accent6 2 5" xfId="451" xr:uid="{00000000-0005-0000-0000-00003D010000}"/>
    <cellStyle name="20% - Accent6 2 6" xfId="452" xr:uid="{00000000-0005-0000-0000-00003E010000}"/>
    <cellStyle name="20% - Accent6 2 7" xfId="453" xr:uid="{00000000-0005-0000-0000-00003F010000}"/>
    <cellStyle name="20% - Accent6 2 8" xfId="454" xr:uid="{00000000-0005-0000-0000-000040010000}"/>
    <cellStyle name="20% - Accent6 2 9" xfId="455" xr:uid="{00000000-0005-0000-0000-000041010000}"/>
    <cellStyle name="20% - Accent6 3" xfId="8" xr:uid="{00000000-0005-0000-0000-000042010000}"/>
    <cellStyle name="20% - Accent6 3 2" xfId="457" xr:uid="{00000000-0005-0000-0000-000043010000}"/>
    <cellStyle name="20% - Accent6 3 2 2" xfId="458" xr:uid="{00000000-0005-0000-0000-000044010000}"/>
    <cellStyle name="20% - Accent6 3 2 2 2" xfId="459" xr:uid="{00000000-0005-0000-0000-000045010000}"/>
    <cellStyle name="20% - Accent6 3 2 2 2 2" xfId="460" xr:uid="{00000000-0005-0000-0000-000046010000}"/>
    <cellStyle name="20% - Accent6 3 2 2 3" xfId="461" xr:uid="{00000000-0005-0000-0000-000047010000}"/>
    <cellStyle name="20% - Accent6 3 2 3" xfId="462" xr:uid="{00000000-0005-0000-0000-000048010000}"/>
    <cellStyle name="20% - Accent6 3 2 3 2" xfId="463" xr:uid="{00000000-0005-0000-0000-000049010000}"/>
    <cellStyle name="20% - Accent6 3 2 4" xfId="464" xr:uid="{00000000-0005-0000-0000-00004A010000}"/>
    <cellStyle name="20% - Accent6 3 3" xfId="465" xr:uid="{00000000-0005-0000-0000-00004B010000}"/>
    <cellStyle name="20% - Accent6 3 3 2" xfId="466" xr:uid="{00000000-0005-0000-0000-00004C010000}"/>
    <cellStyle name="20% - Accent6 3 3 2 2" xfId="467" xr:uid="{00000000-0005-0000-0000-00004D010000}"/>
    <cellStyle name="20% - Accent6 3 3 2 2 2" xfId="468" xr:uid="{00000000-0005-0000-0000-00004E010000}"/>
    <cellStyle name="20% - Accent6 3 3 2 3" xfId="469" xr:uid="{00000000-0005-0000-0000-00004F010000}"/>
    <cellStyle name="20% - Accent6 3 3 3" xfId="470" xr:uid="{00000000-0005-0000-0000-000050010000}"/>
    <cellStyle name="20% - Accent6 3 3 3 2" xfId="471" xr:uid="{00000000-0005-0000-0000-000051010000}"/>
    <cellStyle name="20% - Accent6 3 3 4" xfId="472" xr:uid="{00000000-0005-0000-0000-000052010000}"/>
    <cellStyle name="20% - Accent6 3 4" xfId="473" xr:uid="{00000000-0005-0000-0000-000053010000}"/>
    <cellStyle name="20% - Accent6 3 4 2" xfId="474" xr:uid="{00000000-0005-0000-0000-000054010000}"/>
    <cellStyle name="20% - Accent6 3 4 2 2" xfId="475" xr:uid="{00000000-0005-0000-0000-000055010000}"/>
    <cellStyle name="20% - Accent6 3 4 3" xfId="476" xr:uid="{00000000-0005-0000-0000-000056010000}"/>
    <cellStyle name="20% - Accent6 3 5" xfId="477" xr:uid="{00000000-0005-0000-0000-000057010000}"/>
    <cellStyle name="20% - Accent6 3 5 2" xfId="478" xr:uid="{00000000-0005-0000-0000-000058010000}"/>
    <cellStyle name="20% - Accent6 3 6" xfId="479" xr:uid="{00000000-0005-0000-0000-000059010000}"/>
    <cellStyle name="20% - Accent6 3 7" xfId="456" xr:uid="{00000000-0005-0000-0000-00005A010000}"/>
    <cellStyle name="20% - Accent6 4" xfId="480" xr:uid="{00000000-0005-0000-0000-00005B010000}"/>
    <cellStyle name="20% - Accent6 5" xfId="481" xr:uid="{00000000-0005-0000-0000-00005C010000}"/>
    <cellStyle name="20% - Accent6 6" xfId="482" xr:uid="{00000000-0005-0000-0000-00005D010000}"/>
    <cellStyle name="20% - Accent6 7" xfId="483" xr:uid="{00000000-0005-0000-0000-00005E010000}"/>
    <cellStyle name="20% - Accent6 8" xfId="484" xr:uid="{00000000-0005-0000-0000-00005F010000}"/>
    <cellStyle name="40 % - Accent1" xfId="485" xr:uid="{00000000-0005-0000-0000-000060010000}"/>
    <cellStyle name="40 % - Accent2" xfId="486" xr:uid="{00000000-0005-0000-0000-000061010000}"/>
    <cellStyle name="40 % - Accent3" xfId="487" xr:uid="{00000000-0005-0000-0000-000062010000}"/>
    <cellStyle name="40 % - Accent4" xfId="488" xr:uid="{00000000-0005-0000-0000-000063010000}"/>
    <cellStyle name="40 % - Accent5" xfId="489" xr:uid="{00000000-0005-0000-0000-000064010000}"/>
    <cellStyle name="40 % - Accent6" xfId="490" xr:uid="{00000000-0005-0000-0000-000065010000}"/>
    <cellStyle name="40% - Accent1 2" xfId="67" xr:uid="{00000000-0005-0000-0000-000066010000}"/>
    <cellStyle name="40% - Accent1 2 10" xfId="492" xr:uid="{00000000-0005-0000-0000-000067010000}"/>
    <cellStyle name="40% - Accent1 2 11" xfId="493" xr:uid="{00000000-0005-0000-0000-000068010000}"/>
    <cellStyle name="40% - Accent1 2 12" xfId="491" xr:uid="{00000000-0005-0000-0000-000069010000}"/>
    <cellStyle name="40% - Accent1 2 13" xfId="137" xr:uid="{00000000-0005-0000-0000-00006A010000}"/>
    <cellStyle name="40% - Accent1 2 14" xfId="5752" xr:uid="{00000000-0005-0000-0000-00006B010000}"/>
    <cellStyle name="40% - Accent1 2 2" xfId="494" xr:uid="{00000000-0005-0000-0000-00006C010000}"/>
    <cellStyle name="40% - Accent1 2 2 2" xfId="495" xr:uid="{00000000-0005-0000-0000-00006D010000}"/>
    <cellStyle name="40% - Accent1 2 2 3" xfId="496" xr:uid="{00000000-0005-0000-0000-00006E010000}"/>
    <cellStyle name="40% - Accent1 2 3" xfId="497" xr:uid="{00000000-0005-0000-0000-00006F010000}"/>
    <cellStyle name="40% - Accent1 2 3 2" xfId="498" xr:uid="{00000000-0005-0000-0000-000070010000}"/>
    <cellStyle name="40% - Accent1 2 4" xfId="499" xr:uid="{00000000-0005-0000-0000-000071010000}"/>
    <cellStyle name="40% - Accent1 2 5" xfId="500" xr:uid="{00000000-0005-0000-0000-000072010000}"/>
    <cellStyle name="40% - Accent1 2 6" xfId="501" xr:uid="{00000000-0005-0000-0000-000073010000}"/>
    <cellStyle name="40% - Accent1 2 7" xfId="502" xr:uid="{00000000-0005-0000-0000-000074010000}"/>
    <cellStyle name="40% - Accent1 2 8" xfId="503" xr:uid="{00000000-0005-0000-0000-000075010000}"/>
    <cellStyle name="40% - Accent1 2 9" xfId="504" xr:uid="{00000000-0005-0000-0000-000076010000}"/>
    <cellStyle name="40% - Accent1 3" xfId="9" xr:uid="{00000000-0005-0000-0000-000077010000}"/>
    <cellStyle name="40% - Accent1 3 2" xfId="506" xr:uid="{00000000-0005-0000-0000-000078010000}"/>
    <cellStyle name="40% - Accent1 3 2 2" xfId="507" xr:uid="{00000000-0005-0000-0000-000079010000}"/>
    <cellStyle name="40% - Accent1 3 2 2 2" xfId="508" xr:uid="{00000000-0005-0000-0000-00007A010000}"/>
    <cellStyle name="40% - Accent1 3 2 2 2 2" xfId="509" xr:uid="{00000000-0005-0000-0000-00007B010000}"/>
    <cellStyle name="40% - Accent1 3 2 2 3" xfId="510" xr:uid="{00000000-0005-0000-0000-00007C010000}"/>
    <cellStyle name="40% - Accent1 3 2 3" xfId="511" xr:uid="{00000000-0005-0000-0000-00007D010000}"/>
    <cellStyle name="40% - Accent1 3 2 3 2" xfId="512" xr:uid="{00000000-0005-0000-0000-00007E010000}"/>
    <cellStyle name="40% - Accent1 3 2 4" xfId="513" xr:uid="{00000000-0005-0000-0000-00007F010000}"/>
    <cellStyle name="40% - Accent1 3 3" xfId="514" xr:uid="{00000000-0005-0000-0000-000080010000}"/>
    <cellStyle name="40% - Accent1 3 3 2" xfId="515" xr:uid="{00000000-0005-0000-0000-000081010000}"/>
    <cellStyle name="40% - Accent1 3 3 2 2" xfId="516" xr:uid="{00000000-0005-0000-0000-000082010000}"/>
    <cellStyle name="40% - Accent1 3 3 2 2 2" xfId="517" xr:uid="{00000000-0005-0000-0000-000083010000}"/>
    <cellStyle name="40% - Accent1 3 3 2 3" xfId="518" xr:uid="{00000000-0005-0000-0000-000084010000}"/>
    <cellStyle name="40% - Accent1 3 3 3" xfId="519" xr:uid="{00000000-0005-0000-0000-000085010000}"/>
    <cellStyle name="40% - Accent1 3 3 3 2" xfId="520" xr:uid="{00000000-0005-0000-0000-000086010000}"/>
    <cellStyle name="40% - Accent1 3 3 4" xfId="521" xr:uid="{00000000-0005-0000-0000-000087010000}"/>
    <cellStyle name="40% - Accent1 3 4" xfId="522" xr:uid="{00000000-0005-0000-0000-000088010000}"/>
    <cellStyle name="40% - Accent1 3 4 2" xfId="523" xr:uid="{00000000-0005-0000-0000-000089010000}"/>
    <cellStyle name="40% - Accent1 3 4 2 2" xfId="524" xr:uid="{00000000-0005-0000-0000-00008A010000}"/>
    <cellStyle name="40% - Accent1 3 4 3" xfId="525" xr:uid="{00000000-0005-0000-0000-00008B010000}"/>
    <cellStyle name="40% - Accent1 3 5" xfId="526" xr:uid="{00000000-0005-0000-0000-00008C010000}"/>
    <cellStyle name="40% - Accent1 3 5 2" xfId="527" xr:uid="{00000000-0005-0000-0000-00008D010000}"/>
    <cellStyle name="40% - Accent1 3 6" xfId="528" xr:uid="{00000000-0005-0000-0000-00008E010000}"/>
    <cellStyle name="40% - Accent1 3 7" xfId="505" xr:uid="{00000000-0005-0000-0000-00008F010000}"/>
    <cellStyle name="40% - Accent1 4" xfId="529" xr:uid="{00000000-0005-0000-0000-000090010000}"/>
    <cellStyle name="40% - Accent1 5" xfId="530" xr:uid="{00000000-0005-0000-0000-000091010000}"/>
    <cellStyle name="40% - Accent1 6" xfId="531" xr:uid="{00000000-0005-0000-0000-000092010000}"/>
    <cellStyle name="40% - Accent1 7" xfId="532" xr:uid="{00000000-0005-0000-0000-000093010000}"/>
    <cellStyle name="40% - Accent1 8" xfId="533" xr:uid="{00000000-0005-0000-0000-000094010000}"/>
    <cellStyle name="40% - Accent2 2" xfId="71" xr:uid="{00000000-0005-0000-0000-000095010000}"/>
    <cellStyle name="40% - Accent2 2 10" xfId="535" xr:uid="{00000000-0005-0000-0000-000096010000}"/>
    <cellStyle name="40% - Accent2 2 11" xfId="536" xr:uid="{00000000-0005-0000-0000-000097010000}"/>
    <cellStyle name="40% - Accent2 2 12" xfId="534" xr:uid="{00000000-0005-0000-0000-000098010000}"/>
    <cellStyle name="40% - Accent2 2 13" xfId="139" xr:uid="{00000000-0005-0000-0000-000099010000}"/>
    <cellStyle name="40% - Accent2 2 14" xfId="5754" xr:uid="{00000000-0005-0000-0000-00009A010000}"/>
    <cellStyle name="40% - Accent2 2 2" xfId="537" xr:uid="{00000000-0005-0000-0000-00009B010000}"/>
    <cellStyle name="40% - Accent2 2 2 2" xfId="538" xr:uid="{00000000-0005-0000-0000-00009C010000}"/>
    <cellStyle name="40% - Accent2 2 2 3" xfId="539" xr:uid="{00000000-0005-0000-0000-00009D010000}"/>
    <cellStyle name="40% - Accent2 2 3" xfId="540" xr:uid="{00000000-0005-0000-0000-00009E010000}"/>
    <cellStyle name="40% - Accent2 2 3 2" xfId="541" xr:uid="{00000000-0005-0000-0000-00009F010000}"/>
    <cellStyle name="40% - Accent2 2 4" xfId="542" xr:uid="{00000000-0005-0000-0000-0000A0010000}"/>
    <cellStyle name="40% - Accent2 2 5" xfId="543" xr:uid="{00000000-0005-0000-0000-0000A1010000}"/>
    <cellStyle name="40% - Accent2 2 6" xfId="544" xr:uid="{00000000-0005-0000-0000-0000A2010000}"/>
    <cellStyle name="40% - Accent2 2 7" xfId="545" xr:uid="{00000000-0005-0000-0000-0000A3010000}"/>
    <cellStyle name="40% - Accent2 2 8" xfId="546" xr:uid="{00000000-0005-0000-0000-0000A4010000}"/>
    <cellStyle name="40% - Accent2 2 9" xfId="547" xr:uid="{00000000-0005-0000-0000-0000A5010000}"/>
    <cellStyle name="40% - Accent2 3" xfId="10" xr:uid="{00000000-0005-0000-0000-0000A6010000}"/>
    <cellStyle name="40% - Accent2 3 2" xfId="549" xr:uid="{00000000-0005-0000-0000-0000A7010000}"/>
    <cellStyle name="40% - Accent2 3 2 2" xfId="550" xr:uid="{00000000-0005-0000-0000-0000A8010000}"/>
    <cellStyle name="40% - Accent2 3 2 2 2" xfId="551" xr:uid="{00000000-0005-0000-0000-0000A9010000}"/>
    <cellStyle name="40% - Accent2 3 2 2 2 2" xfId="552" xr:uid="{00000000-0005-0000-0000-0000AA010000}"/>
    <cellStyle name="40% - Accent2 3 2 2 3" xfId="553" xr:uid="{00000000-0005-0000-0000-0000AB010000}"/>
    <cellStyle name="40% - Accent2 3 2 3" xfId="554" xr:uid="{00000000-0005-0000-0000-0000AC010000}"/>
    <cellStyle name="40% - Accent2 3 2 3 2" xfId="555" xr:uid="{00000000-0005-0000-0000-0000AD010000}"/>
    <cellStyle name="40% - Accent2 3 2 4" xfId="556" xr:uid="{00000000-0005-0000-0000-0000AE010000}"/>
    <cellStyle name="40% - Accent2 3 3" xfId="557" xr:uid="{00000000-0005-0000-0000-0000AF010000}"/>
    <cellStyle name="40% - Accent2 3 3 2" xfId="558" xr:uid="{00000000-0005-0000-0000-0000B0010000}"/>
    <cellStyle name="40% - Accent2 3 3 2 2" xfId="559" xr:uid="{00000000-0005-0000-0000-0000B1010000}"/>
    <cellStyle name="40% - Accent2 3 3 2 2 2" xfId="560" xr:uid="{00000000-0005-0000-0000-0000B2010000}"/>
    <cellStyle name="40% - Accent2 3 3 2 3" xfId="561" xr:uid="{00000000-0005-0000-0000-0000B3010000}"/>
    <cellStyle name="40% - Accent2 3 3 3" xfId="562" xr:uid="{00000000-0005-0000-0000-0000B4010000}"/>
    <cellStyle name="40% - Accent2 3 3 3 2" xfId="563" xr:uid="{00000000-0005-0000-0000-0000B5010000}"/>
    <cellStyle name="40% - Accent2 3 3 4" xfId="564" xr:uid="{00000000-0005-0000-0000-0000B6010000}"/>
    <cellStyle name="40% - Accent2 3 4" xfId="565" xr:uid="{00000000-0005-0000-0000-0000B7010000}"/>
    <cellStyle name="40% - Accent2 3 4 2" xfId="566" xr:uid="{00000000-0005-0000-0000-0000B8010000}"/>
    <cellStyle name="40% - Accent2 3 4 2 2" xfId="567" xr:uid="{00000000-0005-0000-0000-0000B9010000}"/>
    <cellStyle name="40% - Accent2 3 4 3" xfId="568" xr:uid="{00000000-0005-0000-0000-0000BA010000}"/>
    <cellStyle name="40% - Accent2 3 5" xfId="569" xr:uid="{00000000-0005-0000-0000-0000BB010000}"/>
    <cellStyle name="40% - Accent2 3 5 2" xfId="570" xr:uid="{00000000-0005-0000-0000-0000BC010000}"/>
    <cellStyle name="40% - Accent2 3 6" xfId="571" xr:uid="{00000000-0005-0000-0000-0000BD010000}"/>
    <cellStyle name="40% - Accent2 3 7" xfId="548" xr:uid="{00000000-0005-0000-0000-0000BE010000}"/>
    <cellStyle name="40% - Accent2 4" xfId="572" xr:uid="{00000000-0005-0000-0000-0000BF010000}"/>
    <cellStyle name="40% - Accent2 5" xfId="573" xr:uid="{00000000-0005-0000-0000-0000C0010000}"/>
    <cellStyle name="40% - Accent2 6" xfId="574" xr:uid="{00000000-0005-0000-0000-0000C1010000}"/>
    <cellStyle name="40% - Accent2 7" xfId="575" xr:uid="{00000000-0005-0000-0000-0000C2010000}"/>
    <cellStyle name="40% - Accent2 8" xfId="576" xr:uid="{00000000-0005-0000-0000-0000C3010000}"/>
    <cellStyle name="40% - Accent3 2" xfId="75" xr:uid="{00000000-0005-0000-0000-0000C4010000}"/>
    <cellStyle name="40% - Accent3 2 10" xfId="578" xr:uid="{00000000-0005-0000-0000-0000C5010000}"/>
    <cellStyle name="40% - Accent3 2 11" xfId="579" xr:uid="{00000000-0005-0000-0000-0000C6010000}"/>
    <cellStyle name="40% - Accent3 2 12" xfId="577" xr:uid="{00000000-0005-0000-0000-0000C7010000}"/>
    <cellStyle name="40% - Accent3 2 13" xfId="141" xr:uid="{00000000-0005-0000-0000-0000C8010000}"/>
    <cellStyle name="40% - Accent3 2 14" xfId="5756" xr:uid="{00000000-0005-0000-0000-0000C9010000}"/>
    <cellStyle name="40% - Accent3 2 2" xfId="580" xr:uid="{00000000-0005-0000-0000-0000CA010000}"/>
    <cellStyle name="40% - Accent3 2 2 2" xfId="581" xr:uid="{00000000-0005-0000-0000-0000CB010000}"/>
    <cellStyle name="40% - Accent3 2 2 3" xfId="582" xr:uid="{00000000-0005-0000-0000-0000CC010000}"/>
    <cellStyle name="40% - Accent3 2 3" xfId="583" xr:uid="{00000000-0005-0000-0000-0000CD010000}"/>
    <cellStyle name="40% - Accent3 2 3 2" xfId="584" xr:uid="{00000000-0005-0000-0000-0000CE010000}"/>
    <cellStyle name="40% - Accent3 2 4" xfId="585" xr:uid="{00000000-0005-0000-0000-0000CF010000}"/>
    <cellStyle name="40% - Accent3 2 5" xfId="586" xr:uid="{00000000-0005-0000-0000-0000D0010000}"/>
    <cellStyle name="40% - Accent3 2 6" xfId="587" xr:uid="{00000000-0005-0000-0000-0000D1010000}"/>
    <cellStyle name="40% - Accent3 2 7" xfId="588" xr:uid="{00000000-0005-0000-0000-0000D2010000}"/>
    <cellStyle name="40% - Accent3 2 8" xfId="589" xr:uid="{00000000-0005-0000-0000-0000D3010000}"/>
    <cellStyle name="40% - Accent3 2 9" xfId="590" xr:uid="{00000000-0005-0000-0000-0000D4010000}"/>
    <cellStyle name="40% - Accent3 3" xfId="11" xr:uid="{00000000-0005-0000-0000-0000D5010000}"/>
    <cellStyle name="40% - Accent3 3 2" xfId="592" xr:uid="{00000000-0005-0000-0000-0000D6010000}"/>
    <cellStyle name="40% - Accent3 3 2 2" xfId="593" xr:uid="{00000000-0005-0000-0000-0000D7010000}"/>
    <cellStyle name="40% - Accent3 3 2 2 2" xfId="594" xr:uid="{00000000-0005-0000-0000-0000D8010000}"/>
    <cellStyle name="40% - Accent3 3 2 2 2 2" xfId="595" xr:uid="{00000000-0005-0000-0000-0000D9010000}"/>
    <cellStyle name="40% - Accent3 3 2 2 3" xfId="596" xr:uid="{00000000-0005-0000-0000-0000DA010000}"/>
    <cellStyle name="40% - Accent3 3 2 3" xfId="597" xr:uid="{00000000-0005-0000-0000-0000DB010000}"/>
    <cellStyle name="40% - Accent3 3 2 3 2" xfId="598" xr:uid="{00000000-0005-0000-0000-0000DC010000}"/>
    <cellStyle name="40% - Accent3 3 2 4" xfId="599" xr:uid="{00000000-0005-0000-0000-0000DD010000}"/>
    <cellStyle name="40% - Accent3 3 3" xfId="600" xr:uid="{00000000-0005-0000-0000-0000DE010000}"/>
    <cellStyle name="40% - Accent3 3 3 2" xfId="601" xr:uid="{00000000-0005-0000-0000-0000DF010000}"/>
    <cellStyle name="40% - Accent3 3 3 2 2" xfId="602" xr:uid="{00000000-0005-0000-0000-0000E0010000}"/>
    <cellStyle name="40% - Accent3 3 3 2 2 2" xfId="603" xr:uid="{00000000-0005-0000-0000-0000E1010000}"/>
    <cellStyle name="40% - Accent3 3 3 2 3" xfId="604" xr:uid="{00000000-0005-0000-0000-0000E2010000}"/>
    <cellStyle name="40% - Accent3 3 3 3" xfId="605" xr:uid="{00000000-0005-0000-0000-0000E3010000}"/>
    <cellStyle name="40% - Accent3 3 3 3 2" xfId="606" xr:uid="{00000000-0005-0000-0000-0000E4010000}"/>
    <cellStyle name="40% - Accent3 3 3 4" xfId="607" xr:uid="{00000000-0005-0000-0000-0000E5010000}"/>
    <cellStyle name="40% - Accent3 3 4" xfId="608" xr:uid="{00000000-0005-0000-0000-0000E6010000}"/>
    <cellStyle name="40% - Accent3 3 4 2" xfId="609" xr:uid="{00000000-0005-0000-0000-0000E7010000}"/>
    <cellStyle name="40% - Accent3 3 4 2 2" xfId="610" xr:uid="{00000000-0005-0000-0000-0000E8010000}"/>
    <cellStyle name="40% - Accent3 3 4 3" xfId="611" xr:uid="{00000000-0005-0000-0000-0000E9010000}"/>
    <cellStyle name="40% - Accent3 3 5" xfId="612" xr:uid="{00000000-0005-0000-0000-0000EA010000}"/>
    <cellStyle name="40% - Accent3 3 5 2" xfId="613" xr:uid="{00000000-0005-0000-0000-0000EB010000}"/>
    <cellStyle name="40% - Accent3 3 6" xfId="614" xr:uid="{00000000-0005-0000-0000-0000EC010000}"/>
    <cellStyle name="40% - Accent3 3 7" xfId="591" xr:uid="{00000000-0005-0000-0000-0000ED010000}"/>
    <cellStyle name="40% - Accent3 4" xfId="615" xr:uid="{00000000-0005-0000-0000-0000EE010000}"/>
    <cellStyle name="40% - Accent3 5" xfId="616" xr:uid="{00000000-0005-0000-0000-0000EF010000}"/>
    <cellStyle name="40% - Accent3 6" xfId="617" xr:uid="{00000000-0005-0000-0000-0000F0010000}"/>
    <cellStyle name="40% - Accent3 7" xfId="618" xr:uid="{00000000-0005-0000-0000-0000F1010000}"/>
    <cellStyle name="40% - Accent3 8" xfId="619" xr:uid="{00000000-0005-0000-0000-0000F2010000}"/>
    <cellStyle name="40% - Accent4 2" xfId="79" xr:uid="{00000000-0005-0000-0000-0000F3010000}"/>
    <cellStyle name="40% - Accent4 2 10" xfId="621" xr:uid="{00000000-0005-0000-0000-0000F4010000}"/>
    <cellStyle name="40% - Accent4 2 11" xfId="622" xr:uid="{00000000-0005-0000-0000-0000F5010000}"/>
    <cellStyle name="40% - Accent4 2 12" xfId="620" xr:uid="{00000000-0005-0000-0000-0000F6010000}"/>
    <cellStyle name="40% - Accent4 2 13" xfId="143" xr:uid="{00000000-0005-0000-0000-0000F7010000}"/>
    <cellStyle name="40% - Accent4 2 14" xfId="5758" xr:uid="{00000000-0005-0000-0000-0000F8010000}"/>
    <cellStyle name="40% - Accent4 2 2" xfId="623" xr:uid="{00000000-0005-0000-0000-0000F9010000}"/>
    <cellStyle name="40% - Accent4 2 2 2" xfId="624" xr:uid="{00000000-0005-0000-0000-0000FA010000}"/>
    <cellStyle name="40% - Accent4 2 2 3" xfId="625" xr:uid="{00000000-0005-0000-0000-0000FB010000}"/>
    <cellStyle name="40% - Accent4 2 3" xfId="626" xr:uid="{00000000-0005-0000-0000-0000FC010000}"/>
    <cellStyle name="40% - Accent4 2 3 2" xfId="627" xr:uid="{00000000-0005-0000-0000-0000FD010000}"/>
    <cellStyle name="40% - Accent4 2 4" xfId="628" xr:uid="{00000000-0005-0000-0000-0000FE010000}"/>
    <cellStyle name="40% - Accent4 2 5" xfId="629" xr:uid="{00000000-0005-0000-0000-0000FF010000}"/>
    <cellStyle name="40% - Accent4 2 6" xfId="630" xr:uid="{00000000-0005-0000-0000-000000020000}"/>
    <cellStyle name="40% - Accent4 2 7" xfId="631" xr:uid="{00000000-0005-0000-0000-000001020000}"/>
    <cellStyle name="40% - Accent4 2 8" xfId="632" xr:uid="{00000000-0005-0000-0000-000002020000}"/>
    <cellStyle name="40% - Accent4 2 9" xfId="633" xr:uid="{00000000-0005-0000-0000-000003020000}"/>
    <cellStyle name="40% - Accent4 3" xfId="12" xr:uid="{00000000-0005-0000-0000-000004020000}"/>
    <cellStyle name="40% - Accent4 3 2" xfId="635" xr:uid="{00000000-0005-0000-0000-000005020000}"/>
    <cellStyle name="40% - Accent4 3 2 2" xfId="636" xr:uid="{00000000-0005-0000-0000-000006020000}"/>
    <cellStyle name="40% - Accent4 3 2 2 2" xfId="637" xr:uid="{00000000-0005-0000-0000-000007020000}"/>
    <cellStyle name="40% - Accent4 3 2 2 2 2" xfId="638" xr:uid="{00000000-0005-0000-0000-000008020000}"/>
    <cellStyle name="40% - Accent4 3 2 2 3" xfId="639" xr:uid="{00000000-0005-0000-0000-000009020000}"/>
    <cellStyle name="40% - Accent4 3 2 3" xfId="640" xr:uid="{00000000-0005-0000-0000-00000A020000}"/>
    <cellStyle name="40% - Accent4 3 2 3 2" xfId="641" xr:uid="{00000000-0005-0000-0000-00000B020000}"/>
    <cellStyle name="40% - Accent4 3 2 4" xfId="642" xr:uid="{00000000-0005-0000-0000-00000C020000}"/>
    <cellStyle name="40% - Accent4 3 3" xfId="643" xr:uid="{00000000-0005-0000-0000-00000D020000}"/>
    <cellStyle name="40% - Accent4 3 3 2" xfId="644" xr:uid="{00000000-0005-0000-0000-00000E020000}"/>
    <cellStyle name="40% - Accent4 3 3 2 2" xfId="645" xr:uid="{00000000-0005-0000-0000-00000F020000}"/>
    <cellStyle name="40% - Accent4 3 3 2 2 2" xfId="646" xr:uid="{00000000-0005-0000-0000-000010020000}"/>
    <cellStyle name="40% - Accent4 3 3 2 3" xfId="647" xr:uid="{00000000-0005-0000-0000-000011020000}"/>
    <cellStyle name="40% - Accent4 3 3 3" xfId="648" xr:uid="{00000000-0005-0000-0000-000012020000}"/>
    <cellStyle name="40% - Accent4 3 3 3 2" xfId="649" xr:uid="{00000000-0005-0000-0000-000013020000}"/>
    <cellStyle name="40% - Accent4 3 3 4" xfId="650" xr:uid="{00000000-0005-0000-0000-000014020000}"/>
    <cellStyle name="40% - Accent4 3 4" xfId="651" xr:uid="{00000000-0005-0000-0000-000015020000}"/>
    <cellStyle name="40% - Accent4 3 4 2" xfId="652" xr:uid="{00000000-0005-0000-0000-000016020000}"/>
    <cellStyle name="40% - Accent4 3 4 2 2" xfId="653" xr:uid="{00000000-0005-0000-0000-000017020000}"/>
    <cellStyle name="40% - Accent4 3 4 3" xfId="654" xr:uid="{00000000-0005-0000-0000-000018020000}"/>
    <cellStyle name="40% - Accent4 3 5" xfId="655" xr:uid="{00000000-0005-0000-0000-000019020000}"/>
    <cellStyle name="40% - Accent4 3 5 2" xfId="656" xr:uid="{00000000-0005-0000-0000-00001A020000}"/>
    <cellStyle name="40% - Accent4 3 6" xfId="657" xr:uid="{00000000-0005-0000-0000-00001B020000}"/>
    <cellStyle name="40% - Accent4 3 7" xfId="634" xr:uid="{00000000-0005-0000-0000-00001C020000}"/>
    <cellStyle name="40% - Accent4 4" xfId="658" xr:uid="{00000000-0005-0000-0000-00001D020000}"/>
    <cellStyle name="40% - Accent4 5" xfId="659" xr:uid="{00000000-0005-0000-0000-00001E020000}"/>
    <cellStyle name="40% - Accent4 6" xfId="660" xr:uid="{00000000-0005-0000-0000-00001F020000}"/>
    <cellStyle name="40% - Accent4 7" xfId="661" xr:uid="{00000000-0005-0000-0000-000020020000}"/>
    <cellStyle name="40% - Accent4 8" xfId="662" xr:uid="{00000000-0005-0000-0000-000021020000}"/>
    <cellStyle name="40% - Accent5 2" xfId="83" xr:uid="{00000000-0005-0000-0000-000022020000}"/>
    <cellStyle name="40% - Accent5 2 10" xfId="664" xr:uid="{00000000-0005-0000-0000-000023020000}"/>
    <cellStyle name="40% - Accent5 2 11" xfId="665" xr:uid="{00000000-0005-0000-0000-000024020000}"/>
    <cellStyle name="40% - Accent5 2 12" xfId="663" xr:uid="{00000000-0005-0000-0000-000025020000}"/>
    <cellStyle name="40% - Accent5 2 13" xfId="145" xr:uid="{00000000-0005-0000-0000-000026020000}"/>
    <cellStyle name="40% - Accent5 2 14" xfId="5760" xr:uid="{00000000-0005-0000-0000-000027020000}"/>
    <cellStyle name="40% - Accent5 2 2" xfId="666" xr:uid="{00000000-0005-0000-0000-000028020000}"/>
    <cellStyle name="40% - Accent5 2 2 2" xfId="667" xr:uid="{00000000-0005-0000-0000-000029020000}"/>
    <cellStyle name="40% - Accent5 2 2 3" xfId="668" xr:uid="{00000000-0005-0000-0000-00002A020000}"/>
    <cellStyle name="40% - Accent5 2 3" xfId="669" xr:uid="{00000000-0005-0000-0000-00002B020000}"/>
    <cellStyle name="40% - Accent5 2 3 2" xfId="670" xr:uid="{00000000-0005-0000-0000-00002C020000}"/>
    <cellStyle name="40% - Accent5 2 4" xfId="671" xr:uid="{00000000-0005-0000-0000-00002D020000}"/>
    <cellStyle name="40% - Accent5 2 5" xfId="672" xr:uid="{00000000-0005-0000-0000-00002E020000}"/>
    <cellStyle name="40% - Accent5 2 6" xfId="673" xr:uid="{00000000-0005-0000-0000-00002F020000}"/>
    <cellStyle name="40% - Accent5 2 7" xfId="674" xr:uid="{00000000-0005-0000-0000-000030020000}"/>
    <cellStyle name="40% - Accent5 2 8" xfId="675" xr:uid="{00000000-0005-0000-0000-000031020000}"/>
    <cellStyle name="40% - Accent5 2 9" xfId="676" xr:uid="{00000000-0005-0000-0000-000032020000}"/>
    <cellStyle name="40% - Accent5 3" xfId="13" xr:uid="{00000000-0005-0000-0000-000033020000}"/>
    <cellStyle name="40% - Accent5 3 2" xfId="678" xr:uid="{00000000-0005-0000-0000-000034020000}"/>
    <cellStyle name="40% - Accent5 3 2 2" xfId="679" xr:uid="{00000000-0005-0000-0000-000035020000}"/>
    <cellStyle name="40% - Accent5 3 2 2 2" xfId="680" xr:uid="{00000000-0005-0000-0000-000036020000}"/>
    <cellStyle name="40% - Accent5 3 2 2 2 2" xfId="681" xr:uid="{00000000-0005-0000-0000-000037020000}"/>
    <cellStyle name="40% - Accent5 3 2 2 3" xfId="682" xr:uid="{00000000-0005-0000-0000-000038020000}"/>
    <cellStyle name="40% - Accent5 3 2 3" xfId="683" xr:uid="{00000000-0005-0000-0000-000039020000}"/>
    <cellStyle name="40% - Accent5 3 2 3 2" xfId="684" xr:uid="{00000000-0005-0000-0000-00003A020000}"/>
    <cellStyle name="40% - Accent5 3 2 4" xfId="685" xr:uid="{00000000-0005-0000-0000-00003B020000}"/>
    <cellStyle name="40% - Accent5 3 3" xfId="686" xr:uid="{00000000-0005-0000-0000-00003C020000}"/>
    <cellStyle name="40% - Accent5 3 3 2" xfId="687" xr:uid="{00000000-0005-0000-0000-00003D020000}"/>
    <cellStyle name="40% - Accent5 3 3 2 2" xfId="688" xr:uid="{00000000-0005-0000-0000-00003E020000}"/>
    <cellStyle name="40% - Accent5 3 3 2 2 2" xfId="689" xr:uid="{00000000-0005-0000-0000-00003F020000}"/>
    <cellStyle name="40% - Accent5 3 3 2 3" xfId="690" xr:uid="{00000000-0005-0000-0000-000040020000}"/>
    <cellStyle name="40% - Accent5 3 3 3" xfId="691" xr:uid="{00000000-0005-0000-0000-000041020000}"/>
    <cellStyle name="40% - Accent5 3 3 3 2" xfId="692" xr:uid="{00000000-0005-0000-0000-000042020000}"/>
    <cellStyle name="40% - Accent5 3 3 4" xfId="693" xr:uid="{00000000-0005-0000-0000-000043020000}"/>
    <cellStyle name="40% - Accent5 3 4" xfId="694" xr:uid="{00000000-0005-0000-0000-000044020000}"/>
    <cellStyle name="40% - Accent5 3 4 2" xfId="695" xr:uid="{00000000-0005-0000-0000-000045020000}"/>
    <cellStyle name="40% - Accent5 3 4 2 2" xfId="696" xr:uid="{00000000-0005-0000-0000-000046020000}"/>
    <cellStyle name="40% - Accent5 3 4 3" xfId="697" xr:uid="{00000000-0005-0000-0000-000047020000}"/>
    <cellStyle name="40% - Accent5 3 5" xfId="698" xr:uid="{00000000-0005-0000-0000-000048020000}"/>
    <cellStyle name="40% - Accent5 3 5 2" xfId="699" xr:uid="{00000000-0005-0000-0000-000049020000}"/>
    <cellStyle name="40% - Accent5 3 6" xfId="700" xr:uid="{00000000-0005-0000-0000-00004A020000}"/>
    <cellStyle name="40% - Accent5 3 7" xfId="677" xr:uid="{00000000-0005-0000-0000-00004B020000}"/>
    <cellStyle name="40% - Accent5 4" xfId="701" xr:uid="{00000000-0005-0000-0000-00004C020000}"/>
    <cellStyle name="40% - Accent5 5" xfId="702" xr:uid="{00000000-0005-0000-0000-00004D020000}"/>
    <cellStyle name="40% - Accent5 6" xfId="703" xr:uid="{00000000-0005-0000-0000-00004E020000}"/>
    <cellStyle name="40% - Accent5 7" xfId="704" xr:uid="{00000000-0005-0000-0000-00004F020000}"/>
    <cellStyle name="40% - Accent5 8" xfId="705" xr:uid="{00000000-0005-0000-0000-000050020000}"/>
    <cellStyle name="40% - Accent6 2" xfId="87" xr:uid="{00000000-0005-0000-0000-000051020000}"/>
    <cellStyle name="40% - Accent6 2 10" xfId="707" xr:uid="{00000000-0005-0000-0000-000052020000}"/>
    <cellStyle name="40% - Accent6 2 11" xfId="708" xr:uid="{00000000-0005-0000-0000-000053020000}"/>
    <cellStyle name="40% - Accent6 2 12" xfId="706" xr:uid="{00000000-0005-0000-0000-000054020000}"/>
    <cellStyle name="40% - Accent6 2 13" xfId="147" xr:uid="{00000000-0005-0000-0000-000055020000}"/>
    <cellStyle name="40% - Accent6 2 14" xfId="5762" xr:uid="{00000000-0005-0000-0000-000056020000}"/>
    <cellStyle name="40% - Accent6 2 2" xfId="709" xr:uid="{00000000-0005-0000-0000-000057020000}"/>
    <cellStyle name="40% - Accent6 2 2 2" xfId="710" xr:uid="{00000000-0005-0000-0000-000058020000}"/>
    <cellStyle name="40% - Accent6 2 2 3" xfId="711" xr:uid="{00000000-0005-0000-0000-000059020000}"/>
    <cellStyle name="40% - Accent6 2 3" xfId="712" xr:uid="{00000000-0005-0000-0000-00005A020000}"/>
    <cellStyle name="40% - Accent6 2 3 2" xfId="713" xr:uid="{00000000-0005-0000-0000-00005B020000}"/>
    <cellStyle name="40% - Accent6 2 4" xfId="714" xr:uid="{00000000-0005-0000-0000-00005C020000}"/>
    <cellStyle name="40% - Accent6 2 5" xfId="715" xr:uid="{00000000-0005-0000-0000-00005D020000}"/>
    <cellStyle name="40% - Accent6 2 6" xfId="716" xr:uid="{00000000-0005-0000-0000-00005E020000}"/>
    <cellStyle name="40% - Accent6 2 7" xfId="717" xr:uid="{00000000-0005-0000-0000-00005F020000}"/>
    <cellStyle name="40% - Accent6 2 8" xfId="718" xr:uid="{00000000-0005-0000-0000-000060020000}"/>
    <cellStyle name="40% - Accent6 2 9" xfId="719" xr:uid="{00000000-0005-0000-0000-000061020000}"/>
    <cellStyle name="40% - Accent6 3" xfId="14" xr:uid="{00000000-0005-0000-0000-000062020000}"/>
    <cellStyle name="40% - Accent6 3 2" xfId="721" xr:uid="{00000000-0005-0000-0000-000063020000}"/>
    <cellStyle name="40% - Accent6 3 2 2" xfId="722" xr:uid="{00000000-0005-0000-0000-000064020000}"/>
    <cellStyle name="40% - Accent6 3 2 2 2" xfId="723" xr:uid="{00000000-0005-0000-0000-000065020000}"/>
    <cellStyle name="40% - Accent6 3 2 2 2 2" xfId="724" xr:uid="{00000000-0005-0000-0000-000066020000}"/>
    <cellStyle name="40% - Accent6 3 2 2 3" xfId="725" xr:uid="{00000000-0005-0000-0000-000067020000}"/>
    <cellStyle name="40% - Accent6 3 2 3" xfId="726" xr:uid="{00000000-0005-0000-0000-000068020000}"/>
    <cellStyle name="40% - Accent6 3 2 3 2" xfId="727" xr:uid="{00000000-0005-0000-0000-000069020000}"/>
    <cellStyle name="40% - Accent6 3 2 4" xfId="728" xr:uid="{00000000-0005-0000-0000-00006A020000}"/>
    <cellStyle name="40% - Accent6 3 3" xfId="729" xr:uid="{00000000-0005-0000-0000-00006B020000}"/>
    <cellStyle name="40% - Accent6 3 3 2" xfId="730" xr:uid="{00000000-0005-0000-0000-00006C020000}"/>
    <cellStyle name="40% - Accent6 3 3 2 2" xfId="731" xr:uid="{00000000-0005-0000-0000-00006D020000}"/>
    <cellStyle name="40% - Accent6 3 3 2 2 2" xfId="732" xr:uid="{00000000-0005-0000-0000-00006E020000}"/>
    <cellStyle name="40% - Accent6 3 3 2 3" xfId="733" xr:uid="{00000000-0005-0000-0000-00006F020000}"/>
    <cellStyle name="40% - Accent6 3 3 3" xfId="734" xr:uid="{00000000-0005-0000-0000-000070020000}"/>
    <cellStyle name="40% - Accent6 3 3 3 2" xfId="735" xr:uid="{00000000-0005-0000-0000-000071020000}"/>
    <cellStyle name="40% - Accent6 3 3 4" xfId="736" xr:uid="{00000000-0005-0000-0000-000072020000}"/>
    <cellStyle name="40% - Accent6 3 4" xfId="737" xr:uid="{00000000-0005-0000-0000-000073020000}"/>
    <cellStyle name="40% - Accent6 3 4 2" xfId="738" xr:uid="{00000000-0005-0000-0000-000074020000}"/>
    <cellStyle name="40% - Accent6 3 4 2 2" xfId="739" xr:uid="{00000000-0005-0000-0000-000075020000}"/>
    <cellStyle name="40% - Accent6 3 4 3" xfId="740" xr:uid="{00000000-0005-0000-0000-000076020000}"/>
    <cellStyle name="40% - Accent6 3 5" xfId="741" xr:uid="{00000000-0005-0000-0000-000077020000}"/>
    <cellStyle name="40% - Accent6 3 5 2" xfId="742" xr:uid="{00000000-0005-0000-0000-000078020000}"/>
    <cellStyle name="40% - Accent6 3 6" xfId="743" xr:uid="{00000000-0005-0000-0000-000079020000}"/>
    <cellStyle name="40% - Accent6 3 7" xfId="720" xr:uid="{00000000-0005-0000-0000-00007A020000}"/>
    <cellStyle name="40% - Accent6 4" xfId="744" xr:uid="{00000000-0005-0000-0000-00007B020000}"/>
    <cellStyle name="40% - Accent6 5" xfId="745" xr:uid="{00000000-0005-0000-0000-00007C020000}"/>
    <cellStyle name="40% - Accent6 6" xfId="746" xr:uid="{00000000-0005-0000-0000-00007D020000}"/>
    <cellStyle name="40% - Accent6 7" xfId="747" xr:uid="{00000000-0005-0000-0000-00007E020000}"/>
    <cellStyle name="40% - Accent6 8" xfId="748" xr:uid="{00000000-0005-0000-0000-00007F020000}"/>
    <cellStyle name="60 % - Accent1" xfId="749" xr:uid="{00000000-0005-0000-0000-000080020000}"/>
    <cellStyle name="60 % - Accent2" xfId="750" xr:uid="{00000000-0005-0000-0000-000081020000}"/>
    <cellStyle name="60 % - Accent3" xfId="751" xr:uid="{00000000-0005-0000-0000-000082020000}"/>
    <cellStyle name="60 % - Accent4" xfId="752" xr:uid="{00000000-0005-0000-0000-000083020000}"/>
    <cellStyle name="60 % - Accent5" xfId="753" xr:uid="{00000000-0005-0000-0000-000084020000}"/>
    <cellStyle name="60 % - Accent6" xfId="754" xr:uid="{00000000-0005-0000-0000-000085020000}"/>
    <cellStyle name="60% - Accent1 2" xfId="68" xr:uid="{00000000-0005-0000-0000-000086020000}"/>
    <cellStyle name="60% - Accent1 2 10" xfId="756" xr:uid="{00000000-0005-0000-0000-000087020000}"/>
    <cellStyle name="60% - Accent1 2 11" xfId="755" xr:uid="{00000000-0005-0000-0000-000088020000}"/>
    <cellStyle name="60% - Accent1 2 2" xfId="757" xr:uid="{00000000-0005-0000-0000-000089020000}"/>
    <cellStyle name="60% - Accent1 2 3" xfId="758" xr:uid="{00000000-0005-0000-0000-00008A020000}"/>
    <cellStyle name="60% - Accent1 2 4" xfId="759" xr:uid="{00000000-0005-0000-0000-00008B020000}"/>
    <cellStyle name="60% - Accent1 2 5" xfId="760" xr:uid="{00000000-0005-0000-0000-00008C020000}"/>
    <cellStyle name="60% - Accent1 2 6" xfId="761" xr:uid="{00000000-0005-0000-0000-00008D020000}"/>
    <cellStyle name="60% - Accent1 2 7" xfId="762" xr:uid="{00000000-0005-0000-0000-00008E020000}"/>
    <cellStyle name="60% - Accent1 2 8" xfId="763" xr:uid="{00000000-0005-0000-0000-00008F020000}"/>
    <cellStyle name="60% - Accent1 2 9" xfId="764" xr:uid="{00000000-0005-0000-0000-000090020000}"/>
    <cellStyle name="60% - Accent1 3" xfId="15" xr:uid="{00000000-0005-0000-0000-000091020000}"/>
    <cellStyle name="60% - Accent2 2" xfId="72" xr:uid="{00000000-0005-0000-0000-000092020000}"/>
    <cellStyle name="60% - Accent2 2 10" xfId="766" xr:uid="{00000000-0005-0000-0000-000093020000}"/>
    <cellStyle name="60% - Accent2 2 11" xfId="765" xr:uid="{00000000-0005-0000-0000-000094020000}"/>
    <cellStyle name="60% - Accent2 2 2" xfId="767" xr:uid="{00000000-0005-0000-0000-000095020000}"/>
    <cellStyle name="60% - Accent2 2 3" xfId="768" xr:uid="{00000000-0005-0000-0000-000096020000}"/>
    <cellStyle name="60% - Accent2 2 4" xfId="769" xr:uid="{00000000-0005-0000-0000-000097020000}"/>
    <cellStyle name="60% - Accent2 2 5" xfId="770" xr:uid="{00000000-0005-0000-0000-000098020000}"/>
    <cellStyle name="60% - Accent2 2 6" xfId="771" xr:uid="{00000000-0005-0000-0000-000099020000}"/>
    <cellStyle name="60% - Accent2 2 7" xfId="772" xr:uid="{00000000-0005-0000-0000-00009A020000}"/>
    <cellStyle name="60% - Accent2 2 8" xfId="773" xr:uid="{00000000-0005-0000-0000-00009B020000}"/>
    <cellStyle name="60% - Accent2 2 9" xfId="774" xr:uid="{00000000-0005-0000-0000-00009C020000}"/>
    <cellStyle name="60% - Accent2 3" xfId="16" xr:uid="{00000000-0005-0000-0000-00009D020000}"/>
    <cellStyle name="60% - Accent3 2" xfId="76" xr:uid="{00000000-0005-0000-0000-00009E020000}"/>
    <cellStyle name="60% - Accent3 2 10" xfId="776" xr:uid="{00000000-0005-0000-0000-00009F020000}"/>
    <cellStyle name="60% - Accent3 2 11" xfId="775" xr:uid="{00000000-0005-0000-0000-0000A0020000}"/>
    <cellStyle name="60% - Accent3 2 2" xfId="777" xr:uid="{00000000-0005-0000-0000-0000A1020000}"/>
    <cellStyle name="60% - Accent3 2 3" xfId="778" xr:uid="{00000000-0005-0000-0000-0000A2020000}"/>
    <cellStyle name="60% - Accent3 2 4" xfId="779" xr:uid="{00000000-0005-0000-0000-0000A3020000}"/>
    <cellStyle name="60% - Accent3 2 5" xfId="780" xr:uid="{00000000-0005-0000-0000-0000A4020000}"/>
    <cellStyle name="60% - Accent3 2 6" xfId="781" xr:uid="{00000000-0005-0000-0000-0000A5020000}"/>
    <cellStyle name="60% - Accent3 2 7" xfId="782" xr:uid="{00000000-0005-0000-0000-0000A6020000}"/>
    <cellStyle name="60% - Accent3 2 8" xfId="783" xr:uid="{00000000-0005-0000-0000-0000A7020000}"/>
    <cellStyle name="60% - Accent3 2 9" xfId="784" xr:uid="{00000000-0005-0000-0000-0000A8020000}"/>
    <cellStyle name="60% - Accent3 3" xfId="17" xr:uid="{00000000-0005-0000-0000-0000A9020000}"/>
    <cellStyle name="60% - Accent4 2" xfId="80" xr:uid="{00000000-0005-0000-0000-0000AA020000}"/>
    <cellStyle name="60% - Accent4 2 10" xfId="786" xr:uid="{00000000-0005-0000-0000-0000AB020000}"/>
    <cellStyle name="60% - Accent4 2 11" xfId="785" xr:uid="{00000000-0005-0000-0000-0000AC020000}"/>
    <cellStyle name="60% - Accent4 2 2" xfId="787" xr:uid="{00000000-0005-0000-0000-0000AD020000}"/>
    <cellStyle name="60% - Accent4 2 3" xfId="788" xr:uid="{00000000-0005-0000-0000-0000AE020000}"/>
    <cellStyle name="60% - Accent4 2 4" xfId="789" xr:uid="{00000000-0005-0000-0000-0000AF020000}"/>
    <cellStyle name="60% - Accent4 2 5" xfId="790" xr:uid="{00000000-0005-0000-0000-0000B0020000}"/>
    <cellStyle name="60% - Accent4 2 6" xfId="791" xr:uid="{00000000-0005-0000-0000-0000B1020000}"/>
    <cellStyle name="60% - Accent4 2 7" xfId="792" xr:uid="{00000000-0005-0000-0000-0000B2020000}"/>
    <cellStyle name="60% - Accent4 2 8" xfId="793" xr:uid="{00000000-0005-0000-0000-0000B3020000}"/>
    <cellStyle name="60% - Accent4 2 9" xfId="794" xr:uid="{00000000-0005-0000-0000-0000B4020000}"/>
    <cellStyle name="60% - Accent4 3" xfId="18" xr:uid="{00000000-0005-0000-0000-0000B5020000}"/>
    <cellStyle name="60% - Accent5 2" xfId="84" xr:uid="{00000000-0005-0000-0000-0000B6020000}"/>
    <cellStyle name="60% - Accent5 2 10" xfId="796" xr:uid="{00000000-0005-0000-0000-0000B7020000}"/>
    <cellStyle name="60% - Accent5 2 11" xfId="795" xr:uid="{00000000-0005-0000-0000-0000B8020000}"/>
    <cellStyle name="60% - Accent5 2 2" xfId="797" xr:uid="{00000000-0005-0000-0000-0000B9020000}"/>
    <cellStyle name="60% - Accent5 2 3" xfId="798" xr:uid="{00000000-0005-0000-0000-0000BA020000}"/>
    <cellStyle name="60% - Accent5 2 4" xfId="799" xr:uid="{00000000-0005-0000-0000-0000BB020000}"/>
    <cellStyle name="60% - Accent5 2 5" xfId="800" xr:uid="{00000000-0005-0000-0000-0000BC020000}"/>
    <cellStyle name="60% - Accent5 2 6" xfId="801" xr:uid="{00000000-0005-0000-0000-0000BD020000}"/>
    <cellStyle name="60% - Accent5 2 7" xfId="802" xr:uid="{00000000-0005-0000-0000-0000BE020000}"/>
    <cellStyle name="60% - Accent5 2 8" xfId="803" xr:uid="{00000000-0005-0000-0000-0000BF020000}"/>
    <cellStyle name="60% - Accent5 2 9" xfId="804" xr:uid="{00000000-0005-0000-0000-0000C0020000}"/>
    <cellStyle name="60% - Accent5 3" xfId="19" xr:uid="{00000000-0005-0000-0000-0000C1020000}"/>
    <cellStyle name="60% - Accent6 2" xfId="88" xr:uid="{00000000-0005-0000-0000-0000C2020000}"/>
    <cellStyle name="60% - Accent6 2 10" xfId="806" xr:uid="{00000000-0005-0000-0000-0000C3020000}"/>
    <cellStyle name="60% - Accent6 2 11" xfId="805" xr:uid="{00000000-0005-0000-0000-0000C4020000}"/>
    <cellStyle name="60% - Accent6 2 2" xfId="807" xr:uid="{00000000-0005-0000-0000-0000C5020000}"/>
    <cellStyle name="60% - Accent6 2 3" xfId="808" xr:uid="{00000000-0005-0000-0000-0000C6020000}"/>
    <cellStyle name="60% - Accent6 2 4" xfId="809" xr:uid="{00000000-0005-0000-0000-0000C7020000}"/>
    <cellStyle name="60% - Accent6 2 5" xfId="810" xr:uid="{00000000-0005-0000-0000-0000C8020000}"/>
    <cellStyle name="60% - Accent6 2 6" xfId="811" xr:uid="{00000000-0005-0000-0000-0000C9020000}"/>
    <cellStyle name="60% - Accent6 2 7" xfId="812" xr:uid="{00000000-0005-0000-0000-0000CA020000}"/>
    <cellStyle name="60% - Accent6 2 8" xfId="813" xr:uid="{00000000-0005-0000-0000-0000CB020000}"/>
    <cellStyle name="60% - Accent6 2 9" xfId="814" xr:uid="{00000000-0005-0000-0000-0000CC020000}"/>
    <cellStyle name="60% - Accent6 3" xfId="20" xr:uid="{00000000-0005-0000-0000-0000CD020000}"/>
    <cellStyle name="A%" xfId="815" xr:uid="{00000000-0005-0000-0000-0000CE020000}"/>
    <cellStyle name="Accent1 2" xfId="65" xr:uid="{00000000-0005-0000-0000-0000CF020000}"/>
    <cellStyle name="Accent1 2 10" xfId="817" xr:uid="{00000000-0005-0000-0000-0000D0020000}"/>
    <cellStyle name="Accent1 2 11" xfId="816" xr:uid="{00000000-0005-0000-0000-0000D1020000}"/>
    <cellStyle name="Accent1 2 2" xfId="818" xr:uid="{00000000-0005-0000-0000-0000D2020000}"/>
    <cellStyle name="Accent1 2 3" xfId="819" xr:uid="{00000000-0005-0000-0000-0000D3020000}"/>
    <cellStyle name="Accent1 2 4" xfId="820" xr:uid="{00000000-0005-0000-0000-0000D4020000}"/>
    <cellStyle name="Accent1 2 5" xfId="821" xr:uid="{00000000-0005-0000-0000-0000D5020000}"/>
    <cellStyle name="Accent1 2 6" xfId="822" xr:uid="{00000000-0005-0000-0000-0000D6020000}"/>
    <cellStyle name="Accent1 2 7" xfId="823" xr:uid="{00000000-0005-0000-0000-0000D7020000}"/>
    <cellStyle name="Accent1 2 8" xfId="824" xr:uid="{00000000-0005-0000-0000-0000D8020000}"/>
    <cellStyle name="Accent1 2 9" xfId="825" xr:uid="{00000000-0005-0000-0000-0000D9020000}"/>
    <cellStyle name="Accent1 3" xfId="21" xr:uid="{00000000-0005-0000-0000-0000DA020000}"/>
    <cellStyle name="Accent2 2" xfId="69" xr:uid="{00000000-0005-0000-0000-0000DB020000}"/>
    <cellStyle name="Accent2 2 10" xfId="827" xr:uid="{00000000-0005-0000-0000-0000DC020000}"/>
    <cellStyle name="Accent2 2 11" xfId="826" xr:uid="{00000000-0005-0000-0000-0000DD020000}"/>
    <cellStyle name="Accent2 2 2" xfId="828" xr:uid="{00000000-0005-0000-0000-0000DE020000}"/>
    <cellStyle name="Accent2 2 3" xfId="829" xr:uid="{00000000-0005-0000-0000-0000DF020000}"/>
    <cellStyle name="Accent2 2 4" xfId="830" xr:uid="{00000000-0005-0000-0000-0000E0020000}"/>
    <cellStyle name="Accent2 2 5" xfId="831" xr:uid="{00000000-0005-0000-0000-0000E1020000}"/>
    <cellStyle name="Accent2 2 6" xfId="832" xr:uid="{00000000-0005-0000-0000-0000E2020000}"/>
    <cellStyle name="Accent2 2 7" xfId="833" xr:uid="{00000000-0005-0000-0000-0000E3020000}"/>
    <cellStyle name="Accent2 2 8" xfId="834" xr:uid="{00000000-0005-0000-0000-0000E4020000}"/>
    <cellStyle name="Accent2 2 9" xfId="835" xr:uid="{00000000-0005-0000-0000-0000E5020000}"/>
    <cellStyle name="Accent2 3" xfId="22" xr:uid="{00000000-0005-0000-0000-0000E6020000}"/>
    <cellStyle name="Accent3 2" xfId="73" xr:uid="{00000000-0005-0000-0000-0000E7020000}"/>
    <cellStyle name="Accent3 2 10" xfId="837" xr:uid="{00000000-0005-0000-0000-0000E8020000}"/>
    <cellStyle name="Accent3 2 11" xfId="836" xr:uid="{00000000-0005-0000-0000-0000E9020000}"/>
    <cellStyle name="Accent3 2 2" xfId="838" xr:uid="{00000000-0005-0000-0000-0000EA020000}"/>
    <cellStyle name="Accent3 2 3" xfId="839" xr:uid="{00000000-0005-0000-0000-0000EB020000}"/>
    <cellStyle name="Accent3 2 4" xfId="840" xr:uid="{00000000-0005-0000-0000-0000EC020000}"/>
    <cellStyle name="Accent3 2 5" xfId="841" xr:uid="{00000000-0005-0000-0000-0000ED020000}"/>
    <cellStyle name="Accent3 2 6" xfId="842" xr:uid="{00000000-0005-0000-0000-0000EE020000}"/>
    <cellStyle name="Accent3 2 7" xfId="843" xr:uid="{00000000-0005-0000-0000-0000EF020000}"/>
    <cellStyle name="Accent3 2 8" xfId="844" xr:uid="{00000000-0005-0000-0000-0000F0020000}"/>
    <cellStyle name="Accent3 2 9" xfId="845" xr:uid="{00000000-0005-0000-0000-0000F1020000}"/>
    <cellStyle name="Accent3 3" xfId="23" xr:uid="{00000000-0005-0000-0000-0000F2020000}"/>
    <cellStyle name="Accent4 2" xfId="77" xr:uid="{00000000-0005-0000-0000-0000F3020000}"/>
    <cellStyle name="Accent4 2 10" xfId="847" xr:uid="{00000000-0005-0000-0000-0000F4020000}"/>
    <cellStyle name="Accent4 2 11" xfId="846" xr:uid="{00000000-0005-0000-0000-0000F5020000}"/>
    <cellStyle name="Accent4 2 2" xfId="848" xr:uid="{00000000-0005-0000-0000-0000F6020000}"/>
    <cellStyle name="Accent4 2 3" xfId="849" xr:uid="{00000000-0005-0000-0000-0000F7020000}"/>
    <cellStyle name="Accent4 2 4" xfId="850" xr:uid="{00000000-0005-0000-0000-0000F8020000}"/>
    <cellStyle name="Accent4 2 5" xfId="851" xr:uid="{00000000-0005-0000-0000-0000F9020000}"/>
    <cellStyle name="Accent4 2 6" xfId="852" xr:uid="{00000000-0005-0000-0000-0000FA020000}"/>
    <cellStyle name="Accent4 2 7" xfId="853" xr:uid="{00000000-0005-0000-0000-0000FB020000}"/>
    <cellStyle name="Accent4 2 8" xfId="854" xr:uid="{00000000-0005-0000-0000-0000FC020000}"/>
    <cellStyle name="Accent4 2 9" xfId="855" xr:uid="{00000000-0005-0000-0000-0000FD020000}"/>
    <cellStyle name="Accent4 3" xfId="24" xr:uid="{00000000-0005-0000-0000-0000FE020000}"/>
    <cellStyle name="Accent5 2" xfId="81" xr:uid="{00000000-0005-0000-0000-0000FF020000}"/>
    <cellStyle name="Accent5 2 10" xfId="857" xr:uid="{00000000-0005-0000-0000-000000030000}"/>
    <cellStyle name="Accent5 2 11" xfId="856" xr:uid="{00000000-0005-0000-0000-000001030000}"/>
    <cellStyle name="Accent5 2 2" xfId="858" xr:uid="{00000000-0005-0000-0000-000002030000}"/>
    <cellStyle name="Accent5 2 3" xfId="859" xr:uid="{00000000-0005-0000-0000-000003030000}"/>
    <cellStyle name="Accent5 2 4" xfId="860" xr:uid="{00000000-0005-0000-0000-000004030000}"/>
    <cellStyle name="Accent5 2 5" xfId="861" xr:uid="{00000000-0005-0000-0000-000005030000}"/>
    <cellStyle name="Accent5 2 6" xfId="862" xr:uid="{00000000-0005-0000-0000-000006030000}"/>
    <cellStyle name="Accent5 2 7" xfId="863" xr:uid="{00000000-0005-0000-0000-000007030000}"/>
    <cellStyle name="Accent5 2 8" xfId="864" xr:uid="{00000000-0005-0000-0000-000008030000}"/>
    <cellStyle name="Accent5 2 9" xfId="865" xr:uid="{00000000-0005-0000-0000-000009030000}"/>
    <cellStyle name="Accent5 3" xfId="25" xr:uid="{00000000-0005-0000-0000-00000A030000}"/>
    <cellStyle name="Accent6 2" xfId="85" xr:uid="{00000000-0005-0000-0000-00000B030000}"/>
    <cellStyle name="Accent6 2 10" xfId="867" xr:uid="{00000000-0005-0000-0000-00000C030000}"/>
    <cellStyle name="Accent6 2 11" xfId="866" xr:uid="{00000000-0005-0000-0000-00000D030000}"/>
    <cellStyle name="Accent6 2 2" xfId="868" xr:uid="{00000000-0005-0000-0000-00000E030000}"/>
    <cellStyle name="Accent6 2 3" xfId="869" xr:uid="{00000000-0005-0000-0000-00000F030000}"/>
    <cellStyle name="Accent6 2 4" xfId="870" xr:uid="{00000000-0005-0000-0000-000010030000}"/>
    <cellStyle name="Accent6 2 5" xfId="871" xr:uid="{00000000-0005-0000-0000-000011030000}"/>
    <cellStyle name="Accent6 2 6" xfId="872" xr:uid="{00000000-0005-0000-0000-000012030000}"/>
    <cellStyle name="Accent6 2 7" xfId="873" xr:uid="{00000000-0005-0000-0000-000013030000}"/>
    <cellStyle name="Accent6 2 8" xfId="874" xr:uid="{00000000-0005-0000-0000-000014030000}"/>
    <cellStyle name="Accent6 2 9" xfId="875" xr:uid="{00000000-0005-0000-0000-000015030000}"/>
    <cellStyle name="Accent6 3" xfId="26" xr:uid="{00000000-0005-0000-0000-000016030000}"/>
    <cellStyle name="Accounting w/$" xfId="876" xr:uid="{00000000-0005-0000-0000-000017030000}"/>
    <cellStyle name="Accounting w/$ 2" xfId="877" xr:uid="{00000000-0005-0000-0000-000018030000}"/>
    <cellStyle name="Accounting w/$ Total" xfId="878" xr:uid="{00000000-0005-0000-0000-000019030000}"/>
    <cellStyle name="Accounting w/$ Total 2" xfId="879" xr:uid="{00000000-0005-0000-0000-00001A030000}"/>
    <cellStyle name="Accounting w/o $" xfId="880" xr:uid="{00000000-0005-0000-0000-00001B030000}"/>
    <cellStyle name="Accounting w/o $ 2" xfId="881" xr:uid="{00000000-0005-0000-0000-00001C030000}"/>
    <cellStyle name="Acinput" xfId="882" xr:uid="{00000000-0005-0000-0000-00001D030000}"/>
    <cellStyle name="Acinput,," xfId="883" xr:uid="{00000000-0005-0000-0000-00001E030000}"/>
    <cellStyle name="Acinput_Merger Model_KN&amp;Fzio_v2.30 - Street" xfId="884" xr:uid="{00000000-0005-0000-0000-00001F030000}"/>
    <cellStyle name="Acoutput" xfId="885" xr:uid="{00000000-0005-0000-0000-000020030000}"/>
    <cellStyle name="Acoutput,," xfId="886" xr:uid="{00000000-0005-0000-0000-000021030000}"/>
    <cellStyle name="Acoutput_CAScomps02" xfId="887" xr:uid="{00000000-0005-0000-0000-000022030000}"/>
    <cellStyle name="Actual Date" xfId="888" xr:uid="{00000000-0005-0000-0000-000023030000}"/>
    <cellStyle name="AFE" xfId="889" xr:uid="{00000000-0005-0000-0000-000024030000}"/>
    <cellStyle name="al" xfId="890" xr:uid="{00000000-0005-0000-0000-000025030000}"/>
    <cellStyle name="Amount_EQU_RIGH.XLS_Equity market_Preferred Securities " xfId="891" xr:uid="{00000000-0005-0000-0000-000026030000}"/>
    <cellStyle name="Apershare" xfId="892" xr:uid="{00000000-0005-0000-0000-000027030000}"/>
    <cellStyle name="Aprice" xfId="893" xr:uid="{00000000-0005-0000-0000-000028030000}"/>
    <cellStyle name="Aprice 2" xfId="894" xr:uid="{00000000-0005-0000-0000-000029030000}"/>
    <cellStyle name="ar" xfId="895" xr:uid="{00000000-0005-0000-0000-00002A030000}"/>
    <cellStyle name="ar 2" xfId="896" xr:uid="{00000000-0005-0000-0000-00002B030000}"/>
    <cellStyle name="ar 2 2" xfId="897" xr:uid="{00000000-0005-0000-0000-00002C030000}"/>
    <cellStyle name="Arial 10" xfId="898" xr:uid="{00000000-0005-0000-0000-00002D030000}"/>
    <cellStyle name="Arial 12" xfId="899" xr:uid="{00000000-0005-0000-0000-00002E030000}"/>
    <cellStyle name="Availability" xfId="900" xr:uid="{00000000-0005-0000-0000-00002F030000}"/>
    <cellStyle name="Avertissement" xfId="901" xr:uid="{00000000-0005-0000-0000-000030030000}"/>
    <cellStyle name="Bad 2" xfId="54" xr:uid="{00000000-0005-0000-0000-000031030000}"/>
    <cellStyle name="Bad 2 10" xfId="903" xr:uid="{00000000-0005-0000-0000-000032030000}"/>
    <cellStyle name="Bad 2 11" xfId="902" xr:uid="{00000000-0005-0000-0000-000033030000}"/>
    <cellStyle name="Bad 2 2" xfId="904" xr:uid="{00000000-0005-0000-0000-000034030000}"/>
    <cellStyle name="Bad 2 3" xfId="905" xr:uid="{00000000-0005-0000-0000-000035030000}"/>
    <cellStyle name="Bad 2 4" xfId="906" xr:uid="{00000000-0005-0000-0000-000036030000}"/>
    <cellStyle name="Bad 2 5" xfId="907" xr:uid="{00000000-0005-0000-0000-000037030000}"/>
    <cellStyle name="Bad 2 6" xfId="908" xr:uid="{00000000-0005-0000-0000-000038030000}"/>
    <cellStyle name="Bad 2 7" xfId="909" xr:uid="{00000000-0005-0000-0000-000039030000}"/>
    <cellStyle name="Bad 2 8" xfId="910" xr:uid="{00000000-0005-0000-0000-00003A030000}"/>
    <cellStyle name="Bad 2 9" xfId="911" xr:uid="{00000000-0005-0000-0000-00003B030000}"/>
    <cellStyle name="Bad 3" xfId="27" xr:uid="{00000000-0005-0000-0000-00003C030000}"/>
    <cellStyle name="Band 2" xfId="912" xr:uid="{00000000-0005-0000-0000-00003D030000}"/>
    <cellStyle name="Blank" xfId="913" xr:uid="{00000000-0005-0000-0000-00003E030000}"/>
    <cellStyle name="Blue" xfId="914" xr:uid="{00000000-0005-0000-0000-00003F030000}"/>
    <cellStyle name="Bold/Border" xfId="915" xr:uid="{00000000-0005-0000-0000-000040030000}"/>
    <cellStyle name="Border Heavy" xfId="916" xr:uid="{00000000-0005-0000-0000-000041030000}"/>
    <cellStyle name="Border Thin" xfId="917" xr:uid="{00000000-0005-0000-0000-000042030000}"/>
    <cellStyle name="Border, Bottom" xfId="918" xr:uid="{00000000-0005-0000-0000-000043030000}"/>
    <cellStyle name="Border, Left" xfId="919" xr:uid="{00000000-0005-0000-0000-000044030000}"/>
    <cellStyle name="Border, Right" xfId="920" xr:uid="{00000000-0005-0000-0000-000045030000}"/>
    <cellStyle name="Border, Top" xfId="921" xr:uid="{00000000-0005-0000-0000-000046030000}"/>
    <cellStyle name="Border, Top 2" xfId="922" xr:uid="{00000000-0005-0000-0000-000047030000}"/>
    <cellStyle name="British Pound" xfId="923" xr:uid="{00000000-0005-0000-0000-000048030000}"/>
    <cellStyle name="BritPound" xfId="924" xr:uid="{00000000-0005-0000-0000-000049030000}"/>
    <cellStyle name="Bullet" xfId="925" xr:uid="{00000000-0005-0000-0000-00004A030000}"/>
    <cellStyle name="Calc Currency (0)" xfId="926" xr:uid="{00000000-0005-0000-0000-00004B030000}"/>
    <cellStyle name="Calc Currency (2)" xfId="927" xr:uid="{00000000-0005-0000-0000-00004C030000}"/>
    <cellStyle name="Calc Percent (0)" xfId="928" xr:uid="{00000000-0005-0000-0000-00004D030000}"/>
    <cellStyle name="Calc Percent (1)" xfId="929" xr:uid="{00000000-0005-0000-0000-00004E030000}"/>
    <cellStyle name="Calc Percent (2)" xfId="930" xr:uid="{00000000-0005-0000-0000-00004F030000}"/>
    <cellStyle name="Calc Units (0)" xfId="931" xr:uid="{00000000-0005-0000-0000-000050030000}"/>
    <cellStyle name="Calc Units (1)" xfId="932" xr:uid="{00000000-0005-0000-0000-000051030000}"/>
    <cellStyle name="Calc Units (2)" xfId="933" xr:uid="{00000000-0005-0000-0000-000052030000}"/>
    <cellStyle name="Calcul" xfId="934" xr:uid="{00000000-0005-0000-0000-000053030000}"/>
    <cellStyle name="Calcul 2" xfId="935" xr:uid="{00000000-0005-0000-0000-000054030000}"/>
    <cellStyle name="Calcul 3" xfId="936" xr:uid="{00000000-0005-0000-0000-000055030000}"/>
    <cellStyle name="Calcul 3 2" xfId="937" xr:uid="{00000000-0005-0000-0000-000056030000}"/>
    <cellStyle name="Calcul 4" xfId="938" xr:uid="{00000000-0005-0000-0000-000057030000}"/>
    <cellStyle name="Calculation 2" xfId="58" xr:uid="{00000000-0005-0000-0000-000058030000}"/>
    <cellStyle name="Calculation 2 10" xfId="940" xr:uid="{00000000-0005-0000-0000-000059030000}"/>
    <cellStyle name="Calculation 2 11" xfId="941" xr:uid="{00000000-0005-0000-0000-00005A030000}"/>
    <cellStyle name="Calculation 2 12" xfId="939" xr:uid="{00000000-0005-0000-0000-00005B030000}"/>
    <cellStyle name="Calculation 2 2" xfId="942" xr:uid="{00000000-0005-0000-0000-00005C030000}"/>
    <cellStyle name="Calculation 2 2 2" xfId="943" xr:uid="{00000000-0005-0000-0000-00005D030000}"/>
    <cellStyle name="Calculation 2 2 3" xfId="944" xr:uid="{00000000-0005-0000-0000-00005E030000}"/>
    <cellStyle name="Calculation 2 2 3 2" xfId="945" xr:uid="{00000000-0005-0000-0000-00005F030000}"/>
    <cellStyle name="Calculation 2 2 4" xfId="946" xr:uid="{00000000-0005-0000-0000-000060030000}"/>
    <cellStyle name="Calculation 2 3" xfId="947" xr:uid="{00000000-0005-0000-0000-000061030000}"/>
    <cellStyle name="Calculation 2 3 2" xfId="948" xr:uid="{00000000-0005-0000-0000-000062030000}"/>
    <cellStyle name="Calculation 2 3 3" xfId="949" xr:uid="{00000000-0005-0000-0000-000063030000}"/>
    <cellStyle name="Calculation 2 3 3 2" xfId="950" xr:uid="{00000000-0005-0000-0000-000064030000}"/>
    <cellStyle name="Calculation 2 3 4" xfId="951" xr:uid="{00000000-0005-0000-0000-000065030000}"/>
    <cellStyle name="Calculation 2 4" xfId="952" xr:uid="{00000000-0005-0000-0000-000066030000}"/>
    <cellStyle name="Calculation 2 5" xfId="953" xr:uid="{00000000-0005-0000-0000-000067030000}"/>
    <cellStyle name="Calculation 2 5 2" xfId="954" xr:uid="{00000000-0005-0000-0000-000068030000}"/>
    <cellStyle name="Calculation 2 6" xfId="955" xr:uid="{00000000-0005-0000-0000-000069030000}"/>
    <cellStyle name="Calculation 2 7" xfId="956" xr:uid="{00000000-0005-0000-0000-00006A030000}"/>
    <cellStyle name="Calculation 2 8" xfId="957" xr:uid="{00000000-0005-0000-0000-00006B030000}"/>
    <cellStyle name="Calculation 2 9" xfId="958" xr:uid="{00000000-0005-0000-0000-00006C030000}"/>
    <cellStyle name="Calculation 3" xfId="28" xr:uid="{00000000-0005-0000-0000-00006D030000}"/>
    <cellStyle name="Case" xfId="959" xr:uid="{00000000-0005-0000-0000-00006E030000}"/>
    <cellStyle name="Cellule liée" xfId="960" xr:uid="{00000000-0005-0000-0000-00006F030000}"/>
    <cellStyle name="Check" xfId="961" xr:uid="{00000000-0005-0000-0000-000070030000}"/>
    <cellStyle name="Check Cell 2" xfId="60" xr:uid="{00000000-0005-0000-0000-000071030000}"/>
    <cellStyle name="Check Cell 2 10" xfId="963" xr:uid="{00000000-0005-0000-0000-000072030000}"/>
    <cellStyle name="Check Cell 2 11" xfId="962" xr:uid="{00000000-0005-0000-0000-000073030000}"/>
    <cellStyle name="Check Cell 2 2" xfId="964" xr:uid="{00000000-0005-0000-0000-000074030000}"/>
    <cellStyle name="Check Cell 2 3" xfId="965" xr:uid="{00000000-0005-0000-0000-000075030000}"/>
    <cellStyle name="Check Cell 2 4" xfId="966" xr:uid="{00000000-0005-0000-0000-000076030000}"/>
    <cellStyle name="Check Cell 2 5" xfId="967" xr:uid="{00000000-0005-0000-0000-000077030000}"/>
    <cellStyle name="Check Cell 2 6" xfId="968" xr:uid="{00000000-0005-0000-0000-000078030000}"/>
    <cellStyle name="Check Cell 2 7" xfId="969" xr:uid="{00000000-0005-0000-0000-000079030000}"/>
    <cellStyle name="Check Cell 2 8" xfId="970" xr:uid="{00000000-0005-0000-0000-00007A030000}"/>
    <cellStyle name="Check Cell 2 9" xfId="971" xr:uid="{00000000-0005-0000-0000-00007B030000}"/>
    <cellStyle name="Check Cell 3" xfId="29" xr:uid="{00000000-0005-0000-0000-00007C030000}"/>
    <cellStyle name="Chiffre" xfId="972" xr:uid="{00000000-0005-0000-0000-00007D030000}"/>
    <cellStyle name="Colhead_left" xfId="973" xr:uid="{00000000-0005-0000-0000-00007E030000}"/>
    <cellStyle name="ColHeading" xfId="974" xr:uid="{00000000-0005-0000-0000-00007F030000}"/>
    <cellStyle name="Column Title" xfId="975" xr:uid="{00000000-0005-0000-0000-000080030000}"/>
    <cellStyle name="ColumnHeadings" xfId="976" xr:uid="{00000000-0005-0000-0000-000081030000}"/>
    <cellStyle name="ColumnHeadings2" xfId="977" xr:uid="{00000000-0005-0000-0000-000082030000}"/>
    <cellStyle name="Comma" xfId="5779" builtinId="3"/>
    <cellStyle name="Comma  - Style1" xfId="978" xr:uid="{00000000-0005-0000-0000-000084030000}"/>
    <cellStyle name="Comma  - Style2" xfId="979" xr:uid="{00000000-0005-0000-0000-000085030000}"/>
    <cellStyle name="Comma  - Style3" xfId="980" xr:uid="{00000000-0005-0000-0000-000086030000}"/>
    <cellStyle name="Comma  - Style4" xfId="981" xr:uid="{00000000-0005-0000-0000-000087030000}"/>
    <cellStyle name="Comma  - Style5" xfId="982" xr:uid="{00000000-0005-0000-0000-000088030000}"/>
    <cellStyle name="Comma  - Style6" xfId="983" xr:uid="{00000000-0005-0000-0000-000089030000}"/>
    <cellStyle name="Comma  - Style7" xfId="984" xr:uid="{00000000-0005-0000-0000-00008A030000}"/>
    <cellStyle name="Comma  - Style8" xfId="985" xr:uid="{00000000-0005-0000-0000-00008B030000}"/>
    <cellStyle name="Comma ," xfId="986" xr:uid="{00000000-0005-0000-0000-00008C030000}"/>
    <cellStyle name="Comma , 2" xfId="987" xr:uid="{00000000-0005-0000-0000-00008D030000}"/>
    <cellStyle name="Comma [00]" xfId="988" xr:uid="{00000000-0005-0000-0000-00008E030000}"/>
    <cellStyle name="Comma [1]" xfId="989" xr:uid="{00000000-0005-0000-0000-00008F030000}"/>
    <cellStyle name="Comma [2]" xfId="990" xr:uid="{00000000-0005-0000-0000-000090030000}"/>
    <cellStyle name="Comma [3]" xfId="991" xr:uid="{00000000-0005-0000-0000-000091030000}"/>
    <cellStyle name="Comma 0" xfId="992" xr:uid="{00000000-0005-0000-0000-000092030000}"/>
    <cellStyle name="Comma 0*" xfId="993" xr:uid="{00000000-0005-0000-0000-000093030000}"/>
    <cellStyle name="Comma 0_Merger Model_KN&amp;Fzio_v2.30 - Street" xfId="994" xr:uid="{00000000-0005-0000-0000-000094030000}"/>
    <cellStyle name="Comma 10" xfId="995" xr:uid="{00000000-0005-0000-0000-000095030000}"/>
    <cellStyle name="Comma 10 2" xfId="996" xr:uid="{00000000-0005-0000-0000-000096030000}"/>
    <cellStyle name="Comma 10 2 2" xfId="997" xr:uid="{00000000-0005-0000-0000-000097030000}"/>
    <cellStyle name="Comma 10 3" xfId="998" xr:uid="{00000000-0005-0000-0000-000098030000}"/>
    <cellStyle name="Comma 10 3 2" xfId="999" xr:uid="{00000000-0005-0000-0000-000099030000}"/>
    <cellStyle name="Comma 10 4" xfId="1000" xr:uid="{00000000-0005-0000-0000-00009A030000}"/>
    <cellStyle name="Comma 10 4 2" xfId="1001" xr:uid="{00000000-0005-0000-0000-00009B030000}"/>
    <cellStyle name="Comma 10 5" xfId="1002" xr:uid="{00000000-0005-0000-0000-00009C030000}"/>
    <cellStyle name="Comma 10 5 2" xfId="1003" xr:uid="{00000000-0005-0000-0000-00009D030000}"/>
    <cellStyle name="Comma 10 6" xfId="1004" xr:uid="{00000000-0005-0000-0000-00009E030000}"/>
    <cellStyle name="Comma 11" xfId="1005" xr:uid="{00000000-0005-0000-0000-00009F030000}"/>
    <cellStyle name="Comma 11 2" xfId="1006" xr:uid="{00000000-0005-0000-0000-0000A0030000}"/>
    <cellStyle name="Comma 12" xfId="1007" xr:uid="{00000000-0005-0000-0000-0000A1030000}"/>
    <cellStyle name="Comma 12 2" xfId="1008" xr:uid="{00000000-0005-0000-0000-0000A2030000}"/>
    <cellStyle name="Comma 13" xfId="1009" xr:uid="{00000000-0005-0000-0000-0000A3030000}"/>
    <cellStyle name="Comma 14" xfId="1010" xr:uid="{00000000-0005-0000-0000-0000A4030000}"/>
    <cellStyle name="Comma 15" xfId="1011" xr:uid="{00000000-0005-0000-0000-0000A5030000}"/>
    <cellStyle name="Comma 16" xfId="1012" xr:uid="{00000000-0005-0000-0000-0000A6030000}"/>
    <cellStyle name="Comma 17" xfId="1013" xr:uid="{00000000-0005-0000-0000-0000A7030000}"/>
    <cellStyle name="Comma 18" xfId="1014" xr:uid="{00000000-0005-0000-0000-0000A8030000}"/>
    <cellStyle name="Comma 19" xfId="1015" xr:uid="{00000000-0005-0000-0000-0000A9030000}"/>
    <cellStyle name="Comma 2" xfId="1" xr:uid="{00000000-0005-0000-0000-0000AA030000}"/>
    <cellStyle name="Comma 2 10" xfId="1017" xr:uid="{00000000-0005-0000-0000-0000AB030000}"/>
    <cellStyle name="Comma 2 10 2" xfId="1018" xr:uid="{00000000-0005-0000-0000-0000AC030000}"/>
    <cellStyle name="Comma 2 11" xfId="1019" xr:uid="{00000000-0005-0000-0000-0000AD030000}"/>
    <cellStyle name="Comma 2 11 2" xfId="1020" xr:uid="{00000000-0005-0000-0000-0000AE030000}"/>
    <cellStyle name="Comma 2 11 2 2" xfId="1021" xr:uid="{00000000-0005-0000-0000-0000AF030000}"/>
    <cellStyle name="Comma 2 11 2 2 2" xfId="1022" xr:uid="{00000000-0005-0000-0000-0000B0030000}"/>
    <cellStyle name="Comma 2 11 2 3" xfId="1023" xr:uid="{00000000-0005-0000-0000-0000B1030000}"/>
    <cellStyle name="Comma 2 11 3" xfId="1024" xr:uid="{00000000-0005-0000-0000-0000B2030000}"/>
    <cellStyle name="Comma 2 11 3 2" xfId="1025" xr:uid="{00000000-0005-0000-0000-0000B3030000}"/>
    <cellStyle name="Comma 2 11 4" xfId="1026" xr:uid="{00000000-0005-0000-0000-0000B4030000}"/>
    <cellStyle name="Comma 2 12" xfId="1027" xr:uid="{00000000-0005-0000-0000-0000B5030000}"/>
    <cellStyle name="Comma 2 12 2" xfId="1028" xr:uid="{00000000-0005-0000-0000-0000B6030000}"/>
    <cellStyle name="Comma 2 12 2 2" xfId="1029" xr:uid="{00000000-0005-0000-0000-0000B7030000}"/>
    <cellStyle name="Comma 2 12 3" xfId="1030" xr:uid="{00000000-0005-0000-0000-0000B8030000}"/>
    <cellStyle name="Comma 2 13" xfId="1031" xr:uid="{00000000-0005-0000-0000-0000B9030000}"/>
    <cellStyle name="Comma 2 13 2" xfId="1032" xr:uid="{00000000-0005-0000-0000-0000BA030000}"/>
    <cellStyle name="Comma 2 14" xfId="1033" xr:uid="{00000000-0005-0000-0000-0000BB030000}"/>
    <cellStyle name="Comma 2 14 2" xfId="1034" xr:uid="{00000000-0005-0000-0000-0000BC030000}"/>
    <cellStyle name="Comma 2 15" xfId="1035" xr:uid="{00000000-0005-0000-0000-0000BD030000}"/>
    <cellStyle name="Comma 2 15 2" xfId="1036" xr:uid="{00000000-0005-0000-0000-0000BE030000}"/>
    <cellStyle name="Comma 2 16" xfId="1037" xr:uid="{00000000-0005-0000-0000-0000BF030000}"/>
    <cellStyle name="Comma 2 16 2" xfId="1038" xr:uid="{00000000-0005-0000-0000-0000C0030000}"/>
    <cellStyle name="Comma 2 17" xfId="1039" xr:uid="{00000000-0005-0000-0000-0000C1030000}"/>
    <cellStyle name="Comma 2 17 2" xfId="1040" xr:uid="{00000000-0005-0000-0000-0000C2030000}"/>
    <cellStyle name="Comma 2 18" xfId="1041" xr:uid="{00000000-0005-0000-0000-0000C3030000}"/>
    <cellStyle name="Comma 2 18 2" xfId="1042" xr:uid="{00000000-0005-0000-0000-0000C4030000}"/>
    <cellStyle name="Comma 2 19" xfId="1043" xr:uid="{00000000-0005-0000-0000-0000C5030000}"/>
    <cellStyle name="Comma 2 2" xfId="90" xr:uid="{00000000-0005-0000-0000-0000C6030000}"/>
    <cellStyle name="Comma 2 2 10" xfId="1045" xr:uid="{00000000-0005-0000-0000-0000C7030000}"/>
    <cellStyle name="Comma 2 2 11" xfId="1046" xr:uid="{00000000-0005-0000-0000-0000C8030000}"/>
    <cellStyle name="Comma 2 2 12" xfId="1044" xr:uid="{00000000-0005-0000-0000-0000C9030000}"/>
    <cellStyle name="Comma 2 2 13" xfId="149" xr:uid="{00000000-0005-0000-0000-0000CA030000}"/>
    <cellStyle name="Comma 2 2 14" xfId="5764" xr:uid="{00000000-0005-0000-0000-0000CB030000}"/>
    <cellStyle name="Comma 2 2 2" xfId="1047" xr:uid="{00000000-0005-0000-0000-0000CC030000}"/>
    <cellStyle name="Comma 2 2 2 2" xfId="1048" xr:uid="{00000000-0005-0000-0000-0000CD030000}"/>
    <cellStyle name="Comma 2 2 2 2 2" xfId="1049" xr:uid="{00000000-0005-0000-0000-0000CE030000}"/>
    <cellStyle name="Comma 2 2 3" xfId="1050" xr:uid="{00000000-0005-0000-0000-0000CF030000}"/>
    <cellStyle name="Comma 2 2 3 2" xfId="1051" xr:uid="{00000000-0005-0000-0000-0000D0030000}"/>
    <cellStyle name="Comma 2 2 4" xfId="1052" xr:uid="{00000000-0005-0000-0000-0000D1030000}"/>
    <cellStyle name="Comma 2 2 5" xfId="1053" xr:uid="{00000000-0005-0000-0000-0000D2030000}"/>
    <cellStyle name="Comma 2 2 6" xfId="1054" xr:uid="{00000000-0005-0000-0000-0000D3030000}"/>
    <cellStyle name="Comma 2 2 7" xfId="1055" xr:uid="{00000000-0005-0000-0000-0000D4030000}"/>
    <cellStyle name="Comma 2 2 8" xfId="1056" xr:uid="{00000000-0005-0000-0000-0000D5030000}"/>
    <cellStyle name="Comma 2 2 8 2" xfId="1057" xr:uid="{00000000-0005-0000-0000-0000D6030000}"/>
    <cellStyle name="Comma 2 2 9" xfId="1058" xr:uid="{00000000-0005-0000-0000-0000D7030000}"/>
    <cellStyle name="Comma 2 2 9 2" xfId="1059" xr:uid="{00000000-0005-0000-0000-0000D8030000}"/>
    <cellStyle name="Comma 2 20" xfId="1016" xr:uid="{00000000-0005-0000-0000-0000D9030000}"/>
    <cellStyle name="Comma 2 21" xfId="126" xr:uid="{00000000-0005-0000-0000-0000DA030000}"/>
    <cellStyle name="Comma 2 3" xfId="1060" xr:uid="{00000000-0005-0000-0000-0000DB030000}"/>
    <cellStyle name="Comma 2 3 2" xfId="1061" xr:uid="{00000000-0005-0000-0000-0000DC030000}"/>
    <cellStyle name="Comma 2 3 3" xfId="1062" xr:uid="{00000000-0005-0000-0000-0000DD030000}"/>
    <cellStyle name="Comma 2 3 4" xfId="1063" xr:uid="{00000000-0005-0000-0000-0000DE030000}"/>
    <cellStyle name="Comma 2 3 5" xfId="1064" xr:uid="{00000000-0005-0000-0000-0000DF030000}"/>
    <cellStyle name="Comma 2 3 6" xfId="1065" xr:uid="{00000000-0005-0000-0000-0000E0030000}"/>
    <cellStyle name="Comma 2 3 6 2" xfId="1066" xr:uid="{00000000-0005-0000-0000-0000E1030000}"/>
    <cellStyle name="Comma 2 3 7" xfId="1067" xr:uid="{00000000-0005-0000-0000-0000E2030000}"/>
    <cellStyle name="Comma 2 3 7 2" xfId="1068" xr:uid="{00000000-0005-0000-0000-0000E3030000}"/>
    <cellStyle name="Comma 2 3 8" xfId="1069" xr:uid="{00000000-0005-0000-0000-0000E4030000}"/>
    <cellStyle name="Comma 2 3 8 2" xfId="1070" xr:uid="{00000000-0005-0000-0000-0000E5030000}"/>
    <cellStyle name="Comma 2 3 9" xfId="1071" xr:uid="{00000000-0005-0000-0000-0000E6030000}"/>
    <cellStyle name="Comma 2 4" xfId="1072" xr:uid="{00000000-0005-0000-0000-0000E7030000}"/>
    <cellStyle name="Comma 2 4 2" xfId="1073" xr:uid="{00000000-0005-0000-0000-0000E8030000}"/>
    <cellStyle name="Comma 2 4 2 2" xfId="1074" xr:uid="{00000000-0005-0000-0000-0000E9030000}"/>
    <cellStyle name="Comma 2 4 3" xfId="1075" xr:uid="{00000000-0005-0000-0000-0000EA030000}"/>
    <cellStyle name="Comma 2 4 3 2" xfId="1076" xr:uid="{00000000-0005-0000-0000-0000EB030000}"/>
    <cellStyle name="Comma 2 4 4" xfId="1077" xr:uid="{00000000-0005-0000-0000-0000EC030000}"/>
    <cellStyle name="Comma 2 5" xfId="1078" xr:uid="{00000000-0005-0000-0000-0000ED030000}"/>
    <cellStyle name="Comma 2 5 2" xfId="1079" xr:uid="{00000000-0005-0000-0000-0000EE030000}"/>
    <cellStyle name="Comma 2 5 2 2" xfId="1080" xr:uid="{00000000-0005-0000-0000-0000EF030000}"/>
    <cellStyle name="Comma 2 5 2 2 2" xfId="1081" xr:uid="{00000000-0005-0000-0000-0000F0030000}"/>
    <cellStyle name="Comma 2 5 2 2 2 2" xfId="1082" xr:uid="{00000000-0005-0000-0000-0000F1030000}"/>
    <cellStyle name="Comma 2 5 2 2 2 2 2" xfId="1083" xr:uid="{00000000-0005-0000-0000-0000F2030000}"/>
    <cellStyle name="Comma 2 5 2 2 2 3" xfId="1084" xr:uid="{00000000-0005-0000-0000-0000F3030000}"/>
    <cellStyle name="Comma 2 5 2 2 3" xfId="1085" xr:uid="{00000000-0005-0000-0000-0000F4030000}"/>
    <cellStyle name="Comma 2 5 2 2 3 2" xfId="1086" xr:uid="{00000000-0005-0000-0000-0000F5030000}"/>
    <cellStyle name="Comma 2 5 2 2 4" xfId="1087" xr:uid="{00000000-0005-0000-0000-0000F6030000}"/>
    <cellStyle name="Comma 2 5 2 3" xfId="1088" xr:uid="{00000000-0005-0000-0000-0000F7030000}"/>
    <cellStyle name="Comma 2 5 2 3 2" xfId="1089" xr:uid="{00000000-0005-0000-0000-0000F8030000}"/>
    <cellStyle name="Comma 2 5 2 3 2 2" xfId="1090" xr:uid="{00000000-0005-0000-0000-0000F9030000}"/>
    <cellStyle name="Comma 2 5 2 3 3" xfId="1091" xr:uid="{00000000-0005-0000-0000-0000FA030000}"/>
    <cellStyle name="Comma 2 5 2 4" xfId="1092" xr:uid="{00000000-0005-0000-0000-0000FB030000}"/>
    <cellStyle name="Comma 2 5 2 4 2" xfId="1093" xr:uid="{00000000-0005-0000-0000-0000FC030000}"/>
    <cellStyle name="Comma 2 5 2 5" xfId="1094" xr:uid="{00000000-0005-0000-0000-0000FD030000}"/>
    <cellStyle name="Comma 2 5 3" xfId="1095" xr:uid="{00000000-0005-0000-0000-0000FE030000}"/>
    <cellStyle name="Comma 2 5 3 2" xfId="1096" xr:uid="{00000000-0005-0000-0000-0000FF030000}"/>
    <cellStyle name="Comma 2 5 3 2 2" xfId="1097" xr:uid="{00000000-0005-0000-0000-000000040000}"/>
    <cellStyle name="Comma 2 5 3 2 2 2" xfId="1098" xr:uid="{00000000-0005-0000-0000-000001040000}"/>
    <cellStyle name="Comma 2 5 3 2 2 2 2" xfId="1099" xr:uid="{00000000-0005-0000-0000-000002040000}"/>
    <cellStyle name="Comma 2 5 3 2 2 3" xfId="1100" xr:uid="{00000000-0005-0000-0000-000003040000}"/>
    <cellStyle name="Comma 2 5 3 2 3" xfId="1101" xr:uid="{00000000-0005-0000-0000-000004040000}"/>
    <cellStyle name="Comma 2 5 3 2 3 2" xfId="1102" xr:uid="{00000000-0005-0000-0000-000005040000}"/>
    <cellStyle name="Comma 2 5 3 2 4" xfId="1103" xr:uid="{00000000-0005-0000-0000-000006040000}"/>
    <cellStyle name="Comma 2 5 3 3" xfId="1104" xr:uid="{00000000-0005-0000-0000-000007040000}"/>
    <cellStyle name="Comma 2 5 3 3 2" xfId="1105" xr:uid="{00000000-0005-0000-0000-000008040000}"/>
    <cellStyle name="Comma 2 5 3 3 2 2" xfId="1106" xr:uid="{00000000-0005-0000-0000-000009040000}"/>
    <cellStyle name="Comma 2 5 3 3 3" xfId="1107" xr:uid="{00000000-0005-0000-0000-00000A040000}"/>
    <cellStyle name="Comma 2 5 3 4" xfId="1108" xr:uid="{00000000-0005-0000-0000-00000B040000}"/>
    <cellStyle name="Comma 2 5 3 4 2" xfId="1109" xr:uid="{00000000-0005-0000-0000-00000C040000}"/>
    <cellStyle name="Comma 2 5 3 5" xfId="1110" xr:uid="{00000000-0005-0000-0000-00000D040000}"/>
    <cellStyle name="Comma 2 5 4" xfId="1111" xr:uid="{00000000-0005-0000-0000-00000E040000}"/>
    <cellStyle name="Comma 2 5 4 2" xfId="1112" xr:uid="{00000000-0005-0000-0000-00000F040000}"/>
    <cellStyle name="Comma 2 5 4 2 2" xfId="1113" xr:uid="{00000000-0005-0000-0000-000010040000}"/>
    <cellStyle name="Comma 2 5 4 2 2 2" xfId="1114" xr:uid="{00000000-0005-0000-0000-000011040000}"/>
    <cellStyle name="Comma 2 5 4 2 3" xfId="1115" xr:uid="{00000000-0005-0000-0000-000012040000}"/>
    <cellStyle name="Comma 2 5 4 3" xfId="1116" xr:uid="{00000000-0005-0000-0000-000013040000}"/>
    <cellStyle name="Comma 2 5 4 3 2" xfId="1117" xr:uid="{00000000-0005-0000-0000-000014040000}"/>
    <cellStyle name="Comma 2 5 4 4" xfId="1118" xr:uid="{00000000-0005-0000-0000-000015040000}"/>
    <cellStyle name="Comma 2 5 5" xfId="1119" xr:uid="{00000000-0005-0000-0000-000016040000}"/>
    <cellStyle name="Comma 2 5 5 2" xfId="1120" xr:uid="{00000000-0005-0000-0000-000017040000}"/>
    <cellStyle name="Comma 2 5 5 2 2" xfId="1121" xr:uid="{00000000-0005-0000-0000-000018040000}"/>
    <cellStyle name="Comma 2 5 5 3" xfId="1122" xr:uid="{00000000-0005-0000-0000-000019040000}"/>
    <cellStyle name="Comma 2 5 6" xfId="1123" xr:uid="{00000000-0005-0000-0000-00001A040000}"/>
    <cellStyle name="Comma 2 5 6 2" xfId="1124" xr:uid="{00000000-0005-0000-0000-00001B040000}"/>
    <cellStyle name="Comma 2 5 7" xfId="1125" xr:uid="{00000000-0005-0000-0000-00001C040000}"/>
    <cellStyle name="Comma 2 6" xfId="1126" xr:uid="{00000000-0005-0000-0000-00001D040000}"/>
    <cellStyle name="Comma 2 6 2" xfId="1127" xr:uid="{00000000-0005-0000-0000-00001E040000}"/>
    <cellStyle name="Comma 2 6 2 2" xfId="1128" xr:uid="{00000000-0005-0000-0000-00001F040000}"/>
    <cellStyle name="Comma 2 6 2 2 2" xfId="1129" xr:uid="{00000000-0005-0000-0000-000020040000}"/>
    <cellStyle name="Comma 2 6 2 2 2 2" xfId="1130" xr:uid="{00000000-0005-0000-0000-000021040000}"/>
    <cellStyle name="Comma 2 6 2 2 3" xfId="1131" xr:uid="{00000000-0005-0000-0000-000022040000}"/>
    <cellStyle name="Comma 2 6 2 3" xfId="1132" xr:uid="{00000000-0005-0000-0000-000023040000}"/>
    <cellStyle name="Comma 2 6 2 3 2" xfId="1133" xr:uid="{00000000-0005-0000-0000-000024040000}"/>
    <cellStyle name="Comma 2 6 2 4" xfId="1134" xr:uid="{00000000-0005-0000-0000-000025040000}"/>
    <cellStyle name="Comma 2 6 3" xfId="1135" xr:uid="{00000000-0005-0000-0000-000026040000}"/>
    <cellStyle name="Comma 2 6 3 2" xfId="1136" xr:uid="{00000000-0005-0000-0000-000027040000}"/>
    <cellStyle name="Comma 2 6 3 2 2" xfId="1137" xr:uid="{00000000-0005-0000-0000-000028040000}"/>
    <cellStyle name="Comma 2 6 3 3" xfId="1138" xr:uid="{00000000-0005-0000-0000-000029040000}"/>
    <cellStyle name="Comma 2 6 4" xfId="1139" xr:uid="{00000000-0005-0000-0000-00002A040000}"/>
    <cellStyle name="Comma 2 6 4 2" xfId="1140" xr:uid="{00000000-0005-0000-0000-00002B040000}"/>
    <cellStyle name="Comma 2 6 5" xfId="1141" xr:uid="{00000000-0005-0000-0000-00002C040000}"/>
    <cellStyle name="Comma 2 7" xfId="1142" xr:uid="{00000000-0005-0000-0000-00002D040000}"/>
    <cellStyle name="Comma 2 7 2" xfId="1143" xr:uid="{00000000-0005-0000-0000-00002E040000}"/>
    <cellStyle name="Comma 2 7 2 2" xfId="1144" xr:uid="{00000000-0005-0000-0000-00002F040000}"/>
    <cellStyle name="Comma 2 7 2 2 2" xfId="1145" xr:uid="{00000000-0005-0000-0000-000030040000}"/>
    <cellStyle name="Comma 2 7 2 2 2 2" xfId="1146" xr:uid="{00000000-0005-0000-0000-000031040000}"/>
    <cellStyle name="Comma 2 7 2 2 3" xfId="1147" xr:uid="{00000000-0005-0000-0000-000032040000}"/>
    <cellStyle name="Comma 2 7 2 3" xfId="1148" xr:uid="{00000000-0005-0000-0000-000033040000}"/>
    <cellStyle name="Comma 2 7 2 3 2" xfId="1149" xr:uid="{00000000-0005-0000-0000-000034040000}"/>
    <cellStyle name="Comma 2 7 2 4" xfId="1150" xr:uid="{00000000-0005-0000-0000-000035040000}"/>
    <cellStyle name="Comma 2 7 3" xfId="1151" xr:uid="{00000000-0005-0000-0000-000036040000}"/>
    <cellStyle name="Comma 2 7 3 2" xfId="1152" xr:uid="{00000000-0005-0000-0000-000037040000}"/>
    <cellStyle name="Comma 2 7 3 2 2" xfId="1153" xr:uid="{00000000-0005-0000-0000-000038040000}"/>
    <cellStyle name="Comma 2 7 3 3" xfId="1154" xr:uid="{00000000-0005-0000-0000-000039040000}"/>
    <cellStyle name="Comma 2 7 4" xfId="1155" xr:uid="{00000000-0005-0000-0000-00003A040000}"/>
    <cellStyle name="Comma 2 7 4 2" xfId="1156" xr:uid="{00000000-0005-0000-0000-00003B040000}"/>
    <cellStyle name="Comma 2 7 5" xfId="1157" xr:uid="{00000000-0005-0000-0000-00003C040000}"/>
    <cellStyle name="Comma 2 8" xfId="1158" xr:uid="{00000000-0005-0000-0000-00003D040000}"/>
    <cellStyle name="Comma 2 8 2" xfId="1159" xr:uid="{00000000-0005-0000-0000-00003E040000}"/>
    <cellStyle name="Comma 2 9" xfId="1160" xr:uid="{00000000-0005-0000-0000-00003F040000}"/>
    <cellStyle name="Comma 2 9 2" xfId="1161" xr:uid="{00000000-0005-0000-0000-000040040000}"/>
    <cellStyle name="Comma 2 9 2 2" xfId="1162" xr:uid="{00000000-0005-0000-0000-000041040000}"/>
    <cellStyle name="Comma 2 9 2 2 2" xfId="1163" xr:uid="{00000000-0005-0000-0000-000042040000}"/>
    <cellStyle name="Comma 2 9 2 3" xfId="1164" xr:uid="{00000000-0005-0000-0000-000043040000}"/>
    <cellStyle name="Comma 2 9 3" xfId="1165" xr:uid="{00000000-0005-0000-0000-000044040000}"/>
    <cellStyle name="Comma 2 9 3 2" xfId="1166" xr:uid="{00000000-0005-0000-0000-000045040000}"/>
    <cellStyle name="Comma 2 9 4" xfId="1167" xr:uid="{00000000-0005-0000-0000-000046040000}"/>
    <cellStyle name="Comma 2*" xfId="1168" xr:uid="{00000000-0005-0000-0000-000047040000}"/>
    <cellStyle name="Comma 20" xfId="1169" xr:uid="{00000000-0005-0000-0000-000048040000}"/>
    <cellStyle name="Comma 21" xfId="1170" xr:uid="{00000000-0005-0000-0000-000049040000}"/>
    <cellStyle name="Comma 22" xfId="1171" xr:uid="{00000000-0005-0000-0000-00004A040000}"/>
    <cellStyle name="Comma 23" xfId="1172" xr:uid="{00000000-0005-0000-0000-00004B040000}"/>
    <cellStyle name="Comma 24" xfId="1173" xr:uid="{00000000-0005-0000-0000-00004C040000}"/>
    <cellStyle name="Comma 25" xfId="1174" xr:uid="{00000000-0005-0000-0000-00004D040000}"/>
    <cellStyle name="Comma 26" xfId="1175" xr:uid="{00000000-0005-0000-0000-00004E040000}"/>
    <cellStyle name="Comma 27" xfId="1176" xr:uid="{00000000-0005-0000-0000-00004F040000}"/>
    <cellStyle name="Comma 28" xfId="1177" xr:uid="{00000000-0005-0000-0000-000050040000}"/>
    <cellStyle name="Comma 29" xfId="1178" xr:uid="{00000000-0005-0000-0000-000051040000}"/>
    <cellStyle name="Comma 3" xfId="93" xr:uid="{00000000-0005-0000-0000-000052040000}"/>
    <cellStyle name="Comma 3 10" xfId="1180" xr:uid="{00000000-0005-0000-0000-000053040000}"/>
    <cellStyle name="Comma 3 11" xfId="1179" xr:uid="{00000000-0005-0000-0000-000054040000}"/>
    <cellStyle name="Comma 3 12" xfId="152" xr:uid="{00000000-0005-0000-0000-000055040000}"/>
    <cellStyle name="Comma 3 13" xfId="5767" xr:uid="{00000000-0005-0000-0000-000056040000}"/>
    <cellStyle name="Comma 3 2" xfId="123" xr:uid="{00000000-0005-0000-0000-000057040000}"/>
    <cellStyle name="Comma 3 2 2" xfId="1182" xr:uid="{00000000-0005-0000-0000-000058040000}"/>
    <cellStyle name="Comma 3 2 2 2" xfId="1183" xr:uid="{00000000-0005-0000-0000-000059040000}"/>
    <cellStyle name="Comma 3 2 3" xfId="1184" xr:uid="{00000000-0005-0000-0000-00005A040000}"/>
    <cellStyle name="Comma 3 2 4" xfId="1185" xr:uid="{00000000-0005-0000-0000-00005B040000}"/>
    <cellStyle name="Comma 3 2 5" xfId="1181" xr:uid="{00000000-0005-0000-0000-00005C040000}"/>
    <cellStyle name="Comma 3 2 6" xfId="162" xr:uid="{00000000-0005-0000-0000-00005D040000}"/>
    <cellStyle name="Comma 3 2 7" xfId="5777" xr:uid="{00000000-0005-0000-0000-00005E040000}"/>
    <cellStyle name="Comma 3 3" xfId="1186" xr:uid="{00000000-0005-0000-0000-00005F040000}"/>
    <cellStyle name="Comma 3 3 2" xfId="1187" xr:uid="{00000000-0005-0000-0000-000060040000}"/>
    <cellStyle name="Comma 3 3 2 2" xfId="1188" xr:uid="{00000000-0005-0000-0000-000061040000}"/>
    <cellStyle name="Comma 3 3 2 2 2" xfId="1189" xr:uid="{00000000-0005-0000-0000-000062040000}"/>
    <cellStyle name="Comma 3 3 2 3" xfId="1190" xr:uid="{00000000-0005-0000-0000-000063040000}"/>
    <cellStyle name="Comma 3 3 3" xfId="1191" xr:uid="{00000000-0005-0000-0000-000064040000}"/>
    <cellStyle name="Comma 3 3 3 2" xfId="1192" xr:uid="{00000000-0005-0000-0000-000065040000}"/>
    <cellStyle name="Comma 3 3 4" xfId="1193" xr:uid="{00000000-0005-0000-0000-000066040000}"/>
    <cellStyle name="Comma 3 3 4 2" xfId="1194" xr:uid="{00000000-0005-0000-0000-000067040000}"/>
    <cellStyle name="Comma 3 4" xfId="1195" xr:uid="{00000000-0005-0000-0000-000068040000}"/>
    <cellStyle name="Comma 3 4 2" xfId="1196" xr:uid="{00000000-0005-0000-0000-000069040000}"/>
    <cellStyle name="Comma 3 4 2 2" xfId="1197" xr:uid="{00000000-0005-0000-0000-00006A040000}"/>
    <cellStyle name="Comma 3 4 2 2 2" xfId="1198" xr:uid="{00000000-0005-0000-0000-00006B040000}"/>
    <cellStyle name="Comma 3 4 2 3" xfId="1199" xr:uid="{00000000-0005-0000-0000-00006C040000}"/>
    <cellStyle name="Comma 3 4 2 4" xfId="1200" xr:uid="{00000000-0005-0000-0000-00006D040000}"/>
    <cellStyle name="Comma 3 4 3" xfId="1201" xr:uid="{00000000-0005-0000-0000-00006E040000}"/>
    <cellStyle name="Comma 3 4 3 2" xfId="1202" xr:uid="{00000000-0005-0000-0000-00006F040000}"/>
    <cellStyle name="Comma 3 4 4" xfId="1203" xr:uid="{00000000-0005-0000-0000-000070040000}"/>
    <cellStyle name="Comma 3 5" xfId="1204" xr:uid="{00000000-0005-0000-0000-000071040000}"/>
    <cellStyle name="Comma 3 5 2" xfId="1205" xr:uid="{00000000-0005-0000-0000-000072040000}"/>
    <cellStyle name="Comma 3 6" xfId="1206" xr:uid="{00000000-0005-0000-0000-000073040000}"/>
    <cellStyle name="Comma 3 6 2" xfId="1207" xr:uid="{00000000-0005-0000-0000-000074040000}"/>
    <cellStyle name="Comma 3 7" xfId="1208" xr:uid="{00000000-0005-0000-0000-000075040000}"/>
    <cellStyle name="Comma 3 7 2" xfId="1209" xr:uid="{00000000-0005-0000-0000-000076040000}"/>
    <cellStyle name="Comma 3 8" xfId="1210" xr:uid="{00000000-0005-0000-0000-000077040000}"/>
    <cellStyle name="Comma 3 8 2" xfId="1211" xr:uid="{00000000-0005-0000-0000-000078040000}"/>
    <cellStyle name="Comma 3 9" xfId="1212" xr:uid="{00000000-0005-0000-0000-000079040000}"/>
    <cellStyle name="Comma 3 9 2" xfId="1213" xr:uid="{00000000-0005-0000-0000-00007A040000}"/>
    <cellStyle name="Comma 30" xfId="1214" xr:uid="{00000000-0005-0000-0000-00007B040000}"/>
    <cellStyle name="Comma 31" xfId="1215" xr:uid="{00000000-0005-0000-0000-00007C040000}"/>
    <cellStyle name="Comma 32" xfId="1216" xr:uid="{00000000-0005-0000-0000-00007D040000}"/>
    <cellStyle name="Comma 32 2" xfId="1217" xr:uid="{00000000-0005-0000-0000-00007E040000}"/>
    <cellStyle name="Comma 33" xfId="1218" xr:uid="{00000000-0005-0000-0000-00007F040000}"/>
    <cellStyle name="Comma 34" xfId="1219" xr:uid="{00000000-0005-0000-0000-000080040000}"/>
    <cellStyle name="Comma 35" xfId="1220" xr:uid="{00000000-0005-0000-0000-000081040000}"/>
    <cellStyle name="Comma 36" xfId="1221" xr:uid="{00000000-0005-0000-0000-000082040000}"/>
    <cellStyle name="Comma 37" xfId="1222" xr:uid="{00000000-0005-0000-0000-000083040000}"/>
    <cellStyle name="Comma 38" xfId="128" xr:uid="{00000000-0005-0000-0000-000084040000}"/>
    <cellStyle name="Comma 39" xfId="131" xr:uid="{00000000-0005-0000-0000-000085040000}"/>
    <cellStyle name="Comma 4" xfId="98" xr:uid="{00000000-0005-0000-0000-000086040000}"/>
    <cellStyle name="Comma 4 10" xfId="1224" xr:uid="{00000000-0005-0000-0000-000087040000}"/>
    <cellStyle name="Comma 4 10 2" xfId="1225" xr:uid="{00000000-0005-0000-0000-000088040000}"/>
    <cellStyle name="Comma 4 11" xfId="1226" xr:uid="{00000000-0005-0000-0000-000089040000}"/>
    <cellStyle name="Comma 4 11 2" xfId="1227" xr:uid="{00000000-0005-0000-0000-00008A040000}"/>
    <cellStyle name="Comma 4 12" xfId="1228" xr:uid="{00000000-0005-0000-0000-00008B040000}"/>
    <cellStyle name="Comma 4 12 2" xfId="1229" xr:uid="{00000000-0005-0000-0000-00008C040000}"/>
    <cellStyle name="Comma 4 13" xfId="1230" xr:uid="{00000000-0005-0000-0000-00008D040000}"/>
    <cellStyle name="Comma 4 13 2" xfId="1231" xr:uid="{00000000-0005-0000-0000-00008E040000}"/>
    <cellStyle name="Comma 4 14" xfId="1232" xr:uid="{00000000-0005-0000-0000-00008F040000}"/>
    <cellStyle name="Comma 4 14 2" xfId="1233" xr:uid="{00000000-0005-0000-0000-000090040000}"/>
    <cellStyle name="Comma 4 15" xfId="1234" xr:uid="{00000000-0005-0000-0000-000091040000}"/>
    <cellStyle name="Comma 4 16" xfId="1223" xr:uid="{00000000-0005-0000-0000-000092040000}"/>
    <cellStyle name="Comma 4 17" xfId="157" xr:uid="{00000000-0005-0000-0000-000093040000}"/>
    <cellStyle name="Comma 4 18" xfId="5772" xr:uid="{00000000-0005-0000-0000-000094040000}"/>
    <cellStyle name="Comma 4 2" xfId="1235" xr:uid="{00000000-0005-0000-0000-000095040000}"/>
    <cellStyle name="Comma 4 2 2" xfId="1236" xr:uid="{00000000-0005-0000-0000-000096040000}"/>
    <cellStyle name="Comma 4 2 2 2" xfId="1237" xr:uid="{00000000-0005-0000-0000-000097040000}"/>
    <cellStyle name="Comma 4 2 2 2 2" xfId="1238" xr:uid="{00000000-0005-0000-0000-000098040000}"/>
    <cellStyle name="Comma 4 2 2 2 2 2" xfId="1239" xr:uid="{00000000-0005-0000-0000-000099040000}"/>
    <cellStyle name="Comma 4 2 2 2 3" xfId="1240" xr:uid="{00000000-0005-0000-0000-00009A040000}"/>
    <cellStyle name="Comma 4 2 2 3" xfId="1241" xr:uid="{00000000-0005-0000-0000-00009B040000}"/>
    <cellStyle name="Comma 4 2 2 3 2" xfId="1242" xr:uid="{00000000-0005-0000-0000-00009C040000}"/>
    <cellStyle name="Comma 4 2 2 4" xfId="1243" xr:uid="{00000000-0005-0000-0000-00009D040000}"/>
    <cellStyle name="Comma 4 2 3" xfId="1244" xr:uid="{00000000-0005-0000-0000-00009E040000}"/>
    <cellStyle name="Comma 4 2 3 2" xfId="1245" xr:uid="{00000000-0005-0000-0000-00009F040000}"/>
    <cellStyle name="Comma 4 2 3 2 2" xfId="1246" xr:uid="{00000000-0005-0000-0000-0000A0040000}"/>
    <cellStyle name="Comma 4 2 3 3" xfId="1247" xr:uid="{00000000-0005-0000-0000-0000A1040000}"/>
    <cellStyle name="Comma 4 2 4" xfId="1248" xr:uid="{00000000-0005-0000-0000-0000A2040000}"/>
    <cellStyle name="Comma 4 2 4 2" xfId="1249" xr:uid="{00000000-0005-0000-0000-0000A3040000}"/>
    <cellStyle name="Comma 4 2 5" xfId="1250" xr:uid="{00000000-0005-0000-0000-0000A4040000}"/>
    <cellStyle name="Comma 4 2 5 2" xfId="1251" xr:uid="{00000000-0005-0000-0000-0000A5040000}"/>
    <cellStyle name="Comma 4 2 6" xfId="1252" xr:uid="{00000000-0005-0000-0000-0000A6040000}"/>
    <cellStyle name="Comma 4 3" xfId="1253" xr:uid="{00000000-0005-0000-0000-0000A7040000}"/>
    <cellStyle name="Comma 4 3 2" xfId="1254" xr:uid="{00000000-0005-0000-0000-0000A8040000}"/>
    <cellStyle name="Comma 4 3 2 2" xfId="1255" xr:uid="{00000000-0005-0000-0000-0000A9040000}"/>
    <cellStyle name="Comma 4 3 2 2 2" xfId="1256" xr:uid="{00000000-0005-0000-0000-0000AA040000}"/>
    <cellStyle name="Comma 4 3 2 2 2 2" xfId="1257" xr:uid="{00000000-0005-0000-0000-0000AB040000}"/>
    <cellStyle name="Comma 4 3 2 2 3" xfId="1258" xr:uid="{00000000-0005-0000-0000-0000AC040000}"/>
    <cellStyle name="Comma 4 3 2 3" xfId="1259" xr:uid="{00000000-0005-0000-0000-0000AD040000}"/>
    <cellStyle name="Comma 4 3 2 3 2" xfId="1260" xr:uid="{00000000-0005-0000-0000-0000AE040000}"/>
    <cellStyle name="Comma 4 3 2 4" xfId="1261" xr:uid="{00000000-0005-0000-0000-0000AF040000}"/>
    <cellStyle name="Comma 4 3 3" xfId="1262" xr:uid="{00000000-0005-0000-0000-0000B0040000}"/>
    <cellStyle name="Comma 4 3 3 2" xfId="1263" xr:uid="{00000000-0005-0000-0000-0000B1040000}"/>
    <cellStyle name="Comma 4 3 3 2 2" xfId="1264" xr:uid="{00000000-0005-0000-0000-0000B2040000}"/>
    <cellStyle name="Comma 4 3 3 3" xfId="1265" xr:uid="{00000000-0005-0000-0000-0000B3040000}"/>
    <cellStyle name="Comma 4 3 4" xfId="1266" xr:uid="{00000000-0005-0000-0000-0000B4040000}"/>
    <cellStyle name="Comma 4 3 4 2" xfId="1267" xr:uid="{00000000-0005-0000-0000-0000B5040000}"/>
    <cellStyle name="Comma 4 3 5" xfId="1268" xr:uid="{00000000-0005-0000-0000-0000B6040000}"/>
    <cellStyle name="Comma 4 4" xfId="1269" xr:uid="{00000000-0005-0000-0000-0000B7040000}"/>
    <cellStyle name="Comma 4 4 2" xfId="1270" xr:uid="{00000000-0005-0000-0000-0000B8040000}"/>
    <cellStyle name="Comma 4 4 2 2" xfId="1271" xr:uid="{00000000-0005-0000-0000-0000B9040000}"/>
    <cellStyle name="Comma 4 4 2 2 2" xfId="1272" xr:uid="{00000000-0005-0000-0000-0000BA040000}"/>
    <cellStyle name="Comma 4 4 2 2 2 2" xfId="1273" xr:uid="{00000000-0005-0000-0000-0000BB040000}"/>
    <cellStyle name="Comma 4 4 2 2 3" xfId="1274" xr:uid="{00000000-0005-0000-0000-0000BC040000}"/>
    <cellStyle name="Comma 4 4 2 3" xfId="1275" xr:uid="{00000000-0005-0000-0000-0000BD040000}"/>
    <cellStyle name="Comma 4 4 2 3 2" xfId="1276" xr:uid="{00000000-0005-0000-0000-0000BE040000}"/>
    <cellStyle name="Comma 4 4 2 4" xfId="1277" xr:uid="{00000000-0005-0000-0000-0000BF040000}"/>
    <cellStyle name="Comma 4 4 3" xfId="1278" xr:uid="{00000000-0005-0000-0000-0000C0040000}"/>
    <cellStyle name="Comma 4 4 3 2" xfId="1279" xr:uid="{00000000-0005-0000-0000-0000C1040000}"/>
    <cellStyle name="Comma 4 4 3 2 2" xfId="1280" xr:uid="{00000000-0005-0000-0000-0000C2040000}"/>
    <cellStyle name="Comma 4 4 3 3" xfId="1281" xr:uid="{00000000-0005-0000-0000-0000C3040000}"/>
    <cellStyle name="Comma 4 4 4" xfId="1282" xr:uid="{00000000-0005-0000-0000-0000C4040000}"/>
    <cellStyle name="Comma 4 4 4 2" xfId="1283" xr:uid="{00000000-0005-0000-0000-0000C5040000}"/>
    <cellStyle name="Comma 4 4 5" xfId="1284" xr:uid="{00000000-0005-0000-0000-0000C6040000}"/>
    <cellStyle name="Comma 4 5" xfId="1285" xr:uid="{00000000-0005-0000-0000-0000C7040000}"/>
    <cellStyle name="Comma 4 5 2" xfId="1286" xr:uid="{00000000-0005-0000-0000-0000C8040000}"/>
    <cellStyle name="Comma 4 5 2 2" xfId="1287" xr:uid="{00000000-0005-0000-0000-0000C9040000}"/>
    <cellStyle name="Comma 4 5 2 2 2" xfId="1288" xr:uid="{00000000-0005-0000-0000-0000CA040000}"/>
    <cellStyle name="Comma 4 5 2 3" xfId="1289" xr:uid="{00000000-0005-0000-0000-0000CB040000}"/>
    <cellStyle name="Comma 4 5 3" xfId="1290" xr:uid="{00000000-0005-0000-0000-0000CC040000}"/>
    <cellStyle name="Comma 4 5 3 2" xfId="1291" xr:uid="{00000000-0005-0000-0000-0000CD040000}"/>
    <cellStyle name="Comma 4 5 4" xfId="1292" xr:uid="{00000000-0005-0000-0000-0000CE040000}"/>
    <cellStyle name="Comma 4 6" xfId="1293" xr:uid="{00000000-0005-0000-0000-0000CF040000}"/>
    <cellStyle name="Comma 4 6 2" xfId="1294" xr:uid="{00000000-0005-0000-0000-0000D0040000}"/>
    <cellStyle name="Comma 4 6 2 2" xfId="1295" xr:uid="{00000000-0005-0000-0000-0000D1040000}"/>
    <cellStyle name="Comma 4 6 2 2 2" xfId="1296" xr:uid="{00000000-0005-0000-0000-0000D2040000}"/>
    <cellStyle name="Comma 4 6 2 3" xfId="1297" xr:uid="{00000000-0005-0000-0000-0000D3040000}"/>
    <cellStyle name="Comma 4 6 3" xfId="1298" xr:uid="{00000000-0005-0000-0000-0000D4040000}"/>
    <cellStyle name="Comma 4 6 3 2" xfId="1299" xr:uid="{00000000-0005-0000-0000-0000D5040000}"/>
    <cellStyle name="Comma 4 6 4" xfId="1300" xr:uid="{00000000-0005-0000-0000-0000D6040000}"/>
    <cellStyle name="Comma 4 7" xfId="1301" xr:uid="{00000000-0005-0000-0000-0000D7040000}"/>
    <cellStyle name="Comma 4 7 2" xfId="1302" xr:uid="{00000000-0005-0000-0000-0000D8040000}"/>
    <cellStyle name="Comma 4 7 2 2" xfId="1303" xr:uid="{00000000-0005-0000-0000-0000D9040000}"/>
    <cellStyle name="Comma 4 7 3" xfId="1304" xr:uid="{00000000-0005-0000-0000-0000DA040000}"/>
    <cellStyle name="Comma 4 8" xfId="1305" xr:uid="{00000000-0005-0000-0000-0000DB040000}"/>
    <cellStyle name="Comma 4 8 2" xfId="1306" xr:uid="{00000000-0005-0000-0000-0000DC040000}"/>
    <cellStyle name="Comma 4 9" xfId="1307" xr:uid="{00000000-0005-0000-0000-0000DD040000}"/>
    <cellStyle name="Comma 4 9 2" xfId="1308" xr:uid="{00000000-0005-0000-0000-0000DE040000}"/>
    <cellStyle name="Comma 40" xfId="1309" xr:uid="{00000000-0005-0000-0000-0000DF040000}"/>
    <cellStyle name="Comma 41" xfId="5738" xr:uid="{00000000-0005-0000-0000-0000E0040000}"/>
    <cellStyle name="Comma 42" xfId="5740" xr:uid="{00000000-0005-0000-0000-0000E1040000}"/>
    <cellStyle name="Comma 43" xfId="5742" xr:uid="{00000000-0005-0000-0000-0000E2040000}"/>
    <cellStyle name="Comma 44" xfId="5780" xr:uid="{B6AEBEB0-9248-49A4-A517-1E4BF51462A4}"/>
    <cellStyle name="Comma 45" xfId="5787" xr:uid="{8DF4FB31-DA34-4D14-9DAE-EC74CCD0C98E}"/>
    <cellStyle name="Comma 46" xfId="5792" xr:uid="{63409CCC-1473-416D-93BE-9C76DD3C863D}"/>
    <cellStyle name="Comma 47" xfId="5786" xr:uid="{0A1C4665-B70D-4D89-B861-A6B0610A31A9}"/>
    <cellStyle name="Comma 5" xfId="1310" xr:uid="{00000000-0005-0000-0000-0000E3040000}"/>
    <cellStyle name="Comma 5 10" xfId="1311" xr:uid="{00000000-0005-0000-0000-0000E4040000}"/>
    <cellStyle name="Comma 5 10 2" xfId="1312" xr:uid="{00000000-0005-0000-0000-0000E5040000}"/>
    <cellStyle name="Comma 5 11" xfId="1313" xr:uid="{00000000-0005-0000-0000-0000E6040000}"/>
    <cellStyle name="Comma 5 11 2" xfId="1314" xr:uid="{00000000-0005-0000-0000-0000E7040000}"/>
    <cellStyle name="Comma 5 12" xfId="1315" xr:uid="{00000000-0005-0000-0000-0000E8040000}"/>
    <cellStyle name="Comma 5 12 2" xfId="1316" xr:uid="{00000000-0005-0000-0000-0000E9040000}"/>
    <cellStyle name="Comma 5 13" xfId="1317" xr:uid="{00000000-0005-0000-0000-0000EA040000}"/>
    <cellStyle name="Comma 5 14" xfId="5783" xr:uid="{66147849-8600-4436-BA59-1AA97AC6B4E7}"/>
    <cellStyle name="Comma 5 2" xfId="1318" xr:uid="{00000000-0005-0000-0000-0000EB040000}"/>
    <cellStyle name="Comma 5 2 2" xfId="1319" xr:uid="{00000000-0005-0000-0000-0000EC040000}"/>
    <cellStyle name="Comma 5 2 2 2" xfId="1320" xr:uid="{00000000-0005-0000-0000-0000ED040000}"/>
    <cellStyle name="Comma 5 2 2 2 2" xfId="1321" xr:uid="{00000000-0005-0000-0000-0000EE040000}"/>
    <cellStyle name="Comma 5 2 2 2 2 2" xfId="1322" xr:uid="{00000000-0005-0000-0000-0000EF040000}"/>
    <cellStyle name="Comma 5 2 2 2 3" xfId="1323" xr:uid="{00000000-0005-0000-0000-0000F0040000}"/>
    <cellStyle name="Comma 5 2 2 3" xfId="1324" xr:uid="{00000000-0005-0000-0000-0000F1040000}"/>
    <cellStyle name="Comma 5 2 2 3 2" xfId="1325" xr:uid="{00000000-0005-0000-0000-0000F2040000}"/>
    <cellStyle name="Comma 5 2 2 4" xfId="1326" xr:uid="{00000000-0005-0000-0000-0000F3040000}"/>
    <cellStyle name="Comma 5 2 3" xfId="1327" xr:uid="{00000000-0005-0000-0000-0000F4040000}"/>
    <cellStyle name="Comma 5 2 3 2" xfId="1328" xr:uid="{00000000-0005-0000-0000-0000F5040000}"/>
    <cellStyle name="Comma 5 2 3 2 2" xfId="1329" xr:uid="{00000000-0005-0000-0000-0000F6040000}"/>
    <cellStyle name="Comma 5 2 3 3" xfId="1330" xr:uid="{00000000-0005-0000-0000-0000F7040000}"/>
    <cellStyle name="Comma 5 2 4" xfId="1331" xr:uid="{00000000-0005-0000-0000-0000F8040000}"/>
    <cellStyle name="Comma 5 2 4 2" xfId="1332" xr:uid="{00000000-0005-0000-0000-0000F9040000}"/>
    <cellStyle name="Comma 5 2 5" xfId="1333" xr:uid="{00000000-0005-0000-0000-0000FA040000}"/>
    <cellStyle name="Comma 5 3" xfId="1334" xr:uid="{00000000-0005-0000-0000-0000FB040000}"/>
    <cellStyle name="Comma 5 3 2" xfId="1335" xr:uid="{00000000-0005-0000-0000-0000FC040000}"/>
    <cellStyle name="Comma 5 3 2 2" xfId="1336" xr:uid="{00000000-0005-0000-0000-0000FD040000}"/>
    <cellStyle name="Comma 5 3 2 2 2" xfId="1337" xr:uid="{00000000-0005-0000-0000-0000FE040000}"/>
    <cellStyle name="Comma 5 3 2 2 2 2" xfId="1338" xr:uid="{00000000-0005-0000-0000-0000FF040000}"/>
    <cellStyle name="Comma 5 3 2 2 3" xfId="1339" xr:uid="{00000000-0005-0000-0000-000000050000}"/>
    <cellStyle name="Comma 5 3 2 3" xfId="1340" xr:uid="{00000000-0005-0000-0000-000001050000}"/>
    <cellStyle name="Comma 5 3 2 3 2" xfId="1341" xr:uid="{00000000-0005-0000-0000-000002050000}"/>
    <cellStyle name="Comma 5 3 2 4" xfId="1342" xr:uid="{00000000-0005-0000-0000-000003050000}"/>
    <cellStyle name="Comma 5 3 3" xfId="1343" xr:uid="{00000000-0005-0000-0000-000004050000}"/>
    <cellStyle name="Comma 5 3 3 2" xfId="1344" xr:uid="{00000000-0005-0000-0000-000005050000}"/>
    <cellStyle name="Comma 5 3 3 2 2" xfId="1345" xr:uid="{00000000-0005-0000-0000-000006050000}"/>
    <cellStyle name="Comma 5 3 3 3" xfId="1346" xr:uid="{00000000-0005-0000-0000-000007050000}"/>
    <cellStyle name="Comma 5 3 4" xfId="1347" xr:uid="{00000000-0005-0000-0000-000008050000}"/>
    <cellStyle name="Comma 5 3 4 2" xfId="1348" xr:uid="{00000000-0005-0000-0000-000009050000}"/>
    <cellStyle name="Comma 5 3 5" xfId="1349" xr:uid="{00000000-0005-0000-0000-00000A050000}"/>
    <cellStyle name="Comma 5 4" xfId="1350" xr:uid="{00000000-0005-0000-0000-00000B050000}"/>
    <cellStyle name="Comma 5 4 2" xfId="1351" xr:uid="{00000000-0005-0000-0000-00000C050000}"/>
    <cellStyle name="Comma 5 4 2 2" xfId="1352" xr:uid="{00000000-0005-0000-0000-00000D050000}"/>
    <cellStyle name="Comma 5 4 2 2 2" xfId="1353" xr:uid="{00000000-0005-0000-0000-00000E050000}"/>
    <cellStyle name="Comma 5 4 2 3" xfId="1354" xr:uid="{00000000-0005-0000-0000-00000F050000}"/>
    <cellStyle name="Comma 5 4 3" xfId="1355" xr:uid="{00000000-0005-0000-0000-000010050000}"/>
    <cellStyle name="Comma 5 4 3 2" xfId="1356" xr:uid="{00000000-0005-0000-0000-000011050000}"/>
    <cellStyle name="Comma 5 4 4" xfId="1357" xr:uid="{00000000-0005-0000-0000-000012050000}"/>
    <cellStyle name="Comma 5 5" xfId="1358" xr:uid="{00000000-0005-0000-0000-000013050000}"/>
    <cellStyle name="Comma 5 5 2" xfId="1359" xr:uid="{00000000-0005-0000-0000-000014050000}"/>
    <cellStyle name="Comma 5 5 2 2" xfId="1360" xr:uid="{00000000-0005-0000-0000-000015050000}"/>
    <cellStyle name="Comma 5 5 2 2 2" xfId="1361" xr:uid="{00000000-0005-0000-0000-000016050000}"/>
    <cellStyle name="Comma 5 5 2 3" xfId="1362" xr:uid="{00000000-0005-0000-0000-000017050000}"/>
    <cellStyle name="Comma 5 5 3" xfId="1363" xr:uid="{00000000-0005-0000-0000-000018050000}"/>
    <cellStyle name="Comma 5 5 3 2" xfId="1364" xr:uid="{00000000-0005-0000-0000-000019050000}"/>
    <cellStyle name="Comma 5 5 4" xfId="1365" xr:uid="{00000000-0005-0000-0000-00001A050000}"/>
    <cellStyle name="Comma 5 6" xfId="1366" xr:uid="{00000000-0005-0000-0000-00001B050000}"/>
    <cellStyle name="Comma 5 6 2" xfId="1367" xr:uid="{00000000-0005-0000-0000-00001C050000}"/>
    <cellStyle name="Comma 5 6 2 2" xfId="1368" xr:uid="{00000000-0005-0000-0000-00001D050000}"/>
    <cellStyle name="Comma 5 6 3" xfId="1369" xr:uid="{00000000-0005-0000-0000-00001E050000}"/>
    <cellStyle name="Comma 5 7" xfId="1370" xr:uid="{00000000-0005-0000-0000-00001F050000}"/>
    <cellStyle name="Comma 5 7 2" xfId="1371" xr:uid="{00000000-0005-0000-0000-000020050000}"/>
    <cellStyle name="Comma 5 8" xfId="1372" xr:uid="{00000000-0005-0000-0000-000021050000}"/>
    <cellStyle name="Comma 5 8 2" xfId="1373" xr:uid="{00000000-0005-0000-0000-000022050000}"/>
    <cellStyle name="Comma 5 9" xfId="1374" xr:uid="{00000000-0005-0000-0000-000023050000}"/>
    <cellStyle name="Comma 5 9 2" xfId="1375" xr:uid="{00000000-0005-0000-0000-000024050000}"/>
    <cellStyle name="Comma 6" xfId="1376" xr:uid="{00000000-0005-0000-0000-000025050000}"/>
    <cellStyle name="Comma 6 2" xfId="1377" xr:uid="{00000000-0005-0000-0000-000026050000}"/>
    <cellStyle name="Comma 6 2 2" xfId="1378" xr:uid="{00000000-0005-0000-0000-000027050000}"/>
    <cellStyle name="Comma 6 3" xfId="1379" xr:uid="{00000000-0005-0000-0000-000028050000}"/>
    <cellStyle name="Comma 6 3 2" xfId="1380" xr:uid="{00000000-0005-0000-0000-000029050000}"/>
    <cellStyle name="Comma 6 4" xfId="1381" xr:uid="{00000000-0005-0000-0000-00002A050000}"/>
    <cellStyle name="Comma 6 4 2" xfId="1382" xr:uid="{00000000-0005-0000-0000-00002B050000}"/>
    <cellStyle name="Comma 6 5" xfId="1383" xr:uid="{00000000-0005-0000-0000-00002C050000}"/>
    <cellStyle name="Comma 6 5 2" xfId="1384" xr:uid="{00000000-0005-0000-0000-00002D050000}"/>
    <cellStyle name="Comma 6 6" xfId="1385" xr:uid="{00000000-0005-0000-0000-00002E050000}"/>
    <cellStyle name="Comma 6 6 2" xfId="1386" xr:uid="{00000000-0005-0000-0000-00002F050000}"/>
    <cellStyle name="Comma 6 7" xfId="1387" xr:uid="{00000000-0005-0000-0000-000030050000}"/>
    <cellStyle name="Comma 7" xfId="1388" xr:uid="{00000000-0005-0000-0000-000031050000}"/>
    <cellStyle name="Comma 7 2" xfId="1389" xr:uid="{00000000-0005-0000-0000-000032050000}"/>
    <cellStyle name="Comma 7 2 2" xfId="1390" xr:uid="{00000000-0005-0000-0000-000033050000}"/>
    <cellStyle name="Comma 7 2 2 2" xfId="1391" xr:uid="{00000000-0005-0000-0000-000034050000}"/>
    <cellStyle name="Comma 7 2 2 2 2" xfId="1392" xr:uid="{00000000-0005-0000-0000-000035050000}"/>
    <cellStyle name="Comma 7 2 2 3" xfId="1393" xr:uid="{00000000-0005-0000-0000-000036050000}"/>
    <cellStyle name="Comma 7 2 3" xfId="1394" xr:uid="{00000000-0005-0000-0000-000037050000}"/>
    <cellStyle name="Comma 7 2 3 2" xfId="1395" xr:uid="{00000000-0005-0000-0000-000038050000}"/>
    <cellStyle name="Comma 7 2 4" xfId="1396" xr:uid="{00000000-0005-0000-0000-000039050000}"/>
    <cellStyle name="Comma 7 3" xfId="1397" xr:uid="{00000000-0005-0000-0000-00003A050000}"/>
    <cellStyle name="Comma 7 3 2" xfId="1398" xr:uid="{00000000-0005-0000-0000-00003B050000}"/>
    <cellStyle name="Comma 7 3 2 2" xfId="1399" xr:uid="{00000000-0005-0000-0000-00003C050000}"/>
    <cellStyle name="Comma 7 3 3" xfId="1400" xr:uid="{00000000-0005-0000-0000-00003D050000}"/>
    <cellStyle name="Comma 7 4" xfId="1401" xr:uid="{00000000-0005-0000-0000-00003E050000}"/>
    <cellStyle name="Comma 7 4 2" xfId="1402" xr:uid="{00000000-0005-0000-0000-00003F050000}"/>
    <cellStyle name="Comma 7 5" xfId="1403" xr:uid="{00000000-0005-0000-0000-000040050000}"/>
    <cellStyle name="Comma 7 5 2" xfId="1404" xr:uid="{00000000-0005-0000-0000-000041050000}"/>
    <cellStyle name="Comma 7 6" xfId="1405" xr:uid="{00000000-0005-0000-0000-000042050000}"/>
    <cellStyle name="Comma 7 6 2" xfId="1406" xr:uid="{00000000-0005-0000-0000-000043050000}"/>
    <cellStyle name="Comma 7 7" xfId="1407" xr:uid="{00000000-0005-0000-0000-000044050000}"/>
    <cellStyle name="Comma 7 7 2" xfId="1408" xr:uid="{00000000-0005-0000-0000-000045050000}"/>
    <cellStyle name="Comma 7 8" xfId="1409" xr:uid="{00000000-0005-0000-0000-000046050000}"/>
    <cellStyle name="Comma 7 8 2" xfId="1410" xr:uid="{00000000-0005-0000-0000-000047050000}"/>
    <cellStyle name="Comma 7 9" xfId="1411" xr:uid="{00000000-0005-0000-0000-000048050000}"/>
    <cellStyle name="Comma 8" xfId="1412" xr:uid="{00000000-0005-0000-0000-000049050000}"/>
    <cellStyle name="Comma 8 2" xfId="1413" xr:uid="{00000000-0005-0000-0000-00004A050000}"/>
    <cellStyle name="Comma 8 2 2" xfId="1414" xr:uid="{00000000-0005-0000-0000-00004B050000}"/>
    <cellStyle name="Comma 8 2 2 2" xfId="1415" xr:uid="{00000000-0005-0000-0000-00004C050000}"/>
    <cellStyle name="Comma 8 2 3" xfId="1416" xr:uid="{00000000-0005-0000-0000-00004D050000}"/>
    <cellStyle name="Comma 8 3" xfId="1417" xr:uid="{00000000-0005-0000-0000-00004E050000}"/>
    <cellStyle name="Comma 8 3 2" xfId="1418" xr:uid="{00000000-0005-0000-0000-00004F050000}"/>
    <cellStyle name="Comma 8 4" xfId="1419" xr:uid="{00000000-0005-0000-0000-000050050000}"/>
    <cellStyle name="Comma 8 4 2" xfId="1420" xr:uid="{00000000-0005-0000-0000-000051050000}"/>
    <cellStyle name="Comma 8 5" xfId="1421" xr:uid="{00000000-0005-0000-0000-000052050000}"/>
    <cellStyle name="Comma 8 5 2" xfId="1422" xr:uid="{00000000-0005-0000-0000-000053050000}"/>
    <cellStyle name="Comma 8 6" xfId="1423" xr:uid="{00000000-0005-0000-0000-000054050000}"/>
    <cellStyle name="Comma 8 6 2" xfId="1424" xr:uid="{00000000-0005-0000-0000-000055050000}"/>
    <cellStyle name="Comma 8 7" xfId="1425" xr:uid="{00000000-0005-0000-0000-000056050000}"/>
    <cellStyle name="Comma 8 7 2" xfId="1426" xr:uid="{00000000-0005-0000-0000-000057050000}"/>
    <cellStyle name="Comma 8 8" xfId="1427" xr:uid="{00000000-0005-0000-0000-000058050000}"/>
    <cellStyle name="Comma 9" xfId="1428" xr:uid="{00000000-0005-0000-0000-000059050000}"/>
    <cellStyle name="Comma 9 2" xfId="1429" xr:uid="{00000000-0005-0000-0000-00005A050000}"/>
    <cellStyle name="Comma 9 2 2" xfId="1430" xr:uid="{00000000-0005-0000-0000-00005B050000}"/>
    <cellStyle name="Comma 9 3" xfId="1431" xr:uid="{00000000-0005-0000-0000-00005C050000}"/>
    <cellStyle name="Comma 9 3 2" xfId="1432" xr:uid="{00000000-0005-0000-0000-00005D050000}"/>
    <cellStyle name="Comma 9 4" xfId="1433" xr:uid="{00000000-0005-0000-0000-00005E050000}"/>
    <cellStyle name="Comma 9 4 2" xfId="1434" xr:uid="{00000000-0005-0000-0000-00005F050000}"/>
    <cellStyle name="Comma 9 5" xfId="1435" xr:uid="{00000000-0005-0000-0000-000060050000}"/>
    <cellStyle name="Comma 9 5 2" xfId="1436" xr:uid="{00000000-0005-0000-0000-000061050000}"/>
    <cellStyle name="Comma 9 6" xfId="1437" xr:uid="{00000000-0005-0000-0000-000062050000}"/>
    <cellStyle name="Comma0" xfId="108" xr:uid="{00000000-0005-0000-0000-000063050000}"/>
    <cellStyle name="Comma0 2" xfId="1438" xr:uid="{00000000-0005-0000-0000-000064050000}"/>
    <cellStyle name="Comma2 (0)" xfId="1439" xr:uid="{00000000-0005-0000-0000-000065050000}"/>
    <cellStyle name="Comment" xfId="1440" xr:uid="{00000000-0005-0000-0000-000066050000}"/>
    <cellStyle name="Commentaire" xfId="1441" xr:uid="{00000000-0005-0000-0000-000067050000}"/>
    <cellStyle name="Commentaire 2" xfId="1442" xr:uid="{00000000-0005-0000-0000-000068050000}"/>
    <cellStyle name="Commentaire 2 2" xfId="1443" xr:uid="{00000000-0005-0000-0000-000069050000}"/>
    <cellStyle name="Commentaire 2 2 2" xfId="1444" xr:uid="{00000000-0005-0000-0000-00006A050000}"/>
    <cellStyle name="Commentaire 2 3" xfId="1445" xr:uid="{00000000-0005-0000-0000-00006B050000}"/>
    <cellStyle name="Commentaire 3" xfId="1446" xr:uid="{00000000-0005-0000-0000-00006C050000}"/>
    <cellStyle name="Commentaire 3 2" xfId="1447" xr:uid="{00000000-0005-0000-0000-00006D050000}"/>
    <cellStyle name="Commentaire 4" xfId="1448" xr:uid="{00000000-0005-0000-0000-00006E050000}"/>
    <cellStyle name="Company" xfId="1449" xr:uid="{00000000-0005-0000-0000-00006F050000}"/>
    <cellStyle name="CurRatio" xfId="1450" xr:uid="{00000000-0005-0000-0000-000070050000}"/>
    <cellStyle name="Currency--" xfId="1451" xr:uid="{00000000-0005-0000-0000-000071050000}"/>
    <cellStyle name="Currency [00]" xfId="1452" xr:uid="{00000000-0005-0000-0000-000072050000}"/>
    <cellStyle name="Currency [1]" xfId="1453" xr:uid="{00000000-0005-0000-0000-000073050000}"/>
    <cellStyle name="Currency [2]" xfId="1454" xr:uid="{00000000-0005-0000-0000-000074050000}"/>
    <cellStyle name="Currency [2] 2" xfId="1455" xr:uid="{00000000-0005-0000-0000-000075050000}"/>
    <cellStyle name="Currency [2] 3" xfId="1456" xr:uid="{00000000-0005-0000-0000-000076050000}"/>
    <cellStyle name="Currency [3]" xfId="1457" xr:uid="{00000000-0005-0000-0000-000077050000}"/>
    <cellStyle name="Currency 0" xfId="1458" xr:uid="{00000000-0005-0000-0000-000078050000}"/>
    <cellStyle name="Currency 10" xfId="1459" xr:uid="{00000000-0005-0000-0000-000079050000}"/>
    <cellStyle name="Currency 10 2" xfId="1460" xr:uid="{00000000-0005-0000-0000-00007A050000}"/>
    <cellStyle name="Currency 10 2 2" xfId="1461" xr:uid="{00000000-0005-0000-0000-00007B050000}"/>
    <cellStyle name="Currency 10 2 2 2" xfId="1462" xr:uid="{00000000-0005-0000-0000-00007C050000}"/>
    <cellStyle name="Currency 10 2 2 2 2" xfId="1463" xr:uid="{00000000-0005-0000-0000-00007D050000}"/>
    <cellStyle name="Currency 10 2 2 2 2 2" xfId="1464" xr:uid="{00000000-0005-0000-0000-00007E050000}"/>
    <cellStyle name="Currency 10 2 2 2 3" xfId="1465" xr:uid="{00000000-0005-0000-0000-00007F050000}"/>
    <cellStyle name="Currency 10 2 2 3" xfId="1466" xr:uid="{00000000-0005-0000-0000-000080050000}"/>
    <cellStyle name="Currency 10 2 2 3 2" xfId="1467" xr:uid="{00000000-0005-0000-0000-000081050000}"/>
    <cellStyle name="Currency 10 2 2 4" xfId="1468" xr:uid="{00000000-0005-0000-0000-000082050000}"/>
    <cellStyle name="Currency 10 2 3" xfId="1469" xr:uid="{00000000-0005-0000-0000-000083050000}"/>
    <cellStyle name="Currency 10 2 3 2" xfId="1470" xr:uid="{00000000-0005-0000-0000-000084050000}"/>
    <cellStyle name="Currency 10 2 3 2 2" xfId="1471" xr:uid="{00000000-0005-0000-0000-000085050000}"/>
    <cellStyle name="Currency 10 2 3 3" xfId="1472" xr:uid="{00000000-0005-0000-0000-000086050000}"/>
    <cellStyle name="Currency 10 2 4" xfId="1473" xr:uid="{00000000-0005-0000-0000-000087050000}"/>
    <cellStyle name="Currency 10 2 4 2" xfId="1474" xr:uid="{00000000-0005-0000-0000-000088050000}"/>
    <cellStyle name="Currency 10 2 5" xfId="1475" xr:uid="{00000000-0005-0000-0000-000089050000}"/>
    <cellStyle name="Currency 10 3" xfId="1476" xr:uid="{00000000-0005-0000-0000-00008A050000}"/>
    <cellStyle name="Currency 10 3 2" xfId="1477" xr:uid="{00000000-0005-0000-0000-00008B050000}"/>
    <cellStyle name="Currency 10 3 2 2" xfId="1478" xr:uid="{00000000-0005-0000-0000-00008C050000}"/>
    <cellStyle name="Currency 10 3 2 2 2" xfId="1479" xr:uid="{00000000-0005-0000-0000-00008D050000}"/>
    <cellStyle name="Currency 10 3 2 2 2 2" xfId="1480" xr:uid="{00000000-0005-0000-0000-00008E050000}"/>
    <cellStyle name="Currency 10 3 2 2 3" xfId="1481" xr:uid="{00000000-0005-0000-0000-00008F050000}"/>
    <cellStyle name="Currency 10 3 2 3" xfId="1482" xr:uid="{00000000-0005-0000-0000-000090050000}"/>
    <cellStyle name="Currency 10 3 2 3 2" xfId="1483" xr:uid="{00000000-0005-0000-0000-000091050000}"/>
    <cellStyle name="Currency 10 3 2 4" xfId="1484" xr:uid="{00000000-0005-0000-0000-000092050000}"/>
    <cellStyle name="Currency 10 3 3" xfId="1485" xr:uid="{00000000-0005-0000-0000-000093050000}"/>
    <cellStyle name="Currency 10 3 3 2" xfId="1486" xr:uid="{00000000-0005-0000-0000-000094050000}"/>
    <cellStyle name="Currency 10 3 3 2 2" xfId="1487" xr:uid="{00000000-0005-0000-0000-000095050000}"/>
    <cellStyle name="Currency 10 3 3 3" xfId="1488" xr:uid="{00000000-0005-0000-0000-000096050000}"/>
    <cellStyle name="Currency 10 3 4" xfId="1489" xr:uid="{00000000-0005-0000-0000-000097050000}"/>
    <cellStyle name="Currency 10 3 4 2" xfId="1490" xr:uid="{00000000-0005-0000-0000-000098050000}"/>
    <cellStyle name="Currency 10 3 5" xfId="1491" xr:uid="{00000000-0005-0000-0000-000099050000}"/>
    <cellStyle name="Currency 10 4" xfId="1492" xr:uid="{00000000-0005-0000-0000-00009A050000}"/>
    <cellStyle name="Currency 10 4 2" xfId="1493" xr:uid="{00000000-0005-0000-0000-00009B050000}"/>
    <cellStyle name="Currency 10 4 2 2" xfId="1494" xr:uid="{00000000-0005-0000-0000-00009C050000}"/>
    <cellStyle name="Currency 10 4 2 2 2" xfId="1495" xr:uid="{00000000-0005-0000-0000-00009D050000}"/>
    <cellStyle name="Currency 10 4 2 3" xfId="1496" xr:uid="{00000000-0005-0000-0000-00009E050000}"/>
    <cellStyle name="Currency 10 4 3" xfId="1497" xr:uid="{00000000-0005-0000-0000-00009F050000}"/>
    <cellStyle name="Currency 10 4 3 2" xfId="1498" xr:uid="{00000000-0005-0000-0000-0000A0050000}"/>
    <cellStyle name="Currency 10 4 4" xfId="1499" xr:uid="{00000000-0005-0000-0000-0000A1050000}"/>
    <cellStyle name="Currency 10 5" xfId="1500" xr:uid="{00000000-0005-0000-0000-0000A2050000}"/>
    <cellStyle name="Currency 10 5 2" xfId="1501" xr:uid="{00000000-0005-0000-0000-0000A3050000}"/>
    <cellStyle name="Currency 10 5 2 2" xfId="1502" xr:uid="{00000000-0005-0000-0000-0000A4050000}"/>
    <cellStyle name="Currency 10 5 3" xfId="1503" xr:uid="{00000000-0005-0000-0000-0000A5050000}"/>
    <cellStyle name="Currency 10 6" xfId="1504" xr:uid="{00000000-0005-0000-0000-0000A6050000}"/>
    <cellStyle name="Currency 10 6 2" xfId="1505" xr:uid="{00000000-0005-0000-0000-0000A7050000}"/>
    <cellStyle name="Currency 10 7" xfId="1506" xr:uid="{00000000-0005-0000-0000-0000A8050000}"/>
    <cellStyle name="Currency 11" xfId="1507" xr:uid="{00000000-0005-0000-0000-0000A9050000}"/>
    <cellStyle name="Currency 11 2" xfId="1508" xr:uid="{00000000-0005-0000-0000-0000AA050000}"/>
    <cellStyle name="Currency 11 2 2" xfId="1509" xr:uid="{00000000-0005-0000-0000-0000AB050000}"/>
    <cellStyle name="Currency 11 2 2 2" xfId="1510" xr:uid="{00000000-0005-0000-0000-0000AC050000}"/>
    <cellStyle name="Currency 11 2 2 2 2" xfId="1511" xr:uid="{00000000-0005-0000-0000-0000AD050000}"/>
    <cellStyle name="Currency 11 2 2 2 2 2" xfId="1512" xr:uid="{00000000-0005-0000-0000-0000AE050000}"/>
    <cellStyle name="Currency 11 2 2 2 3" xfId="1513" xr:uid="{00000000-0005-0000-0000-0000AF050000}"/>
    <cellStyle name="Currency 11 2 2 3" xfId="1514" xr:uid="{00000000-0005-0000-0000-0000B0050000}"/>
    <cellStyle name="Currency 11 2 2 3 2" xfId="1515" xr:uid="{00000000-0005-0000-0000-0000B1050000}"/>
    <cellStyle name="Currency 11 2 2 4" xfId="1516" xr:uid="{00000000-0005-0000-0000-0000B2050000}"/>
    <cellStyle name="Currency 11 2 3" xfId="1517" xr:uid="{00000000-0005-0000-0000-0000B3050000}"/>
    <cellStyle name="Currency 11 2 3 2" xfId="1518" xr:uid="{00000000-0005-0000-0000-0000B4050000}"/>
    <cellStyle name="Currency 11 2 3 2 2" xfId="1519" xr:uid="{00000000-0005-0000-0000-0000B5050000}"/>
    <cellStyle name="Currency 11 2 3 3" xfId="1520" xr:uid="{00000000-0005-0000-0000-0000B6050000}"/>
    <cellStyle name="Currency 11 2 4" xfId="1521" xr:uid="{00000000-0005-0000-0000-0000B7050000}"/>
    <cellStyle name="Currency 11 2 4 2" xfId="1522" xr:uid="{00000000-0005-0000-0000-0000B8050000}"/>
    <cellStyle name="Currency 11 2 5" xfId="1523" xr:uid="{00000000-0005-0000-0000-0000B9050000}"/>
    <cellStyle name="Currency 11 3" xfId="1524" xr:uid="{00000000-0005-0000-0000-0000BA050000}"/>
    <cellStyle name="Currency 11 3 2" xfId="1525" xr:uid="{00000000-0005-0000-0000-0000BB050000}"/>
    <cellStyle name="Currency 11 3 2 2" xfId="1526" xr:uid="{00000000-0005-0000-0000-0000BC050000}"/>
    <cellStyle name="Currency 11 3 2 2 2" xfId="1527" xr:uid="{00000000-0005-0000-0000-0000BD050000}"/>
    <cellStyle name="Currency 11 3 2 2 2 2" xfId="1528" xr:uid="{00000000-0005-0000-0000-0000BE050000}"/>
    <cellStyle name="Currency 11 3 2 2 3" xfId="1529" xr:uid="{00000000-0005-0000-0000-0000BF050000}"/>
    <cellStyle name="Currency 11 3 2 3" xfId="1530" xr:uid="{00000000-0005-0000-0000-0000C0050000}"/>
    <cellStyle name="Currency 11 3 2 3 2" xfId="1531" xr:uid="{00000000-0005-0000-0000-0000C1050000}"/>
    <cellStyle name="Currency 11 3 2 4" xfId="1532" xr:uid="{00000000-0005-0000-0000-0000C2050000}"/>
    <cellStyle name="Currency 11 3 3" xfId="1533" xr:uid="{00000000-0005-0000-0000-0000C3050000}"/>
    <cellStyle name="Currency 11 3 3 2" xfId="1534" xr:uid="{00000000-0005-0000-0000-0000C4050000}"/>
    <cellStyle name="Currency 11 3 3 2 2" xfId="1535" xr:uid="{00000000-0005-0000-0000-0000C5050000}"/>
    <cellStyle name="Currency 11 3 3 3" xfId="1536" xr:uid="{00000000-0005-0000-0000-0000C6050000}"/>
    <cellStyle name="Currency 11 3 4" xfId="1537" xr:uid="{00000000-0005-0000-0000-0000C7050000}"/>
    <cellStyle name="Currency 11 3 4 2" xfId="1538" xr:uid="{00000000-0005-0000-0000-0000C8050000}"/>
    <cellStyle name="Currency 11 3 5" xfId="1539" xr:uid="{00000000-0005-0000-0000-0000C9050000}"/>
    <cellStyle name="Currency 11 4" xfId="1540" xr:uid="{00000000-0005-0000-0000-0000CA050000}"/>
    <cellStyle name="Currency 11 4 2" xfId="1541" xr:uid="{00000000-0005-0000-0000-0000CB050000}"/>
    <cellStyle name="Currency 11 4 2 2" xfId="1542" xr:uid="{00000000-0005-0000-0000-0000CC050000}"/>
    <cellStyle name="Currency 11 4 2 2 2" xfId="1543" xr:uid="{00000000-0005-0000-0000-0000CD050000}"/>
    <cellStyle name="Currency 11 4 2 3" xfId="1544" xr:uid="{00000000-0005-0000-0000-0000CE050000}"/>
    <cellStyle name="Currency 11 4 3" xfId="1545" xr:uid="{00000000-0005-0000-0000-0000CF050000}"/>
    <cellStyle name="Currency 11 4 3 2" xfId="1546" xr:uid="{00000000-0005-0000-0000-0000D0050000}"/>
    <cellStyle name="Currency 11 4 4" xfId="1547" xr:uid="{00000000-0005-0000-0000-0000D1050000}"/>
    <cellStyle name="Currency 11 5" xfId="1548" xr:uid="{00000000-0005-0000-0000-0000D2050000}"/>
    <cellStyle name="Currency 11 5 2" xfId="1549" xr:uid="{00000000-0005-0000-0000-0000D3050000}"/>
    <cellStyle name="Currency 11 5 2 2" xfId="1550" xr:uid="{00000000-0005-0000-0000-0000D4050000}"/>
    <cellStyle name="Currency 11 5 3" xfId="1551" xr:uid="{00000000-0005-0000-0000-0000D5050000}"/>
    <cellStyle name="Currency 11 6" xfId="1552" xr:uid="{00000000-0005-0000-0000-0000D6050000}"/>
    <cellStyle name="Currency 11 6 2" xfId="1553" xr:uid="{00000000-0005-0000-0000-0000D7050000}"/>
    <cellStyle name="Currency 11 7" xfId="1554" xr:uid="{00000000-0005-0000-0000-0000D8050000}"/>
    <cellStyle name="Currency 12" xfId="1555" xr:uid="{00000000-0005-0000-0000-0000D9050000}"/>
    <cellStyle name="Currency 12 2" xfId="1556" xr:uid="{00000000-0005-0000-0000-0000DA050000}"/>
    <cellStyle name="Currency 13" xfId="1557" xr:uid="{00000000-0005-0000-0000-0000DB050000}"/>
    <cellStyle name="Currency 13 2" xfId="1558" xr:uid="{00000000-0005-0000-0000-0000DC050000}"/>
    <cellStyle name="Currency 14" xfId="1559" xr:uid="{00000000-0005-0000-0000-0000DD050000}"/>
    <cellStyle name="Currency 14 2" xfId="1560" xr:uid="{00000000-0005-0000-0000-0000DE050000}"/>
    <cellStyle name="Currency 14 2 2" xfId="1561" xr:uid="{00000000-0005-0000-0000-0000DF050000}"/>
    <cellStyle name="Currency 14 2 2 2" xfId="1562" xr:uid="{00000000-0005-0000-0000-0000E0050000}"/>
    <cellStyle name="Currency 14 2 2 2 2" xfId="1563" xr:uid="{00000000-0005-0000-0000-0000E1050000}"/>
    <cellStyle name="Currency 14 2 2 2 2 2" xfId="1564" xr:uid="{00000000-0005-0000-0000-0000E2050000}"/>
    <cellStyle name="Currency 14 2 2 2 3" xfId="1565" xr:uid="{00000000-0005-0000-0000-0000E3050000}"/>
    <cellStyle name="Currency 14 2 2 3" xfId="1566" xr:uid="{00000000-0005-0000-0000-0000E4050000}"/>
    <cellStyle name="Currency 14 2 2 3 2" xfId="1567" xr:uid="{00000000-0005-0000-0000-0000E5050000}"/>
    <cellStyle name="Currency 14 2 2 4" xfId="1568" xr:uid="{00000000-0005-0000-0000-0000E6050000}"/>
    <cellStyle name="Currency 14 2 3" xfId="1569" xr:uid="{00000000-0005-0000-0000-0000E7050000}"/>
    <cellStyle name="Currency 14 2 3 2" xfId="1570" xr:uid="{00000000-0005-0000-0000-0000E8050000}"/>
    <cellStyle name="Currency 14 2 3 2 2" xfId="1571" xr:uid="{00000000-0005-0000-0000-0000E9050000}"/>
    <cellStyle name="Currency 14 2 3 3" xfId="1572" xr:uid="{00000000-0005-0000-0000-0000EA050000}"/>
    <cellStyle name="Currency 14 2 4" xfId="1573" xr:uid="{00000000-0005-0000-0000-0000EB050000}"/>
    <cellStyle name="Currency 14 2 4 2" xfId="1574" xr:uid="{00000000-0005-0000-0000-0000EC050000}"/>
    <cellStyle name="Currency 14 2 5" xfId="1575" xr:uid="{00000000-0005-0000-0000-0000ED050000}"/>
    <cellStyle name="Currency 14 3" xfId="1576" xr:uid="{00000000-0005-0000-0000-0000EE050000}"/>
    <cellStyle name="Currency 14 3 2" xfId="1577" xr:uid="{00000000-0005-0000-0000-0000EF050000}"/>
    <cellStyle name="Currency 14 3 2 2" xfId="1578" xr:uid="{00000000-0005-0000-0000-0000F0050000}"/>
    <cellStyle name="Currency 14 3 2 2 2" xfId="1579" xr:uid="{00000000-0005-0000-0000-0000F1050000}"/>
    <cellStyle name="Currency 14 3 2 2 2 2" xfId="1580" xr:uid="{00000000-0005-0000-0000-0000F2050000}"/>
    <cellStyle name="Currency 14 3 2 2 3" xfId="1581" xr:uid="{00000000-0005-0000-0000-0000F3050000}"/>
    <cellStyle name="Currency 14 3 2 3" xfId="1582" xr:uid="{00000000-0005-0000-0000-0000F4050000}"/>
    <cellStyle name="Currency 14 3 2 3 2" xfId="1583" xr:uid="{00000000-0005-0000-0000-0000F5050000}"/>
    <cellStyle name="Currency 14 3 2 4" xfId="1584" xr:uid="{00000000-0005-0000-0000-0000F6050000}"/>
    <cellStyle name="Currency 14 3 3" xfId="1585" xr:uid="{00000000-0005-0000-0000-0000F7050000}"/>
    <cellStyle name="Currency 14 3 3 2" xfId="1586" xr:uid="{00000000-0005-0000-0000-0000F8050000}"/>
    <cellStyle name="Currency 14 3 3 2 2" xfId="1587" xr:uid="{00000000-0005-0000-0000-0000F9050000}"/>
    <cellStyle name="Currency 14 3 3 3" xfId="1588" xr:uid="{00000000-0005-0000-0000-0000FA050000}"/>
    <cellStyle name="Currency 14 3 4" xfId="1589" xr:uid="{00000000-0005-0000-0000-0000FB050000}"/>
    <cellStyle name="Currency 14 3 4 2" xfId="1590" xr:uid="{00000000-0005-0000-0000-0000FC050000}"/>
    <cellStyle name="Currency 14 3 5" xfId="1591" xr:uid="{00000000-0005-0000-0000-0000FD050000}"/>
    <cellStyle name="Currency 14 4" xfId="1592" xr:uid="{00000000-0005-0000-0000-0000FE050000}"/>
    <cellStyle name="Currency 14 4 2" xfId="1593" xr:uid="{00000000-0005-0000-0000-0000FF050000}"/>
    <cellStyle name="Currency 14 4 2 2" xfId="1594" xr:uid="{00000000-0005-0000-0000-000000060000}"/>
    <cellStyle name="Currency 14 4 2 2 2" xfId="1595" xr:uid="{00000000-0005-0000-0000-000001060000}"/>
    <cellStyle name="Currency 14 4 2 2 2 2" xfId="1596" xr:uid="{00000000-0005-0000-0000-000002060000}"/>
    <cellStyle name="Currency 14 4 2 2 3" xfId="1597" xr:uid="{00000000-0005-0000-0000-000003060000}"/>
    <cellStyle name="Currency 14 4 2 3" xfId="1598" xr:uid="{00000000-0005-0000-0000-000004060000}"/>
    <cellStyle name="Currency 14 4 2 3 2" xfId="1599" xr:uid="{00000000-0005-0000-0000-000005060000}"/>
    <cellStyle name="Currency 14 4 2 4" xfId="1600" xr:uid="{00000000-0005-0000-0000-000006060000}"/>
    <cellStyle name="Currency 14 4 3" xfId="1601" xr:uid="{00000000-0005-0000-0000-000007060000}"/>
    <cellStyle name="Currency 14 4 3 2" xfId="1602" xr:uid="{00000000-0005-0000-0000-000008060000}"/>
    <cellStyle name="Currency 14 4 3 2 2" xfId="1603" xr:uid="{00000000-0005-0000-0000-000009060000}"/>
    <cellStyle name="Currency 14 4 3 3" xfId="1604" xr:uid="{00000000-0005-0000-0000-00000A060000}"/>
    <cellStyle name="Currency 14 4 4" xfId="1605" xr:uid="{00000000-0005-0000-0000-00000B060000}"/>
    <cellStyle name="Currency 14 4 4 2" xfId="1606" xr:uid="{00000000-0005-0000-0000-00000C060000}"/>
    <cellStyle name="Currency 14 4 5" xfId="1607" xr:uid="{00000000-0005-0000-0000-00000D060000}"/>
    <cellStyle name="Currency 14 5" xfId="1608" xr:uid="{00000000-0005-0000-0000-00000E060000}"/>
    <cellStyle name="Currency 14 5 2" xfId="1609" xr:uid="{00000000-0005-0000-0000-00000F060000}"/>
    <cellStyle name="Currency 14 5 2 2" xfId="1610" xr:uid="{00000000-0005-0000-0000-000010060000}"/>
    <cellStyle name="Currency 14 5 2 2 2" xfId="1611" xr:uid="{00000000-0005-0000-0000-000011060000}"/>
    <cellStyle name="Currency 14 5 2 3" xfId="1612" xr:uid="{00000000-0005-0000-0000-000012060000}"/>
    <cellStyle name="Currency 14 5 3" xfId="1613" xr:uid="{00000000-0005-0000-0000-000013060000}"/>
    <cellStyle name="Currency 14 5 3 2" xfId="1614" xr:uid="{00000000-0005-0000-0000-000014060000}"/>
    <cellStyle name="Currency 14 5 4" xfId="1615" xr:uid="{00000000-0005-0000-0000-000015060000}"/>
    <cellStyle name="Currency 14 6" xfId="1616" xr:uid="{00000000-0005-0000-0000-000016060000}"/>
    <cellStyle name="Currency 14 6 2" xfId="1617" xr:uid="{00000000-0005-0000-0000-000017060000}"/>
    <cellStyle name="Currency 14 6 2 2" xfId="1618" xr:uid="{00000000-0005-0000-0000-000018060000}"/>
    <cellStyle name="Currency 14 6 3" xfId="1619" xr:uid="{00000000-0005-0000-0000-000019060000}"/>
    <cellStyle name="Currency 14 7" xfId="1620" xr:uid="{00000000-0005-0000-0000-00001A060000}"/>
    <cellStyle name="Currency 14 7 2" xfId="1621" xr:uid="{00000000-0005-0000-0000-00001B060000}"/>
    <cellStyle name="Currency 14 8" xfId="1622" xr:uid="{00000000-0005-0000-0000-00001C060000}"/>
    <cellStyle name="Currency 15" xfId="1623" xr:uid="{00000000-0005-0000-0000-00001D060000}"/>
    <cellStyle name="Currency 15 2" xfId="1624" xr:uid="{00000000-0005-0000-0000-00001E060000}"/>
    <cellStyle name="Currency 15 2 2" xfId="1625" xr:uid="{00000000-0005-0000-0000-00001F060000}"/>
    <cellStyle name="Currency 15 2 2 2" xfId="1626" xr:uid="{00000000-0005-0000-0000-000020060000}"/>
    <cellStyle name="Currency 15 2 2 2 2" xfId="1627" xr:uid="{00000000-0005-0000-0000-000021060000}"/>
    <cellStyle name="Currency 15 2 2 3" xfId="1628" xr:uid="{00000000-0005-0000-0000-000022060000}"/>
    <cellStyle name="Currency 15 2 3" xfId="1629" xr:uid="{00000000-0005-0000-0000-000023060000}"/>
    <cellStyle name="Currency 15 2 3 2" xfId="1630" xr:uid="{00000000-0005-0000-0000-000024060000}"/>
    <cellStyle name="Currency 15 2 4" xfId="1631" xr:uid="{00000000-0005-0000-0000-000025060000}"/>
    <cellStyle name="Currency 15 3" xfId="1632" xr:uid="{00000000-0005-0000-0000-000026060000}"/>
    <cellStyle name="Currency 15 3 2" xfId="1633" xr:uid="{00000000-0005-0000-0000-000027060000}"/>
    <cellStyle name="Currency 15 3 2 2" xfId="1634" xr:uid="{00000000-0005-0000-0000-000028060000}"/>
    <cellStyle name="Currency 15 3 3" xfId="1635" xr:uid="{00000000-0005-0000-0000-000029060000}"/>
    <cellStyle name="Currency 15 4" xfId="1636" xr:uid="{00000000-0005-0000-0000-00002A060000}"/>
    <cellStyle name="Currency 15 4 2" xfId="1637" xr:uid="{00000000-0005-0000-0000-00002B060000}"/>
    <cellStyle name="Currency 15 5" xfId="1638" xr:uid="{00000000-0005-0000-0000-00002C060000}"/>
    <cellStyle name="Currency 16" xfId="1639" xr:uid="{00000000-0005-0000-0000-00002D060000}"/>
    <cellStyle name="Currency 16 2" xfId="1640" xr:uid="{00000000-0005-0000-0000-00002E060000}"/>
    <cellStyle name="Currency 16 2 2" xfId="1641" xr:uid="{00000000-0005-0000-0000-00002F060000}"/>
    <cellStyle name="Currency 16 3" xfId="1642" xr:uid="{00000000-0005-0000-0000-000030060000}"/>
    <cellStyle name="Currency 17" xfId="1643" xr:uid="{00000000-0005-0000-0000-000031060000}"/>
    <cellStyle name="Currency 17 2" xfId="1644" xr:uid="{00000000-0005-0000-0000-000032060000}"/>
    <cellStyle name="Currency 18" xfId="1645" xr:uid="{00000000-0005-0000-0000-000033060000}"/>
    <cellStyle name="Currency 19" xfId="1646" xr:uid="{00000000-0005-0000-0000-000034060000}"/>
    <cellStyle name="Currency 19 2" xfId="1647" xr:uid="{00000000-0005-0000-0000-000035060000}"/>
    <cellStyle name="Currency 19 2 2" xfId="1648" xr:uid="{00000000-0005-0000-0000-000036060000}"/>
    <cellStyle name="Currency 19 2 2 2" xfId="1649" xr:uid="{00000000-0005-0000-0000-000037060000}"/>
    <cellStyle name="Currency 19 2 2 2 2" xfId="1650" xr:uid="{00000000-0005-0000-0000-000038060000}"/>
    <cellStyle name="Currency 19 2 2 2 2 2" xfId="1651" xr:uid="{00000000-0005-0000-0000-000039060000}"/>
    <cellStyle name="Currency 19 2 2 2 3" xfId="1652" xr:uid="{00000000-0005-0000-0000-00003A060000}"/>
    <cellStyle name="Currency 19 2 2 3" xfId="1653" xr:uid="{00000000-0005-0000-0000-00003B060000}"/>
    <cellStyle name="Currency 19 2 2 3 2" xfId="1654" xr:uid="{00000000-0005-0000-0000-00003C060000}"/>
    <cellStyle name="Currency 19 2 2 4" xfId="1655" xr:uid="{00000000-0005-0000-0000-00003D060000}"/>
    <cellStyle name="Currency 19 2 3" xfId="1656" xr:uid="{00000000-0005-0000-0000-00003E060000}"/>
    <cellStyle name="Currency 19 2 3 2" xfId="1657" xr:uid="{00000000-0005-0000-0000-00003F060000}"/>
    <cellStyle name="Currency 19 2 3 2 2" xfId="1658" xr:uid="{00000000-0005-0000-0000-000040060000}"/>
    <cellStyle name="Currency 19 2 3 3" xfId="1659" xr:uid="{00000000-0005-0000-0000-000041060000}"/>
    <cellStyle name="Currency 19 2 4" xfId="1660" xr:uid="{00000000-0005-0000-0000-000042060000}"/>
    <cellStyle name="Currency 19 2 4 2" xfId="1661" xr:uid="{00000000-0005-0000-0000-000043060000}"/>
    <cellStyle name="Currency 19 2 5" xfId="1662" xr:uid="{00000000-0005-0000-0000-000044060000}"/>
    <cellStyle name="Currency 19 3" xfId="1663" xr:uid="{00000000-0005-0000-0000-000045060000}"/>
    <cellStyle name="Currency 19 3 2" xfId="1664" xr:uid="{00000000-0005-0000-0000-000046060000}"/>
    <cellStyle name="Currency 19 3 2 2" xfId="1665" xr:uid="{00000000-0005-0000-0000-000047060000}"/>
    <cellStyle name="Currency 19 3 2 2 2" xfId="1666" xr:uid="{00000000-0005-0000-0000-000048060000}"/>
    <cellStyle name="Currency 19 3 2 2 2 2" xfId="1667" xr:uid="{00000000-0005-0000-0000-000049060000}"/>
    <cellStyle name="Currency 19 3 2 2 3" xfId="1668" xr:uid="{00000000-0005-0000-0000-00004A060000}"/>
    <cellStyle name="Currency 19 3 2 3" xfId="1669" xr:uid="{00000000-0005-0000-0000-00004B060000}"/>
    <cellStyle name="Currency 19 3 2 3 2" xfId="1670" xr:uid="{00000000-0005-0000-0000-00004C060000}"/>
    <cellStyle name="Currency 19 3 2 4" xfId="1671" xr:uid="{00000000-0005-0000-0000-00004D060000}"/>
    <cellStyle name="Currency 19 3 3" xfId="1672" xr:uid="{00000000-0005-0000-0000-00004E060000}"/>
    <cellStyle name="Currency 19 3 3 2" xfId="1673" xr:uid="{00000000-0005-0000-0000-00004F060000}"/>
    <cellStyle name="Currency 19 3 3 2 2" xfId="1674" xr:uid="{00000000-0005-0000-0000-000050060000}"/>
    <cellStyle name="Currency 19 3 3 3" xfId="1675" xr:uid="{00000000-0005-0000-0000-000051060000}"/>
    <cellStyle name="Currency 19 3 4" xfId="1676" xr:uid="{00000000-0005-0000-0000-000052060000}"/>
    <cellStyle name="Currency 19 3 4 2" xfId="1677" xr:uid="{00000000-0005-0000-0000-000053060000}"/>
    <cellStyle name="Currency 19 3 5" xfId="1678" xr:uid="{00000000-0005-0000-0000-000054060000}"/>
    <cellStyle name="Currency 19 4" xfId="1679" xr:uid="{00000000-0005-0000-0000-000055060000}"/>
    <cellStyle name="Currency 19 4 2" xfId="1680" xr:uid="{00000000-0005-0000-0000-000056060000}"/>
    <cellStyle name="Currency 19 4 2 2" xfId="1681" xr:uid="{00000000-0005-0000-0000-000057060000}"/>
    <cellStyle name="Currency 19 4 2 2 2" xfId="1682" xr:uid="{00000000-0005-0000-0000-000058060000}"/>
    <cellStyle name="Currency 19 4 2 3" xfId="1683" xr:uid="{00000000-0005-0000-0000-000059060000}"/>
    <cellStyle name="Currency 19 4 3" xfId="1684" xr:uid="{00000000-0005-0000-0000-00005A060000}"/>
    <cellStyle name="Currency 19 4 3 2" xfId="1685" xr:uid="{00000000-0005-0000-0000-00005B060000}"/>
    <cellStyle name="Currency 19 4 4" xfId="1686" xr:uid="{00000000-0005-0000-0000-00005C060000}"/>
    <cellStyle name="Currency 19 5" xfId="1687" xr:uid="{00000000-0005-0000-0000-00005D060000}"/>
    <cellStyle name="Currency 19 5 2" xfId="1688" xr:uid="{00000000-0005-0000-0000-00005E060000}"/>
    <cellStyle name="Currency 19 5 2 2" xfId="1689" xr:uid="{00000000-0005-0000-0000-00005F060000}"/>
    <cellStyle name="Currency 19 5 3" xfId="1690" xr:uid="{00000000-0005-0000-0000-000060060000}"/>
    <cellStyle name="Currency 19 6" xfId="1691" xr:uid="{00000000-0005-0000-0000-000061060000}"/>
    <cellStyle name="Currency 19 6 2" xfId="1692" xr:uid="{00000000-0005-0000-0000-000062060000}"/>
    <cellStyle name="Currency 19 7" xfId="1693" xr:uid="{00000000-0005-0000-0000-000063060000}"/>
    <cellStyle name="Currency 2" xfId="97" xr:uid="{00000000-0005-0000-0000-000064060000}"/>
    <cellStyle name="Currency 2 10" xfId="1695" xr:uid="{00000000-0005-0000-0000-000065060000}"/>
    <cellStyle name="Currency 2 10 2" xfId="1696" xr:uid="{00000000-0005-0000-0000-000066060000}"/>
    <cellStyle name="Currency 2 10 2 2" xfId="1697" xr:uid="{00000000-0005-0000-0000-000067060000}"/>
    <cellStyle name="Currency 2 10 2 2 2" xfId="1698" xr:uid="{00000000-0005-0000-0000-000068060000}"/>
    <cellStyle name="Currency 2 10 2 3" xfId="1699" xr:uid="{00000000-0005-0000-0000-000069060000}"/>
    <cellStyle name="Currency 2 10 3" xfId="1700" xr:uid="{00000000-0005-0000-0000-00006A060000}"/>
    <cellStyle name="Currency 2 10 3 2" xfId="1701" xr:uid="{00000000-0005-0000-0000-00006B060000}"/>
    <cellStyle name="Currency 2 10 4" xfId="1702" xr:uid="{00000000-0005-0000-0000-00006C060000}"/>
    <cellStyle name="Currency 2 11" xfId="1703" xr:uid="{00000000-0005-0000-0000-00006D060000}"/>
    <cellStyle name="Currency 2 11 2" xfId="1704" xr:uid="{00000000-0005-0000-0000-00006E060000}"/>
    <cellStyle name="Currency 2 12" xfId="1705" xr:uid="{00000000-0005-0000-0000-00006F060000}"/>
    <cellStyle name="Currency 2 12 2" xfId="1706" xr:uid="{00000000-0005-0000-0000-000070060000}"/>
    <cellStyle name="Currency 2 13" xfId="1707" xr:uid="{00000000-0005-0000-0000-000071060000}"/>
    <cellStyle name="Currency 2 13 2" xfId="1708" xr:uid="{00000000-0005-0000-0000-000072060000}"/>
    <cellStyle name="Currency 2 14" xfId="1709" xr:uid="{00000000-0005-0000-0000-000073060000}"/>
    <cellStyle name="Currency 2 14 2" xfId="1710" xr:uid="{00000000-0005-0000-0000-000074060000}"/>
    <cellStyle name="Currency 2 15" xfId="1711" xr:uid="{00000000-0005-0000-0000-000075060000}"/>
    <cellStyle name="Currency 2 15 2" xfId="1712" xr:uid="{00000000-0005-0000-0000-000076060000}"/>
    <cellStyle name="Currency 2 16" xfId="1713" xr:uid="{00000000-0005-0000-0000-000077060000}"/>
    <cellStyle name="Currency 2 16 2" xfId="1714" xr:uid="{00000000-0005-0000-0000-000078060000}"/>
    <cellStyle name="Currency 2 17" xfId="1715" xr:uid="{00000000-0005-0000-0000-000079060000}"/>
    <cellStyle name="Currency 2 17 2" xfId="1716" xr:uid="{00000000-0005-0000-0000-00007A060000}"/>
    <cellStyle name="Currency 2 18" xfId="1717" xr:uid="{00000000-0005-0000-0000-00007B060000}"/>
    <cellStyle name="Currency 2 19" xfId="1694" xr:uid="{00000000-0005-0000-0000-00007C060000}"/>
    <cellStyle name="Currency 2 2" xfId="1718" xr:uid="{00000000-0005-0000-0000-00007D060000}"/>
    <cellStyle name="Currency 2 2 10" xfId="1719" xr:uid="{00000000-0005-0000-0000-00007E060000}"/>
    <cellStyle name="Currency 2 2 11" xfId="1720" xr:uid="{00000000-0005-0000-0000-00007F060000}"/>
    <cellStyle name="Currency 2 2 12" xfId="1721" xr:uid="{00000000-0005-0000-0000-000080060000}"/>
    <cellStyle name="Currency 2 2 2" xfId="1722" xr:uid="{00000000-0005-0000-0000-000081060000}"/>
    <cellStyle name="Currency 2 2 2 2" xfId="1723" xr:uid="{00000000-0005-0000-0000-000082060000}"/>
    <cellStyle name="Currency 2 2 3" xfId="1724" xr:uid="{00000000-0005-0000-0000-000083060000}"/>
    <cellStyle name="Currency 2 2 3 2" xfId="1725" xr:uid="{00000000-0005-0000-0000-000084060000}"/>
    <cellStyle name="Currency 2 2 4" xfId="1726" xr:uid="{00000000-0005-0000-0000-000085060000}"/>
    <cellStyle name="Currency 2 2 5" xfId="1727" xr:uid="{00000000-0005-0000-0000-000086060000}"/>
    <cellStyle name="Currency 2 2 6" xfId="1728" xr:uid="{00000000-0005-0000-0000-000087060000}"/>
    <cellStyle name="Currency 2 2 7" xfId="1729" xr:uid="{00000000-0005-0000-0000-000088060000}"/>
    <cellStyle name="Currency 2 2 8" xfId="1730" xr:uid="{00000000-0005-0000-0000-000089060000}"/>
    <cellStyle name="Currency 2 2 9" xfId="1731" xr:uid="{00000000-0005-0000-0000-00008A060000}"/>
    <cellStyle name="Currency 2 2 9 2" xfId="1732" xr:uid="{00000000-0005-0000-0000-00008B060000}"/>
    <cellStyle name="Currency 2 20" xfId="156" xr:uid="{00000000-0005-0000-0000-00008C060000}"/>
    <cellStyle name="Currency 2 21" xfId="5771" xr:uid="{00000000-0005-0000-0000-00008D060000}"/>
    <cellStyle name="Currency 2 3" xfId="1733" xr:uid="{00000000-0005-0000-0000-00008E060000}"/>
    <cellStyle name="Currency 2 3 2" xfId="1734" xr:uid="{00000000-0005-0000-0000-00008F060000}"/>
    <cellStyle name="Currency 2 3 3" xfId="1735" xr:uid="{00000000-0005-0000-0000-000090060000}"/>
    <cellStyle name="Currency 2 3 4" xfId="1736" xr:uid="{00000000-0005-0000-0000-000091060000}"/>
    <cellStyle name="Currency 2 3 5" xfId="1737" xr:uid="{00000000-0005-0000-0000-000092060000}"/>
    <cellStyle name="Currency 2 3 6" xfId="1738" xr:uid="{00000000-0005-0000-0000-000093060000}"/>
    <cellStyle name="Currency 2 4" xfId="1739" xr:uid="{00000000-0005-0000-0000-000094060000}"/>
    <cellStyle name="Currency 2 4 2" xfId="1740" xr:uid="{00000000-0005-0000-0000-000095060000}"/>
    <cellStyle name="Currency 2 5" xfId="1741" xr:uid="{00000000-0005-0000-0000-000096060000}"/>
    <cellStyle name="Currency 2 5 2" xfId="1742" xr:uid="{00000000-0005-0000-0000-000097060000}"/>
    <cellStyle name="Currency 2 6" xfId="1743" xr:uid="{00000000-0005-0000-0000-000098060000}"/>
    <cellStyle name="Currency 2 6 2" xfId="1744" xr:uid="{00000000-0005-0000-0000-000099060000}"/>
    <cellStyle name="Currency 2 7" xfId="1745" xr:uid="{00000000-0005-0000-0000-00009A060000}"/>
    <cellStyle name="Currency 2 7 2" xfId="1746" xr:uid="{00000000-0005-0000-0000-00009B060000}"/>
    <cellStyle name="Currency 2 8" xfId="1747" xr:uid="{00000000-0005-0000-0000-00009C060000}"/>
    <cellStyle name="Currency 2 8 2" xfId="1748" xr:uid="{00000000-0005-0000-0000-00009D060000}"/>
    <cellStyle name="Currency 2 9" xfId="1749" xr:uid="{00000000-0005-0000-0000-00009E060000}"/>
    <cellStyle name="Currency 2 9 2" xfId="1750" xr:uid="{00000000-0005-0000-0000-00009F060000}"/>
    <cellStyle name="Currency 2*" xfId="1751" xr:uid="{00000000-0005-0000-0000-0000A0060000}"/>
    <cellStyle name="Currency 2_CLdcfmodel" xfId="1752" xr:uid="{00000000-0005-0000-0000-0000A1060000}"/>
    <cellStyle name="Currency 20" xfId="1753" xr:uid="{00000000-0005-0000-0000-0000A2060000}"/>
    <cellStyle name="Currency 20 2" xfId="1754" xr:uid="{00000000-0005-0000-0000-0000A3060000}"/>
    <cellStyle name="Currency 20 2 2" xfId="1755" xr:uid="{00000000-0005-0000-0000-0000A4060000}"/>
    <cellStyle name="Currency 20 2 2 2" xfId="1756" xr:uid="{00000000-0005-0000-0000-0000A5060000}"/>
    <cellStyle name="Currency 20 2 2 2 2" xfId="1757" xr:uid="{00000000-0005-0000-0000-0000A6060000}"/>
    <cellStyle name="Currency 20 2 2 2 2 2" xfId="1758" xr:uid="{00000000-0005-0000-0000-0000A7060000}"/>
    <cellStyle name="Currency 20 2 2 2 3" xfId="1759" xr:uid="{00000000-0005-0000-0000-0000A8060000}"/>
    <cellStyle name="Currency 20 2 2 3" xfId="1760" xr:uid="{00000000-0005-0000-0000-0000A9060000}"/>
    <cellStyle name="Currency 20 2 2 3 2" xfId="1761" xr:uid="{00000000-0005-0000-0000-0000AA060000}"/>
    <cellStyle name="Currency 20 2 2 4" xfId="1762" xr:uid="{00000000-0005-0000-0000-0000AB060000}"/>
    <cellStyle name="Currency 20 2 3" xfId="1763" xr:uid="{00000000-0005-0000-0000-0000AC060000}"/>
    <cellStyle name="Currency 20 2 3 2" xfId="1764" xr:uid="{00000000-0005-0000-0000-0000AD060000}"/>
    <cellStyle name="Currency 20 2 3 2 2" xfId="1765" xr:uid="{00000000-0005-0000-0000-0000AE060000}"/>
    <cellStyle name="Currency 20 2 3 3" xfId="1766" xr:uid="{00000000-0005-0000-0000-0000AF060000}"/>
    <cellStyle name="Currency 20 2 4" xfId="1767" xr:uid="{00000000-0005-0000-0000-0000B0060000}"/>
    <cellStyle name="Currency 20 2 4 2" xfId="1768" xr:uid="{00000000-0005-0000-0000-0000B1060000}"/>
    <cellStyle name="Currency 20 2 5" xfId="1769" xr:uid="{00000000-0005-0000-0000-0000B2060000}"/>
    <cellStyle name="Currency 20 3" xfId="1770" xr:uid="{00000000-0005-0000-0000-0000B3060000}"/>
    <cellStyle name="Currency 20 3 2" xfId="1771" xr:uid="{00000000-0005-0000-0000-0000B4060000}"/>
    <cellStyle name="Currency 20 3 2 2" xfId="1772" xr:uid="{00000000-0005-0000-0000-0000B5060000}"/>
    <cellStyle name="Currency 20 3 2 2 2" xfId="1773" xr:uid="{00000000-0005-0000-0000-0000B6060000}"/>
    <cellStyle name="Currency 20 3 2 2 2 2" xfId="1774" xr:uid="{00000000-0005-0000-0000-0000B7060000}"/>
    <cellStyle name="Currency 20 3 2 2 3" xfId="1775" xr:uid="{00000000-0005-0000-0000-0000B8060000}"/>
    <cellStyle name="Currency 20 3 2 3" xfId="1776" xr:uid="{00000000-0005-0000-0000-0000B9060000}"/>
    <cellStyle name="Currency 20 3 2 3 2" xfId="1777" xr:uid="{00000000-0005-0000-0000-0000BA060000}"/>
    <cellStyle name="Currency 20 3 2 4" xfId="1778" xr:uid="{00000000-0005-0000-0000-0000BB060000}"/>
    <cellStyle name="Currency 20 3 3" xfId="1779" xr:uid="{00000000-0005-0000-0000-0000BC060000}"/>
    <cellStyle name="Currency 20 3 3 2" xfId="1780" xr:uid="{00000000-0005-0000-0000-0000BD060000}"/>
    <cellStyle name="Currency 20 3 3 2 2" xfId="1781" xr:uid="{00000000-0005-0000-0000-0000BE060000}"/>
    <cellStyle name="Currency 20 3 3 3" xfId="1782" xr:uid="{00000000-0005-0000-0000-0000BF060000}"/>
    <cellStyle name="Currency 20 3 4" xfId="1783" xr:uid="{00000000-0005-0000-0000-0000C0060000}"/>
    <cellStyle name="Currency 20 3 4 2" xfId="1784" xr:uid="{00000000-0005-0000-0000-0000C1060000}"/>
    <cellStyle name="Currency 20 3 5" xfId="1785" xr:uid="{00000000-0005-0000-0000-0000C2060000}"/>
    <cellStyle name="Currency 20 4" xfId="1786" xr:uid="{00000000-0005-0000-0000-0000C3060000}"/>
    <cellStyle name="Currency 20 4 2" xfId="1787" xr:uid="{00000000-0005-0000-0000-0000C4060000}"/>
    <cellStyle name="Currency 20 4 2 2" xfId="1788" xr:uid="{00000000-0005-0000-0000-0000C5060000}"/>
    <cellStyle name="Currency 20 4 2 2 2" xfId="1789" xr:uid="{00000000-0005-0000-0000-0000C6060000}"/>
    <cellStyle name="Currency 20 4 2 3" xfId="1790" xr:uid="{00000000-0005-0000-0000-0000C7060000}"/>
    <cellStyle name="Currency 20 4 3" xfId="1791" xr:uid="{00000000-0005-0000-0000-0000C8060000}"/>
    <cellStyle name="Currency 20 4 3 2" xfId="1792" xr:uid="{00000000-0005-0000-0000-0000C9060000}"/>
    <cellStyle name="Currency 20 4 4" xfId="1793" xr:uid="{00000000-0005-0000-0000-0000CA060000}"/>
    <cellStyle name="Currency 20 5" xfId="1794" xr:uid="{00000000-0005-0000-0000-0000CB060000}"/>
    <cellStyle name="Currency 20 5 2" xfId="1795" xr:uid="{00000000-0005-0000-0000-0000CC060000}"/>
    <cellStyle name="Currency 20 5 2 2" xfId="1796" xr:uid="{00000000-0005-0000-0000-0000CD060000}"/>
    <cellStyle name="Currency 20 5 3" xfId="1797" xr:uid="{00000000-0005-0000-0000-0000CE060000}"/>
    <cellStyle name="Currency 20 6" xfId="1798" xr:uid="{00000000-0005-0000-0000-0000CF060000}"/>
    <cellStyle name="Currency 20 6 2" xfId="1799" xr:uid="{00000000-0005-0000-0000-0000D0060000}"/>
    <cellStyle name="Currency 20 7" xfId="1800" xr:uid="{00000000-0005-0000-0000-0000D1060000}"/>
    <cellStyle name="Currency 21" xfId="1801" xr:uid="{00000000-0005-0000-0000-0000D2060000}"/>
    <cellStyle name="Currency 21 2" xfId="1802" xr:uid="{00000000-0005-0000-0000-0000D3060000}"/>
    <cellStyle name="Currency 21 2 2" xfId="1803" xr:uid="{00000000-0005-0000-0000-0000D4060000}"/>
    <cellStyle name="Currency 21 2 2 2" xfId="1804" xr:uid="{00000000-0005-0000-0000-0000D5060000}"/>
    <cellStyle name="Currency 21 2 2 2 2" xfId="1805" xr:uid="{00000000-0005-0000-0000-0000D6060000}"/>
    <cellStyle name="Currency 21 2 2 2 2 2" xfId="1806" xr:uid="{00000000-0005-0000-0000-0000D7060000}"/>
    <cellStyle name="Currency 21 2 2 2 3" xfId="1807" xr:uid="{00000000-0005-0000-0000-0000D8060000}"/>
    <cellStyle name="Currency 21 2 2 3" xfId="1808" xr:uid="{00000000-0005-0000-0000-0000D9060000}"/>
    <cellStyle name="Currency 21 2 2 3 2" xfId="1809" xr:uid="{00000000-0005-0000-0000-0000DA060000}"/>
    <cellStyle name="Currency 21 2 2 4" xfId="1810" xr:uid="{00000000-0005-0000-0000-0000DB060000}"/>
    <cellStyle name="Currency 21 2 3" xfId="1811" xr:uid="{00000000-0005-0000-0000-0000DC060000}"/>
    <cellStyle name="Currency 21 2 3 2" xfId="1812" xr:uid="{00000000-0005-0000-0000-0000DD060000}"/>
    <cellStyle name="Currency 21 2 3 2 2" xfId="1813" xr:uid="{00000000-0005-0000-0000-0000DE060000}"/>
    <cellStyle name="Currency 21 2 3 3" xfId="1814" xr:uid="{00000000-0005-0000-0000-0000DF060000}"/>
    <cellStyle name="Currency 21 2 4" xfId="1815" xr:uid="{00000000-0005-0000-0000-0000E0060000}"/>
    <cellStyle name="Currency 21 2 4 2" xfId="1816" xr:uid="{00000000-0005-0000-0000-0000E1060000}"/>
    <cellStyle name="Currency 21 2 5" xfId="1817" xr:uid="{00000000-0005-0000-0000-0000E2060000}"/>
    <cellStyle name="Currency 21 3" xfId="1818" xr:uid="{00000000-0005-0000-0000-0000E3060000}"/>
    <cellStyle name="Currency 21 3 2" xfId="1819" xr:uid="{00000000-0005-0000-0000-0000E4060000}"/>
    <cellStyle name="Currency 21 3 2 2" xfId="1820" xr:uid="{00000000-0005-0000-0000-0000E5060000}"/>
    <cellStyle name="Currency 21 3 2 2 2" xfId="1821" xr:uid="{00000000-0005-0000-0000-0000E6060000}"/>
    <cellStyle name="Currency 21 3 2 2 2 2" xfId="1822" xr:uid="{00000000-0005-0000-0000-0000E7060000}"/>
    <cellStyle name="Currency 21 3 2 2 3" xfId="1823" xr:uid="{00000000-0005-0000-0000-0000E8060000}"/>
    <cellStyle name="Currency 21 3 2 3" xfId="1824" xr:uid="{00000000-0005-0000-0000-0000E9060000}"/>
    <cellStyle name="Currency 21 3 2 3 2" xfId="1825" xr:uid="{00000000-0005-0000-0000-0000EA060000}"/>
    <cellStyle name="Currency 21 3 2 4" xfId="1826" xr:uid="{00000000-0005-0000-0000-0000EB060000}"/>
    <cellStyle name="Currency 21 3 3" xfId="1827" xr:uid="{00000000-0005-0000-0000-0000EC060000}"/>
    <cellStyle name="Currency 21 3 3 2" xfId="1828" xr:uid="{00000000-0005-0000-0000-0000ED060000}"/>
    <cellStyle name="Currency 21 3 3 2 2" xfId="1829" xr:uid="{00000000-0005-0000-0000-0000EE060000}"/>
    <cellStyle name="Currency 21 3 3 3" xfId="1830" xr:uid="{00000000-0005-0000-0000-0000EF060000}"/>
    <cellStyle name="Currency 21 3 4" xfId="1831" xr:uid="{00000000-0005-0000-0000-0000F0060000}"/>
    <cellStyle name="Currency 21 3 4 2" xfId="1832" xr:uid="{00000000-0005-0000-0000-0000F1060000}"/>
    <cellStyle name="Currency 21 3 5" xfId="1833" xr:uid="{00000000-0005-0000-0000-0000F2060000}"/>
    <cellStyle name="Currency 21 4" xfId="1834" xr:uid="{00000000-0005-0000-0000-0000F3060000}"/>
    <cellStyle name="Currency 21 4 2" xfId="1835" xr:uid="{00000000-0005-0000-0000-0000F4060000}"/>
    <cellStyle name="Currency 21 4 2 2" xfId="1836" xr:uid="{00000000-0005-0000-0000-0000F5060000}"/>
    <cellStyle name="Currency 21 4 2 2 2" xfId="1837" xr:uid="{00000000-0005-0000-0000-0000F6060000}"/>
    <cellStyle name="Currency 21 4 2 3" xfId="1838" xr:uid="{00000000-0005-0000-0000-0000F7060000}"/>
    <cellStyle name="Currency 21 4 3" xfId="1839" xr:uid="{00000000-0005-0000-0000-0000F8060000}"/>
    <cellStyle name="Currency 21 4 3 2" xfId="1840" xr:uid="{00000000-0005-0000-0000-0000F9060000}"/>
    <cellStyle name="Currency 21 4 4" xfId="1841" xr:uid="{00000000-0005-0000-0000-0000FA060000}"/>
    <cellStyle name="Currency 21 5" xfId="1842" xr:uid="{00000000-0005-0000-0000-0000FB060000}"/>
    <cellStyle name="Currency 21 5 2" xfId="1843" xr:uid="{00000000-0005-0000-0000-0000FC060000}"/>
    <cellStyle name="Currency 21 5 2 2" xfId="1844" xr:uid="{00000000-0005-0000-0000-0000FD060000}"/>
    <cellStyle name="Currency 21 5 3" xfId="1845" xr:uid="{00000000-0005-0000-0000-0000FE060000}"/>
    <cellStyle name="Currency 21 6" xfId="1846" xr:uid="{00000000-0005-0000-0000-0000FF060000}"/>
    <cellStyle name="Currency 21 6 2" xfId="1847" xr:uid="{00000000-0005-0000-0000-000000070000}"/>
    <cellStyle name="Currency 21 7" xfId="1848" xr:uid="{00000000-0005-0000-0000-000001070000}"/>
    <cellStyle name="Currency 22" xfId="1849" xr:uid="{00000000-0005-0000-0000-000002070000}"/>
    <cellStyle name="Currency 22 2" xfId="1850" xr:uid="{00000000-0005-0000-0000-000003070000}"/>
    <cellStyle name="Currency 22 2 2" xfId="1851" xr:uid="{00000000-0005-0000-0000-000004070000}"/>
    <cellStyle name="Currency 22 2 2 2" xfId="1852" xr:uid="{00000000-0005-0000-0000-000005070000}"/>
    <cellStyle name="Currency 22 2 2 2 2" xfId="1853" xr:uid="{00000000-0005-0000-0000-000006070000}"/>
    <cellStyle name="Currency 22 2 2 2 2 2" xfId="1854" xr:uid="{00000000-0005-0000-0000-000007070000}"/>
    <cellStyle name="Currency 22 2 2 2 3" xfId="1855" xr:uid="{00000000-0005-0000-0000-000008070000}"/>
    <cellStyle name="Currency 22 2 2 3" xfId="1856" xr:uid="{00000000-0005-0000-0000-000009070000}"/>
    <cellStyle name="Currency 22 2 2 3 2" xfId="1857" xr:uid="{00000000-0005-0000-0000-00000A070000}"/>
    <cellStyle name="Currency 22 2 2 4" xfId="1858" xr:uid="{00000000-0005-0000-0000-00000B070000}"/>
    <cellStyle name="Currency 22 2 3" xfId="1859" xr:uid="{00000000-0005-0000-0000-00000C070000}"/>
    <cellStyle name="Currency 22 2 3 2" xfId="1860" xr:uid="{00000000-0005-0000-0000-00000D070000}"/>
    <cellStyle name="Currency 22 2 3 2 2" xfId="1861" xr:uid="{00000000-0005-0000-0000-00000E070000}"/>
    <cellStyle name="Currency 22 2 3 3" xfId="1862" xr:uid="{00000000-0005-0000-0000-00000F070000}"/>
    <cellStyle name="Currency 22 2 4" xfId="1863" xr:uid="{00000000-0005-0000-0000-000010070000}"/>
    <cellStyle name="Currency 22 2 4 2" xfId="1864" xr:uid="{00000000-0005-0000-0000-000011070000}"/>
    <cellStyle name="Currency 22 2 5" xfId="1865" xr:uid="{00000000-0005-0000-0000-000012070000}"/>
    <cellStyle name="Currency 22 3" xfId="1866" xr:uid="{00000000-0005-0000-0000-000013070000}"/>
    <cellStyle name="Currency 22 3 2" xfId="1867" xr:uid="{00000000-0005-0000-0000-000014070000}"/>
    <cellStyle name="Currency 22 3 2 2" xfId="1868" xr:uid="{00000000-0005-0000-0000-000015070000}"/>
    <cellStyle name="Currency 22 3 2 2 2" xfId="1869" xr:uid="{00000000-0005-0000-0000-000016070000}"/>
    <cellStyle name="Currency 22 3 2 2 2 2" xfId="1870" xr:uid="{00000000-0005-0000-0000-000017070000}"/>
    <cellStyle name="Currency 22 3 2 2 3" xfId="1871" xr:uid="{00000000-0005-0000-0000-000018070000}"/>
    <cellStyle name="Currency 22 3 2 3" xfId="1872" xr:uid="{00000000-0005-0000-0000-000019070000}"/>
    <cellStyle name="Currency 22 3 2 3 2" xfId="1873" xr:uid="{00000000-0005-0000-0000-00001A070000}"/>
    <cellStyle name="Currency 22 3 2 4" xfId="1874" xr:uid="{00000000-0005-0000-0000-00001B070000}"/>
    <cellStyle name="Currency 22 3 3" xfId="1875" xr:uid="{00000000-0005-0000-0000-00001C070000}"/>
    <cellStyle name="Currency 22 3 3 2" xfId="1876" xr:uid="{00000000-0005-0000-0000-00001D070000}"/>
    <cellStyle name="Currency 22 3 3 2 2" xfId="1877" xr:uid="{00000000-0005-0000-0000-00001E070000}"/>
    <cellStyle name="Currency 22 3 3 3" xfId="1878" xr:uid="{00000000-0005-0000-0000-00001F070000}"/>
    <cellStyle name="Currency 22 3 4" xfId="1879" xr:uid="{00000000-0005-0000-0000-000020070000}"/>
    <cellStyle name="Currency 22 3 4 2" xfId="1880" xr:uid="{00000000-0005-0000-0000-000021070000}"/>
    <cellStyle name="Currency 22 3 5" xfId="1881" xr:uid="{00000000-0005-0000-0000-000022070000}"/>
    <cellStyle name="Currency 22 4" xfId="1882" xr:uid="{00000000-0005-0000-0000-000023070000}"/>
    <cellStyle name="Currency 22 4 2" xfId="1883" xr:uid="{00000000-0005-0000-0000-000024070000}"/>
    <cellStyle name="Currency 22 4 2 2" xfId="1884" xr:uid="{00000000-0005-0000-0000-000025070000}"/>
    <cellStyle name="Currency 22 4 2 2 2" xfId="1885" xr:uid="{00000000-0005-0000-0000-000026070000}"/>
    <cellStyle name="Currency 22 4 2 3" xfId="1886" xr:uid="{00000000-0005-0000-0000-000027070000}"/>
    <cellStyle name="Currency 22 4 3" xfId="1887" xr:uid="{00000000-0005-0000-0000-000028070000}"/>
    <cellStyle name="Currency 22 4 3 2" xfId="1888" xr:uid="{00000000-0005-0000-0000-000029070000}"/>
    <cellStyle name="Currency 22 4 4" xfId="1889" xr:uid="{00000000-0005-0000-0000-00002A070000}"/>
    <cellStyle name="Currency 22 5" xfId="1890" xr:uid="{00000000-0005-0000-0000-00002B070000}"/>
    <cellStyle name="Currency 22 5 2" xfId="1891" xr:uid="{00000000-0005-0000-0000-00002C070000}"/>
    <cellStyle name="Currency 22 5 2 2" xfId="1892" xr:uid="{00000000-0005-0000-0000-00002D070000}"/>
    <cellStyle name="Currency 22 5 3" xfId="1893" xr:uid="{00000000-0005-0000-0000-00002E070000}"/>
    <cellStyle name="Currency 22 6" xfId="1894" xr:uid="{00000000-0005-0000-0000-00002F070000}"/>
    <cellStyle name="Currency 22 6 2" xfId="1895" xr:uid="{00000000-0005-0000-0000-000030070000}"/>
    <cellStyle name="Currency 22 7" xfId="1896" xr:uid="{00000000-0005-0000-0000-000031070000}"/>
    <cellStyle name="Currency 23" xfId="1897" xr:uid="{00000000-0005-0000-0000-000032070000}"/>
    <cellStyle name="Currency 23 2" xfId="1898" xr:uid="{00000000-0005-0000-0000-000033070000}"/>
    <cellStyle name="Currency 23 2 2" xfId="1899" xr:uid="{00000000-0005-0000-0000-000034070000}"/>
    <cellStyle name="Currency 23 2 2 2" xfId="1900" xr:uid="{00000000-0005-0000-0000-000035070000}"/>
    <cellStyle name="Currency 23 2 2 2 2" xfId="1901" xr:uid="{00000000-0005-0000-0000-000036070000}"/>
    <cellStyle name="Currency 23 2 2 2 2 2" xfId="1902" xr:uid="{00000000-0005-0000-0000-000037070000}"/>
    <cellStyle name="Currency 23 2 2 2 3" xfId="1903" xr:uid="{00000000-0005-0000-0000-000038070000}"/>
    <cellStyle name="Currency 23 2 2 3" xfId="1904" xr:uid="{00000000-0005-0000-0000-000039070000}"/>
    <cellStyle name="Currency 23 2 2 3 2" xfId="1905" xr:uid="{00000000-0005-0000-0000-00003A070000}"/>
    <cellStyle name="Currency 23 2 2 4" xfId="1906" xr:uid="{00000000-0005-0000-0000-00003B070000}"/>
    <cellStyle name="Currency 23 2 3" xfId="1907" xr:uid="{00000000-0005-0000-0000-00003C070000}"/>
    <cellStyle name="Currency 23 2 3 2" xfId="1908" xr:uid="{00000000-0005-0000-0000-00003D070000}"/>
    <cellStyle name="Currency 23 2 3 2 2" xfId="1909" xr:uid="{00000000-0005-0000-0000-00003E070000}"/>
    <cellStyle name="Currency 23 2 3 3" xfId="1910" xr:uid="{00000000-0005-0000-0000-00003F070000}"/>
    <cellStyle name="Currency 23 2 4" xfId="1911" xr:uid="{00000000-0005-0000-0000-000040070000}"/>
    <cellStyle name="Currency 23 2 4 2" xfId="1912" xr:uid="{00000000-0005-0000-0000-000041070000}"/>
    <cellStyle name="Currency 23 2 5" xfId="1913" xr:uid="{00000000-0005-0000-0000-000042070000}"/>
    <cellStyle name="Currency 23 3" xfId="1914" xr:uid="{00000000-0005-0000-0000-000043070000}"/>
    <cellStyle name="Currency 23 3 2" xfId="1915" xr:uid="{00000000-0005-0000-0000-000044070000}"/>
    <cellStyle name="Currency 23 3 2 2" xfId="1916" xr:uid="{00000000-0005-0000-0000-000045070000}"/>
    <cellStyle name="Currency 23 3 2 2 2" xfId="1917" xr:uid="{00000000-0005-0000-0000-000046070000}"/>
    <cellStyle name="Currency 23 3 2 2 2 2" xfId="1918" xr:uid="{00000000-0005-0000-0000-000047070000}"/>
    <cellStyle name="Currency 23 3 2 2 3" xfId="1919" xr:uid="{00000000-0005-0000-0000-000048070000}"/>
    <cellStyle name="Currency 23 3 2 3" xfId="1920" xr:uid="{00000000-0005-0000-0000-000049070000}"/>
    <cellStyle name="Currency 23 3 2 3 2" xfId="1921" xr:uid="{00000000-0005-0000-0000-00004A070000}"/>
    <cellStyle name="Currency 23 3 2 4" xfId="1922" xr:uid="{00000000-0005-0000-0000-00004B070000}"/>
    <cellStyle name="Currency 23 3 3" xfId="1923" xr:uid="{00000000-0005-0000-0000-00004C070000}"/>
    <cellStyle name="Currency 23 3 3 2" xfId="1924" xr:uid="{00000000-0005-0000-0000-00004D070000}"/>
    <cellStyle name="Currency 23 3 3 2 2" xfId="1925" xr:uid="{00000000-0005-0000-0000-00004E070000}"/>
    <cellStyle name="Currency 23 3 3 3" xfId="1926" xr:uid="{00000000-0005-0000-0000-00004F070000}"/>
    <cellStyle name="Currency 23 3 4" xfId="1927" xr:uid="{00000000-0005-0000-0000-000050070000}"/>
    <cellStyle name="Currency 23 3 4 2" xfId="1928" xr:uid="{00000000-0005-0000-0000-000051070000}"/>
    <cellStyle name="Currency 23 3 5" xfId="1929" xr:uid="{00000000-0005-0000-0000-000052070000}"/>
    <cellStyle name="Currency 23 4" xfId="1930" xr:uid="{00000000-0005-0000-0000-000053070000}"/>
    <cellStyle name="Currency 23 4 2" xfId="1931" xr:uid="{00000000-0005-0000-0000-000054070000}"/>
    <cellStyle name="Currency 23 4 2 2" xfId="1932" xr:uid="{00000000-0005-0000-0000-000055070000}"/>
    <cellStyle name="Currency 23 4 2 2 2" xfId="1933" xr:uid="{00000000-0005-0000-0000-000056070000}"/>
    <cellStyle name="Currency 23 4 2 3" xfId="1934" xr:uid="{00000000-0005-0000-0000-000057070000}"/>
    <cellStyle name="Currency 23 4 3" xfId="1935" xr:uid="{00000000-0005-0000-0000-000058070000}"/>
    <cellStyle name="Currency 23 4 3 2" xfId="1936" xr:uid="{00000000-0005-0000-0000-000059070000}"/>
    <cellStyle name="Currency 23 4 4" xfId="1937" xr:uid="{00000000-0005-0000-0000-00005A070000}"/>
    <cellStyle name="Currency 23 5" xfId="1938" xr:uid="{00000000-0005-0000-0000-00005B070000}"/>
    <cellStyle name="Currency 23 5 2" xfId="1939" xr:uid="{00000000-0005-0000-0000-00005C070000}"/>
    <cellStyle name="Currency 23 5 2 2" xfId="1940" xr:uid="{00000000-0005-0000-0000-00005D070000}"/>
    <cellStyle name="Currency 23 5 3" xfId="1941" xr:uid="{00000000-0005-0000-0000-00005E070000}"/>
    <cellStyle name="Currency 23 6" xfId="1942" xr:uid="{00000000-0005-0000-0000-00005F070000}"/>
    <cellStyle name="Currency 23 6 2" xfId="1943" xr:uid="{00000000-0005-0000-0000-000060070000}"/>
    <cellStyle name="Currency 23 7" xfId="1944" xr:uid="{00000000-0005-0000-0000-000061070000}"/>
    <cellStyle name="Currency 24" xfId="1945" xr:uid="{00000000-0005-0000-0000-000062070000}"/>
    <cellStyle name="Currency 24 2" xfId="1946" xr:uid="{00000000-0005-0000-0000-000063070000}"/>
    <cellStyle name="Currency 24 2 2" xfId="1947" xr:uid="{00000000-0005-0000-0000-000064070000}"/>
    <cellStyle name="Currency 24 2 2 2" xfId="1948" xr:uid="{00000000-0005-0000-0000-000065070000}"/>
    <cellStyle name="Currency 24 2 2 2 2" xfId="1949" xr:uid="{00000000-0005-0000-0000-000066070000}"/>
    <cellStyle name="Currency 24 2 2 2 2 2" xfId="1950" xr:uid="{00000000-0005-0000-0000-000067070000}"/>
    <cellStyle name="Currency 24 2 2 2 3" xfId="1951" xr:uid="{00000000-0005-0000-0000-000068070000}"/>
    <cellStyle name="Currency 24 2 2 3" xfId="1952" xr:uid="{00000000-0005-0000-0000-000069070000}"/>
    <cellStyle name="Currency 24 2 2 3 2" xfId="1953" xr:uid="{00000000-0005-0000-0000-00006A070000}"/>
    <cellStyle name="Currency 24 2 2 4" xfId="1954" xr:uid="{00000000-0005-0000-0000-00006B070000}"/>
    <cellStyle name="Currency 24 2 3" xfId="1955" xr:uid="{00000000-0005-0000-0000-00006C070000}"/>
    <cellStyle name="Currency 24 2 3 2" xfId="1956" xr:uid="{00000000-0005-0000-0000-00006D070000}"/>
    <cellStyle name="Currency 24 2 3 2 2" xfId="1957" xr:uid="{00000000-0005-0000-0000-00006E070000}"/>
    <cellStyle name="Currency 24 2 3 3" xfId="1958" xr:uid="{00000000-0005-0000-0000-00006F070000}"/>
    <cellStyle name="Currency 24 2 4" xfId="1959" xr:uid="{00000000-0005-0000-0000-000070070000}"/>
    <cellStyle name="Currency 24 2 4 2" xfId="1960" xr:uid="{00000000-0005-0000-0000-000071070000}"/>
    <cellStyle name="Currency 24 2 5" xfId="1961" xr:uid="{00000000-0005-0000-0000-000072070000}"/>
    <cellStyle name="Currency 24 3" xfId="1962" xr:uid="{00000000-0005-0000-0000-000073070000}"/>
    <cellStyle name="Currency 24 3 2" xfId="1963" xr:uid="{00000000-0005-0000-0000-000074070000}"/>
    <cellStyle name="Currency 24 3 2 2" xfId="1964" xr:uid="{00000000-0005-0000-0000-000075070000}"/>
    <cellStyle name="Currency 24 3 2 2 2" xfId="1965" xr:uid="{00000000-0005-0000-0000-000076070000}"/>
    <cellStyle name="Currency 24 3 2 2 2 2" xfId="1966" xr:uid="{00000000-0005-0000-0000-000077070000}"/>
    <cellStyle name="Currency 24 3 2 2 3" xfId="1967" xr:uid="{00000000-0005-0000-0000-000078070000}"/>
    <cellStyle name="Currency 24 3 2 3" xfId="1968" xr:uid="{00000000-0005-0000-0000-000079070000}"/>
    <cellStyle name="Currency 24 3 2 3 2" xfId="1969" xr:uid="{00000000-0005-0000-0000-00007A070000}"/>
    <cellStyle name="Currency 24 3 2 4" xfId="1970" xr:uid="{00000000-0005-0000-0000-00007B070000}"/>
    <cellStyle name="Currency 24 3 3" xfId="1971" xr:uid="{00000000-0005-0000-0000-00007C070000}"/>
    <cellStyle name="Currency 24 3 3 2" xfId="1972" xr:uid="{00000000-0005-0000-0000-00007D070000}"/>
    <cellStyle name="Currency 24 3 3 2 2" xfId="1973" xr:uid="{00000000-0005-0000-0000-00007E070000}"/>
    <cellStyle name="Currency 24 3 3 3" xfId="1974" xr:uid="{00000000-0005-0000-0000-00007F070000}"/>
    <cellStyle name="Currency 24 3 4" xfId="1975" xr:uid="{00000000-0005-0000-0000-000080070000}"/>
    <cellStyle name="Currency 24 3 4 2" xfId="1976" xr:uid="{00000000-0005-0000-0000-000081070000}"/>
    <cellStyle name="Currency 24 3 5" xfId="1977" xr:uid="{00000000-0005-0000-0000-000082070000}"/>
    <cellStyle name="Currency 24 4" xfId="1978" xr:uid="{00000000-0005-0000-0000-000083070000}"/>
    <cellStyle name="Currency 24 4 2" xfId="1979" xr:uid="{00000000-0005-0000-0000-000084070000}"/>
    <cellStyle name="Currency 24 4 2 2" xfId="1980" xr:uid="{00000000-0005-0000-0000-000085070000}"/>
    <cellStyle name="Currency 24 4 2 2 2" xfId="1981" xr:uid="{00000000-0005-0000-0000-000086070000}"/>
    <cellStyle name="Currency 24 4 2 3" xfId="1982" xr:uid="{00000000-0005-0000-0000-000087070000}"/>
    <cellStyle name="Currency 24 4 3" xfId="1983" xr:uid="{00000000-0005-0000-0000-000088070000}"/>
    <cellStyle name="Currency 24 4 3 2" xfId="1984" xr:uid="{00000000-0005-0000-0000-000089070000}"/>
    <cellStyle name="Currency 24 4 4" xfId="1985" xr:uid="{00000000-0005-0000-0000-00008A070000}"/>
    <cellStyle name="Currency 24 5" xfId="1986" xr:uid="{00000000-0005-0000-0000-00008B070000}"/>
    <cellStyle name="Currency 24 5 2" xfId="1987" xr:uid="{00000000-0005-0000-0000-00008C070000}"/>
    <cellStyle name="Currency 24 5 2 2" xfId="1988" xr:uid="{00000000-0005-0000-0000-00008D070000}"/>
    <cellStyle name="Currency 24 5 3" xfId="1989" xr:uid="{00000000-0005-0000-0000-00008E070000}"/>
    <cellStyle name="Currency 24 6" xfId="1990" xr:uid="{00000000-0005-0000-0000-00008F070000}"/>
    <cellStyle name="Currency 24 6 2" xfId="1991" xr:uid="{00000000-0005-0000-0000-000090070000}"/>
    <cellStyle name="Currency 24 7" xfId="1992" xr:uid="{00000000-0005-0000-0000-000091070000}"/>
    <cellStyle name="Currency 25" xfId="1993" xr:uid="{00000000-0005-0000-0000-000092070000}"/>
    <cellStyle name="Currency 26" xfId="1994" xr:uid="{00000000-0005-0000-0000-000093070000}"/>
    <cellStyle name="Currency 26 2" xfId="1995" xr:uid="{00000000-0005-0000-0000-000094070000}"/>
    <cellStyle name="Currency 26 2 2" xfId="1996" xr:uid="{00000000-0005-0000-0000-000095070000}"/>
    <cellStyle name="Currency 26 2 2 2" xfId="1997" xr:uid="{00000000-0005-0000-0000-000096070000}"/>
    <cellStyle name="Currency 26 2 2 2 2" xfId="1998" xr:uid="{00000000-0005-0000-0000-000097070000}"/>
    <cellStyle name="Currency 26 2 2 2 2 2" xfId="1999" xr:uid="{00000000-0005-0000-0000-000098070000}"/>
    <cellStyle name="Currency 26 2 2 2 3" xfId="2000" xr:uid="{00000000-0005-0000-0000-000099070000}"/>
    <cellStyle name="Currency 26 2 2 3" xfId="2001" xr:uid="{00000000-0005-0000-0000-00009A070000}"/>
    <cellStyle name="Currency 26 2 2 3 2" xfId="2002" xr:uid="{00000000-0005-0000-0000-00009B070000}"/>
    <cellStyle name="Currency 26 2 2 4" xfId="2003" xr:uid="{00000000-0005-0000-0000-00009C070000}"/>
    <cellStyle name="Currency 26 2 3" xfId="2004" xr:uid="{00000000-0005-0000-0000-00009D070000}"/>
    <cellStyle name="Currency 26 2 3 2" xfId="2005" xr:uid="{00000000-0005-0000-0000-00009E070000}"/>
    <cellStyle name="Currency 26 2 3 2 2" xfId="2006" xr:uid="{00000000-0005-0000-0000-00009F070000}"/>
    <cellStyle name="Currency 26 2 3 3" xfId="2007" xr:uid="{00000000-0005-0000-0000-0000A0070000}"/>
    <cellStyle name="Currency 26 2 4" xfId="2008" xr:uid="{00000000-0005-0000-0000-0000A1070000}"/>
    <cellStyle name="Currency 26 2 4 2" xfId="2009" xr:uid="{00000000-0005-0000-0000-0000A2070000}"/>
    <cellStyle name="Currency 26 2 5" xfId="2010" xr:uid="{00000000-0005-0000-0000-0000A3070000}"/>
    <cellStyle name="Currency 26 3" xfId="2011" xr:uid="{00000000-0005-0000-0000-0000A4070000}"/>
    <cellStyle name="Currency 26 3 2" xfId="2012" xr:uid="{00000000-0005-0000-0000-0000A5070000}"/>
    <cellStyle name="Currency 26 3 2 2" xfId="2013" xr:uid="{00000000-0005-0000-0000-0000A6070000}"/>
    <cellStyle name="Currency 26 3 2 2 2" xfId="2014" xr:uid="{00000000-0005-0000-0000-0000A7070000}"/>
    <cellStyle name="Currency 26 3 2 2 2 2" xfId="2015" xr:uid="{00000000-0005-0000-0000-0000A8070000}"/>
    <cellStyle name="Currency 26 3 2 2 3" xfId="2016" xr:uid="{00000000-0005-0000-0000-0000A9070000}"/>
    <cellStyle name="Currency 26 3 2 3" xfId="2017" xr:uid="{00000000-0005-0000-0000-0000AA070000}"/>
    <cellStyle name="Currency 26 3 2 3 2" xfId="2018" xr:uid="{00000000-0005-0000-0000-0000AB070000}"/>
    <cellStyle name="Currency 26 3 2 4" xfId="2019" xr:uid="{00000000-0005-0000-0000-0000AC070000}"/>
    <cellStyle name="Currency 26 3 3" xfId="2020" xr:uid="{00000000-0005-0000-0000-0000AD070000}"/>
    <cellStyle name="Currency 26 3 3 2" xfId="2021" xr:uid="{00000000-0005-0000-0000-0000AE070000}"/>
    <cellStyle name="Currency 26 3 3 2 2" xfId="2022" xr:uid="{00000000-0005-0000-0000-0000AF070000}"/>
    <cellStyle name="Currency 26 3 3 3" xfId="2023" xr:uid="{00000000-0005-0000-0000-0000B0070000}"/>
    <cellStyle name="Currency 26 3 4" xfId="2024" xr:uid="{00000000-0005-0000-0000-0000B1070000}"/>
    <cellStyle name="Currency 26 3 4 2" xfId="2025" xr:uid="{00000000-0005-0000-0000-0000B2070000}"/>
    <cellStyle name="Currency 26 3 5" xfId="2026" xr:uid="{00000000-0005-0000-0000-0000B3070000}"/>
    <cellStyle name="Currency 26 4" xfId="2027" xr:uid="{00000000-0005-0000-0000-0000B4070000}"/>
    <cellStyle name="Currency 26 4 2" xfId="2028" xr:uid="{00000000-0005-0000-0000-0000B5070000}"/>
    <cellStyle name="Currency 26 4 2 2" xfId="2029" xr:uid="{00000000-0005-0000-0000-0000B6070000}"/>
    <cellStyle name="Currency 26 4 2 2 2" xfId="2030" xr:uid="{00000000-0005-0000-0000-0000B7070000}"/>
    <cellStyle name="Currency 26 4 2 3" xfId="2031" xr:uid="{00000000-0005-0000-0000-0000B8070000}"/>
    <cellStyle name="Currency 26 4 3" xfId="2032" xr:uid="{00000000-0005-0000-0000-0000B9070000}"/>
    <cellStyle name="Currency 26 4 3 2" xfId="2033" xr:uid="{00000000-0005-0000-0000-0000BA070000}"/>
    <cellStyle name="Currency 26 4 4" xfId="2034" xr:uid="{00000000-0005-0000-0000-0000BB070000}"/>
    <cellStyle name="Currency 26 5" xfId="2035" xr:uid="{00000000-0005-0000-0000-0000BC070000}"/>
    <cellStyle name="Currency 26 5 2" xfId="2036" xr:uid="{00000000-0005-0000-0000-0000BD070000}"/>
    <cellStyle name="Currency 26 5 2 2" xfId="2037" xr:uid="{00000000-0005-0000-0000-0000BE070000}"/>
    <cellStyle name="Currency 26 5 3" xfId="2038" xr:uid="{00000000-0005-0000-0000-0000BF070000}"/>
    <cellStyle name="Currency 26 6" xfId="2039" xr:uid="{00000000-0005-0000-0000-0000C0070000}"/>
    <cellStyle name="Currency 26 6 2" xfId="2040" xr:uid="{00000000-0005-0000-0000-0000C1070000}"/>
    <cellStyle name="Currency 26 7" xfId="2041" xr:uid="{00000000-0005-0000-0000-0000C2070000}"/>
    <cellStyle name="Currency 27" xfId="2042" xr:uid="{00000000-0005-0000-0000-0000C3070000}"/>
    <cellStyle name="Currency 27 2" xfId="2043" xr:uid="{00000000-0005-0000-0000-0000C4070000}"/>
    <cellStyle name="Currency 27 2 2" xfId="2044" xr:uid="{00000000-0005-0000-0000-0000C5070000}"/>
    <cellStyle name="Currency 27 2 2 2" xfId="2045" xr:uid="{00000000-0005-0000-0000-0000C6070000}"/>
    <cellStyle name="Currency 27 2 2 2 2" xfId="2046" xr:uid="{00000000-0005-0000-0000-0000C7070000}"/>
    <cellStyle name="Currency 27 2 2 2 2 2" xfId="2047" xr:uid="{00000000-0005-0000-0000-0000C8070000}"/>
    <cellStyle name="Currency 27 2 2 2 3" xfId="2048" xr:uid="{00000000-0005-0000-0000-0000C9070000}"/>
    <cellStyle name="Currency 27 2 2 3" xfId="2049" xr:uid="{00000000-0005-0000-0000-0000CA070000}"/>
    <cellStyle name="Currency 27 2 2 3 2" xfId="2050" xr:uid="{00000000-0005-0000-0000-0000CB070000}"/>
    <cellStyle name="Currency 27 2 2 4" xfId="2051" xr:uid="{00000000-0005-0000-0000-0000CC070000}"/>
    <cellStyle name="Currency 27 2 3" xfId="2052" xr:uid="{00000000-0005-0000-0000-0000CD070000}"/>
    <cellStyle name="Currency 27 2 3 2" xfId="2053" xr:uid="{00000000-0005-0000-0000-0000CE070000}"/>
    <cellStyle name="Currency 27 2 3 2 2" xfId="2054" xr:uid="{00000000-0005-0000-0000-0000CF070000}"/>
    <cellStyle name="Currency 27 2 3 3" xfId="2055" xr:uid="{00000000-0005-0000-0000-0000D0070000}"/>
    <cellStyle name="Currency 27 2 4" xfId="2056" xr:uid="{00000000-0005-0000-0000-0000D1070000}"/>
    <cellStyle name="Currency 27 2 4 2" xfId="2057" xr:uid="{00000000-0005-0000-0000-0000D2070000}"/>
    <cellStyle name="Currency 27 2 5" xfId="2058" xr:uid="{00000000-0005-0000-0000-0000D3070000}"/>
    <cellStyle name="Currency 27 3" xfId="2059" xr:uid="{00000000-0005-0000-0000-0000D4070000}"/>
    <cellStyle name="Currency 27 3 2" xfId="2060" xr:uid="{00000000-0005-0000-0000-0000D5070000}"/>
    <cellStyle name="Currency 27 3 2 2" xfId="2061" xr:uid="{00000000-0005-0000-0000-0000D6070000}"/>
    <cellStyle name="Currency 27 3 2 2 2" xfId="2062" xr:uid="{00000000-0005-0000-0000-0000D7070000}"/>
    <cellStyle name="Currency 27 3 2 2 2 2" xfId="2063" xr:uid="{00000000-0005-0000-0000-0000D8070000}"/>
    <cellStyle name="Currency 27 3 2 2 3" xfId="2064" xr:uid="{00000000-0005-0000-0000-0000D9070000}"/>
    <cellStyle name="Currency 27 3 2 3" xfId="2065" xr:uid="{00000000-0005-0000-0000-0000DA070000}"/>
    <cellStyle name="Currency 27 3 2 3 2" xfId="2066" xr:uid="{00000000-0005-0000-0000-0000DB070000}"/>
    <cellStyle name="Currency 27 3 2 4" xfId="2067" xr:uid="{00000000-0005-0000-0000-0000DC070000}"/>
    <cellStyle name="Currency 27 3 3" xfId="2068" xr:uid="{00000000-0005-0000-0000-0000DD070000}"/>
    <cellStyle name="Currency 27 3 3 2" xfId="2069" xr:uid="{00000000-0005-0000-0000-0000DE070000}"/>
    <cellStyle name="Currency 27 3 3 2 2" xfId="2070" xr:uid="{00000000-0005-0000-0000-0000DF070000}"/>
    <cellStyle name="Currency 27 3 3 3" xfId="2071" xr:uid="{00000000-0005-0000-0000-0000E0070000}"/>
    <cellStyle name="Currency 27 3 4" xfId="2072" xr:uid="{00000000-0005-0000-0000-0000E1070000}"/>
    <cellStyle name="Currency 27 3 4 2" xfId="2073" xr:uid="{00000000-0005-0000-0000-0000E2070000}"/>
    <cellStyle name="Currency 27 3 5" xfId="2074" xr:uid="{00000000-0005-0000-0000-0000E3070000}"/>
    <cellStyle name="Currency 27 4" xfId="2075" xr:uid="{00000000-0005-0000-0000-0000E4070000}"/>
    <cellStyle name="Currency 27 4 2" xfId="2076" xr:uid="{00000000-0005-0000-0000-0000E5070000}"/>
    <cellStyle name="Currency 27 4 2 2" xfId="2077" xr:uid="{00000000-0005-0000-0000-0000E6070000}"/>
    <cellStyle name="Currency 27 4 2 2 2" xfId="2078" xr:uid="{00000000-0005-0000-0000-0000E7070000}"/>
    <cellStyle name="Currency 27 4 2 3" xfId="2079" xr:uid="{00000000-0005-0000-0000-0000E8070000}"/>
    <cellStyle name="Currency 27 4 3" xfId="2080" xr:uid="{00000000-0005-0000-0000-0000E9070000}"/>
    <cellStyle name="Currency 27 4 3 2" xfId="2081" xr:uid="{00000000-0005-0000-0000-0000EA070000}"/>
    <cellStyle name="Currency 27 4 4" xfId="2082" xr:uid="{00000000-0005-0000-0000-0000EB070000}"/>
    <cellStyle name="Currency 27 5" xfId="2083" xr:uid="{00000000-0005-0000-0000-0000EC070000}"/>
    <cellStyle name="Currency 27 5 2" xfId="2084" xr:uid="{00000000-0005-0000-0000-0000ED070000}"/>
    <cellStyle name="Currency 27 5 2 2" xfId="2085" xr:uid="{00000000-0005-0000-0000-0000EE070000}"/>
    <cellStyle name="Currency 27 5 3" xfId="2086" xr:uid="{00000000-0005-0000-0000-0000EF070000}"/>
    <cellStyle name="Currency 27 6" xfId="2087" xr:uid="{00000000-0005-0000-0000-0000F0070000}"/>
    <cellStyle name="Currency 27 6 2" xfId="2088" xr:uid="{00000000-0005-0000-0000-0000F1070000}"/>
    <cellStyle name="Currency 27 7" xfId="2089" xr:uid="{00000000-0005-0000-0000-0000F2070000}"/>
    <cellStyle name="Currency 28" xfId="2090" xr:uid="{00000000-0005-0000-0000-0000F3070000}"/>
    <cellStyle name="Currency 28 2" xfId="2091" xr:uid="{00000000-0005-0000-0000-0000F4070000}"/>
    <cellStyle name="Currency 28 2 2" xfId="2092" xr:uid="{00000000-0005-0000-0000-0000F5070000}"/>
    <cellStyle name="Currency 28 2 2 2" xfId="2093" xr:uid="{00000000-0005-0000-0000-0000F6070000}"/>
    <cellStyle name="Currency 28 2 2 2 2" xfId="2094" xr:uid="{00000000-0005-0000-0000-0000F7070000}"/>
    <cellStyle name="Currency 28 2 2 2 2 2" xfId="2095" xr:uid="{00000000-0005-0000-0000-0000F8070000}"/>
    <cellStyle name="Currency 28 2 2 2 3" xfId="2096" xr:uid="{00000000-0005-0000-0000-0000F9070000}"/>
    <cellStyle name="Currency 28 2 2 3" xfId="2097" xr:uid="{00000000-0005-0000-0000-0000FA070000}"/>
    <cellStyle name="Currency 28 2 2 3 2" xfId="2098" xr:uid="{00000000-0005-0000-0000-0000FB070000}"/>
    <cellStyle name="Currency 28 2 2 4" xfId="2099" xr:uid="{00000000-0005-0000-0000-0000FC070000}"/>
    <cellStyle name="Currency 28 2 3" xfId="2100" xr:uid="{00000000-0005-0000-0000-0000FD070000}"/>
    <cellStyle name="Currency 28 2 3 2" xfId="2101" xr:uid="{00000000-0005-0000-0000-0000FE070000}"/>
    <cellStyle name="Currency 28 2 3 2 2" xfId="2102" xr:uid="{00000000-0005-0000-0000-0000FF070000}"/>
    <cellStyle name="Currency 28 2 3 3" xfId="2103" xr:uid="{00000000-0005-0000-0000-000000080000}"/>
    <cellStyle name="Currency 28 2 4" xfId="2104" xr:uid="{00000000-0005-0000-0000-000001080000}"/>
    <cellStyle name="Currency 28 2 4 2" xfId="2105" xr:uid="{00000000-0005-0000-0000-000002080000}"/>
    <cellStyle name="Currency 28 2 5" xfId="2106" xr:uid="{00000000-0005-0000-0000-000003080000}"/>
    <cellStyle name="Currency 28 3" xfId="2107" xr:uid="{00000000-0005-0000-0000-000004080000}"/>
    <cellStyle name="Currency 28 3 2" xfId="2108" xr:uid="{00000000-0005-0000-0000-000005080000}"/>
    <cellStyle name="Currency 28 3 2 2" xfId="2109" xr:uid="{00000000-0005-0000-0000-000006080000}"/>
    <cellStyle name="Currency 28 3 2 2 2" xfId="2110" xr:uid="{00000000-0005-0000-0000-000007080000}"/>
    <cellStyle name="Currency 28 3 2 2 2 2" xfId="2111" xr:uid="{00000000-0005-0000-0000-000008080000}"/>
    <cellStyle name="Currency 28 3 2 2 3" xfId="2112" xr:uid="{00000000-0005-0000-0000-000009080000}"/>
    <cellStyle name="Currency 28 3 2 3" xfId="2113" xr:uid="{00000000-0005-0000-0000-00000A080000}"/>
    <cellStyle name="Currency 28 3 2 3 2" xfId="2114" xr:uid="{00000000-0005-0000-0000-00000B080000}"/>
    <cellStyle name="Currency 28 3 2 4" xfId="2115" xr:uid="{00000000-0005-0000-0000-00000C080000}"/>
    <cellStyle name="Currency 28 3 3" xfId="2116" xr:uid="{00000000-0005-0000-0000-00000D080000}"/>
    <cellStyle name="Currency 28 3 3 2" xfId="2117" xr:uid="{00000000-0005-0000-0000-00000E080000}"/>
    <cellStyle name="Currency 28 3 3 2 2" xfId="2118" xr:uid="{00000000-0005-0000-0000-00000F080000}"/>
    <cellStyle name="Currency 28 3 3 3" xfId="2119" xr:uid="{00000000-0005-0000-0000-000010080000}"/>
    <cellStyle name="Currency 28 3 4" xfId="2120" xr:uid="{00000000-0005-0000-0000-000011080000}"/>
    <cellStyle name="Currency 28 3 4 2" xfId="2121" xr:uid="{00000000-0005-0000-0000-000012080000}"/>
    <cellStyle name="Currency 28 3 5" xfId="2122" xr:uid="{00000000-0005-0000-0000-000013080000}"/>
    <cellStyle name="Currency 28 4" xfId="2123" xr:uid="{00000000-0005-0000-0000-000014080000}"/>
    <cellStyle name="Currency 28 4 2" xfId="2124" xr:uid="{00000000-0005-0000-0000-000015080000}"/>
    <cellStyle name="Currency 28 4 2 2" xfId="2125" xr:uid="{00000000-0005-0000-0000-000016080000}"/>
    <cellStyle name="Currency 28 4 2 2 2" xfId="2126" xr:uid="{00000000-0005-0000-0000-000017080000}"/>
    <cellStyle name="Currency 28 4 2 3" xfId="2127" xr:uid="{00000000-0005-0000-0000-000018080000}"/>
    <cellStyle name="Currency 28 4 3" xfId="2128" xr:uid="{00000000-0005-0000-0000-000019080000}"/>
    <cellStyle name="Currency 28 4 3 2" xfId="2129" xr:uid="{00000000-0005-0000-0000-00001A080000}"/>
    <cellStyle name="Currency 28 4 4" xfId="2130" xr:uid="{00000000-0005-0000-0000-00001B080000}"/>
    <cellStyle name="Currency 28 5" xfId="2131" xr:uid="{00000000-0005-0000-0000-00001C080000}"/>
    <cellStyle name="Currency 28 5 2" xfId="2132" xr:uid="{00000000-0005-0000-0000-00001D080000}"/>
    <cellStyle name="Currency 28 5 2 2" xfId="2133" xr:uid="{00000000-0005-0000-0000-00001E080000}"/>
    <cellStyle name="Currency 28 5 3" xfId="2134" xr:uid="{00000000-0005-0000-0000-00001F080000}"/>
    <cellStyle name="Currency 28 6" xfId="2135" xr:uid="{00000000-0005-0000-0000-000020080000}"/>
    <cellStyle name="Currency 28 6 2" xfId="2136" xr:uid="{00000000-0005-0000-0000-000021080000}"/>
    <cellStyle name="Currency 28 7" xfId="2137" xr:uid="{00000000-0005-0000-0000-000022080000}"/>
    <cellStyle name="Currency 29" xfId="2138" xr:uid="{00000000-0005-0000-0000-000023080000}"/>
    <cellStyle name="Currency 29 2" xfId="2139" xr:uid="{00000000-0005-0000-0000-000024080000}"/>
    <cellStyle name="Currency 29 2 2" xfId="2140" xr:uid="{00000000-0005-0000-0000-000025080000}"/>
    <cellStyle name="Currency 29 2 2 2" xfId="2141" xr:uid="{00000000-0005-0000-0000-000026080000}"/>
    <cellStyle name="Currency 29 2 2 2 2" xfId="2142" xr:uid="{00000000-0005-0000-0000-000027080000}"/>
    <cellStyle name="Currency 29 2 2 2 2 2" xfId="2143" xr:uid="{00000000-0005-0000-0000-000028080000}"/>
    <cellStyle name="Currency 29 2 2 2 3" xfId="2144" xr:uid="{00000000-0005-0000-0000-000029080000}"/>
    <cellStyle name="Currency 29 2 2 3" xfId="2145" xr:uid="{00000000-0005-0000-0000-00002A080000}"/>
    <cellStyle name="Currency 29 2 2 3 2" xfId="2146" xr:uid="{00000000-0005-0000-0000-00002B080000}"/>
    <cellStyle name="Currency 29 2 2 4" xfId="2147" xr:uid="{00000000-0005-0000-0000-00002C080000}"/>
    <cellStyle name="Currency 29 2 3" xfId="2148" xr:uid="{00000000-0005-0000-0000-00002D080000}"/>
    <cellStyle name="Currency 29 2 3 2" xfId="2149" xr:uid="{00000000-0005-0000-0000-00002E080000}"/>
    <cellStyle name="Currency 29 2 3 2 2" xfId="2150" xr:uid="{00000000-0005-0000-0000-00002F080000}"/>
    <cellStyle name="Currency 29 2 3 3" xfId="2151" xr:uid="{00000000-0005-0000-0000-000030080000}"/>
    <cellStyle name="Currency 29 2 4" xfId="2152" xr:uid="{00000000-0005-0000-0000-000031080000}"/>
    <cellStyle name="Currency 29 2 4 2" xfId="2153" xr:uid="{00000000-0005-0000-0000-000032080000}"/>
    <cellStyle name="Currency 29 2 5" xfId="2154" xr:uid="{00000000-0005-0000-0000-000033080000}"/>
    <cellStyle name="Currency 29 3" xfId="2155" xr:uid="{00000000-0005-0000-0000-000034080000}"/>
    <cellStyle name="Currency 29 3 2" xfId="2156" xr:uid="{00000000-0005-0000-0000-000035080000}"/>
    <cellStyle name="Currency 29 3 2 2" xfId="2157" xr:uid="{00000000-0005-0000-0000-000036080000}"/>
    <cellStyle name="Currency 29 3 2 2 2" xfId="2158" xr:uid="{00000000-0005-0000-0000-000037080000}"/>
    <cellStyle name="Currency 29 3 2 2 2 2" xfId="2159" xr:uid="{00000000-0005-0000-0000-000038080000}"/>
    <cellStyle name="Currency 29 3 2 2 3" xfId="2160" xr:uid="{00000000-0005-0000-0000-000039080000}"/>
    <cellStyle name="Currency 29 3 2 3" xfId="2161" xr:uid="{00000000-0005-0000-0000-00003A080000}"/>
    <cellStyle name="Currency 29 3 2 3 2" xfId="2162" xr:uid="{00000000-0005-0000-0000-00003B080000}"/>
    <cellStyle name="Currency 29 3 2 4" xfId="2163" xr:uid="{00000000-0005-0000-0000-00003C080000}"/>
    <cellStyle name="Currency 29 3 3" xfId="2164" xr:uid="{00000000-0005-0000-0000-00003D080000}"/>
    <cellStyle name="Currency 29 3 3 2" xfId="2165" xr:uid="{00000000-0005-0000-0000-00003E080000}"/>
    <cellStyle name="Currency 29 3 3 2 2" xfId="2166" xr:uid="{00000000-0005-0000-0000-00003F080000}"/>
    <cellStyle name="Currency 29 3 3 3" xfId="2167" xr:uid="{00000000-0005-0000-0000-000040080000}"/>
    <cellStyle name="Currency 29 3 4" xfId="2168" xr:uid="{00000000-0005-0000-0000-000041080000}"/>
    <cellStyle name="Currency 29 3 4 2" xfId="2169" xr:uid="{00000000-0005-0000-0000-000042080000}"/>
    <cellStyle name="Currency 29 3 5" xfId="2170" xr:uid="{00000000-0005-0000-0000-000043080000}"/>
    <cellStyle name="Currency 29 4" xfId="2171" xr:uid="{00000000-0005-0000-0000-000044080000}"/>
    <cellStyle name="Currency 29 4 2" xfId="2172" xr:uid="{00000000-0005-0000-0000-000045080000}"/>
    <cellStyle name="Currency 29 4 2 2" xfId="2173" xr:uid="{00000000-0005-0000-0000-000046080000}"/>
    <cellStyle name="Currency 29 4 2 2 2" xfId="2174" xr:uid="{00000000-0005-0000-0000-000047080000}"/>
    <cellStyle name="Currency 29 4 2 3" xfId="2175" xr:uid="{00000000-0005-0000-0000-000048080000}"/>
    <cellStyle name="Currency 29 4 3" xfId="2176" xr:uid="{00000000-0005-0000-0000-000049080000}"/>
    <cellStyle name="Currency 29 4 3 2" xfId="2177" xr:uid="{00000000-0005-0000-0000-00004A080000}"/>
    <cellStyle name="Currency 29 4 4" xfId="2178" xr:uid="{00000000-0005-0000-0000-00004B080000}"/>
    <cellStyle name="Currency 29 5" xfId="2179" xr:uid="{00000000-0005-0000-0000-00004C080000}"/>
    <cellStyle name="Currency 29 5 2" xfId="2180" xr:uid="{00000000-0005-0000-0000-00004D080000}"/>
    <cellStyle name="Currency 29 5 2 2" xfId="2181" xr:uid="{00000000-0005-0000-0000-00004E080000}"/>
    <cellStyle name="Currency 29 5 3" xfId="2182" xr:uid="{00000000-0005-0000-0000-00004F080000}"/>
    <cellStyle name="Currency 29 6" xfId="2183" xr:uid="{00000000-0005-0000-0000-000050080000}"/>
    <cellStyle name="Currency 29 6 2" xfId="2184" xr:uid="{00000000-0005-0000-0000-000051080000}"/>
    <cellStyle name="Currency 29 7" xfId="2185" xr:uid="{00000000-0005-0000-0000-000052080000}"/>
    <cellStyle name="Currency 3" xfId="125" xr:uid="{00000000-0005-0000-0000-000053080000}"/>
    <cellStyle name="Currency 3 2" xfId="2187" xr:uid="{00000000-0005-0000-0000-000054080000}"/>
    <cellStyle name="Currency 3 2 2" xfId="2188" xr:uid="{00000000-0005-0000-0000-000055080000}"/>
    <cellStyle name="Currency 3 2 2 2" xfId="2189" xr:uid="{00000000-0005-0000-0000-000056080000}"/>
    <cellStyle name="Currency 3 2 2 2 2" xfId="2190" xr:uid="{00000000-0005-0000-0000-000057080000}"/>
    <cellStyle name="Currency 3 2 2 3" xfId="2191" xr:uid="{00000000-0005-0000-0000-000058080000}"/>
    <cellStyle name="Currency 3 2 3" xfId="2192" xr:uid="{00000000-0005-0000-0000-000059080000}"/>
    <cellStyle name="Currency 3 2 3 2" xfId="2193" xr:uid="{00000000-0005-0000-0000-00005A080000}"/>
    <cellStyle name="Currency 3 2 4" xfId="2194" xr:uid="{00000000-0005-0000-0000-00005B080000}"/>
    <cellStyle name="Currency 3 2 4 2" xfId="2195" xr:uid="{00000000-0005-0000-0000-00005C080000}"/>
    <cellStyle name="Currency 3 2 5" xfId="2196" xr:uid="{00000000-0005-0000-0000-00005D080000}"/>
    <cellStyle name="Currency 3 2 5 2" xfId="2197" xr:uid="{00000000-0005-0000-0000-00005E080000}"/>
    <cellStyle name="Currency 3 2 6" xfId="2198" xr:uid="{00000000-0005-0000-0000-00005F080000}"/>
    <cellStyle name="Currency 3 3" xfId="2199" xr:uid="{00000000-0005-0000-0000-000060080000}"/>
    <cellStyle name="Currency 3 3 2" xfId="2200" xr:uid="{00000000-0005-0000-0000-000061080000}"/>
    <cellStyle name="Currency 3 4" xfId="2201" xr:uid="{00000000-0005-0000-0000-000062080000}"/>
    <cellStyle name="Currency 3 5" xfId="2202" xr:uid="{00000000-0005-0000-0000-000063080000}"/>
    <cellStyle name="Currency 3 5 2" xfId="2203" xr:uid="{00000000-0005-0000-0000-000064080000}"/>
    <cellStyle name="Currency 3 6" xfId="2204" xr:uid="{00000000-0005-0000-0000-000065080000}"/>
    <cellStyle name="Currency 3 7" xfId="2205" xr:uid="{00000000-0005-0000-0000-000066080000}"/>
    <cellStyle name="Currency 3 8" xfId="2186" xr:uid="{00000000-0005-0000-0000-000067080000}"/>
    <cellStyle name="Currency 3 9" xfId="164" xr:uid="{00000000-0005-0000-0000-000068080000}"/>
    <cellStyle name="Currency 30" xfId="2206" xr:uid="{00000000-0005-0000-0000-000069080000}"/>
    <cellStyle name="Currency 31" xfId="2207" xr:uid="{00000000-0005-0000-0000-00006A080000}"/>
    <cellStyle name="Currency 32" xfId="2208" xr:uid="{00000000-0005-0000-0000-00006B080000}"/>
    <cellStyle name="Currency 33" xfId="2209" xr:uid="{00000000-0005-0000-0000-00006C080000}"/>
    <cellStyle name="Currency 34" xfId="2210" xr:uid="{00000000-0005-0000-0000-00006D080000}"/>
    <cellStyle name="Currency 35" xfId="2211" xr:uid="{00000000-0005-0000-0000-00006E080000}"/>
    <cellStyle name="Currency 36" xfId="2212" xr:uid="{00000000-0005-0000-0000-00006F080000}"/>
    <cellStyle name="Currency 37" xfId="2213" xr:uid="{00000000-0005-0000-0000-000070080000}"/>
    <cellStyle name="Currency 38" xfId="2214" xr:uid="{00000000-0005-0000-0000-000071080000}"/>
    <cellStyle name="Currency 39" xfId="2215" xr:uid="{00000000-0005-0000-0000-000072080000}"/>
    <cellStyle name="Currency 4" xfId="30" xr:uid="{00000000-0005-0000-0000-000073080000}"/>
    <cellStyle name="Currency 4 10" xfId="2217" xr:uid="{00000000-0005-0000-0000-000074080000}"/>
    <cellStyle name="Currency 4 10 2" xfId="2218" xr:uid="{00000000-0005-0000-0000-000075080000}"/>
    <cellStyle name="Currency 4 11" xfId="2216" xr:uid="{00000000-0005-0000-0000-000076080000}"/>
    <cellStyle name="Currency 4 12" xfId="130" xr:uid="{00000000-0005-0000-0000-000077080000}"/>
    <cellStyle name="Currency 4 2" xfId="2219" xr:uid="{00000000-0005-0000-0000-000078080000}"/>
    <cellStyle name="Currency 4 2 2" xfId="2220" xr:uid="{00000000-0005-0000-0000-000079080000}"/>
    <cellStyle name="Currency 4 2 2 2" xfId="2221" xr:uid="{00000000-0005-0000-0000-00007A080000}"/>
    <cellStyle name="Currency 4 2 2 2 2" xfId="2222" xr:uid="{00000000-0005-0000-0000-00007B080000}"/>
    <cellStyle name="Currency 4 2 2 2 2 2" xfId="2223" xr:uid="{00000000-0005-0000-0000-00007C080000}"/>
    <cellStyle name="Currency 4 2 2 2 3" xfId="2224" xr:uid="{00000000-0005-0000-0000-00007D080000}"/>
    <cellStyle name="Currency 4 2 2 3" xfId="2225" xr:uid="{00000000-0005-0000-0000-00007E080000}"/>
    <cellStyle name="Currency 4 2 2 3 2" xfId="2226" xr:uid="{00000000-0005-0000-0000-00007F080000}"/>
    <cellStyle name="Currency 4 2 2 4" xfId="2227" xr:uid="{00000000-0005-0000-0000-000080080000}"/>
    <cellStyle name="Currency 4 2 3" xfId="2228" xr:uid="{00000000-0005-0000-0000-000081080000}"/>
    <cellStyle name="Currency 4 2 3 2" xfId="2229" xr:uid="{00000000-0005-0000-0000-000082080000}"/>
    <cellStyle name="Currency 4 2 3 2 2" xfId="2230" xr:uid="{00000000-0005-0000-0000-000083080000}"/>
    <cellStyle name="Currency 4 2 3 3" xfId="2231" xr:uid="{00000000-0005-0000-0000-000084080000}"/>
    <cellStyle name="Currency 4 2 4" xfId="2232" xr:uid="{00000000-0005-0000-0000-000085080000}"/>
    <cellStyle name="Currency 4 2 4 2" xfId="2233" xr:uid="{00000000-0005-0000-0000-000086080000}"/>
    <cellStyle name="Currency 4 2 5" xfId="2234" xr:uid="{00000000-0005-0000-0000-000087080000}"/>
    <cellStyle name="Currency 4 3" xfId="2235" xr:uid="{00000000-0005-0000-0000-000088080000}"/>
    <cellStyle name="Currency 4 3 2" xfId="2236" xr:uid="{00000000-0005-0000-0000-000089080000}"/>
    <cellStyle name="Currency 4 3 2 2" xfId="2237" xr:uid="{00000000-0005-0000-0000-00008A080000}"/>
    <cellStyle name="Currency 4 3 2 2 2" xfId="2238" xr:uid="{00000000-0005-0000-0000-00008B080000}"/>
    <cellStyle name="Currency 4 3 2 2 2 2" xfId="2239" xr:uid="{00000000-0005-0000-0000-00008C080000}"/>
    <cellStyle name="Currency 4 3 2 2 3" xfId="2240" xr:uid="{00000000-0005-0000-0000-00008D080000}"/>
    <cellStyle name="Currency 4 3 2 3" xfId="2241" xr:uid="{00000000-0005-0000-0000-00008E080000}"/>
    <cellStyle name="Currency 4 3 2 3 2" xfId="2242" xr:uid="{00000000-0005-0000-0000-00008F080000}"/>
    <cellStyle name="Currency 4 3 2 4" xfId="2243" xr:uid="{00000000-0005-0000-0000-000090080000}"/>
    <cellStyle name="Currency 4 3 3" xfId="2244" xr:uid="{00000000-0005-0000-0000-000091080000}"/>
    <cellStyle name="Currency 4 3 3 2" xfId="2245" xr:uid="{00000000-0005-0000-0000-000092080000}"/>
    <cellStyle name="Currency 4 3 3 2 2" xfId="2246" xr:uid="{00000000-0005-0000-0000-000093080000}"/>
    <cellStyle name="Currency 4 3 3 3" xfId="2247" xr:uid="{00000000-0005-0000-0000-000094080000}"/>
    <cellStyle name="Currency 4 3 4" xfId="2248" xr:uid="{00000000-0005-0000-0000-000095080000}"/>
    <cellStyle name="Currency 4 3 4 2" xfId="2249" xr:uid="{00000000-0005-0000-0000-000096080000}"/>
    <cellStyle name="Currency 4 3 5" xfId="2250" xr:uid="{00000000-0005-0000-0000-000097080000}"/>
    <cellStyle name="Currency 4 4" xfId="2251" xr:uid="{00000000-0005-0000-0000-000098080000}"/>
    <cellStyle name="Currency 4 4 2" xfId="2252" xr:uid="{00000000-0005-0000-0000-000099080000}"/>
    <cellStyle name="Currency 4 4 2 2" xfId="2253" xr:uid="{00000000-0005-0000-0000-00009A080000}"/>
    <cellStyle name="Currency 4 4 2 2 2" xfId="2254" xr:uid="{00000000-0005-0000-0000-00009B080000}"/>
    <cellStyle name="Currency 4 4 2 3" xfId="2255" xr:uid="{00000000-0005-0000-0000-00009C080000}"/>
    <cellStyle name="Currency 4 4 3" xfId="2256" xr:uid="{00000000-0005-0000-0000-00009D080000}"/>
    <cellStyle name="Currency 4 4 3 2" xfId="2257" xr:uid="{00000000-0005-0000-0000-00009E080000}"/>
    <cellStyle name="Currency 4 4 4" xfId="2258" xr:uid="{00000000-0005-0000-0000-00009F080000}"/>
    <cellStyle name="Currency 4 5" xfId="2259" xr:uid="{00000000-0005-0000-0000-0000A0080000}"/>
    <cellStyle name="Currency 4 5 2" xfId="2260" xr:uid="{00000000-0005-0000-0000-0000A1080000}"/>
    <cellStyle name="Currency 4 5 2 2" xfId="2261" xr:uid="{00000000-0005-0000-0000-0000A2080000}"/>
    <cellStyle name="Currency 4 5 2 2 2" xfId="2262" xr:uid="{00000000-0005-0000-0000-0000A3080000}"/>
    <cellStyle name="Currency 4 5 2 3" xfId="2263" xr:uid="{00000000-0005-0000-0000-0000A4080000}"/>
    <cellStyle name="Currency 4 5 3" xfId="2264" xr:uid="{00000000-0005-0000-0000-0000A5080000}"/>
    <cellStyle name="Currency 4 5 3 2" xfId="2265" xr:uid="{00000000-0005-0000-0000-0000A6080000}"/>
    <cellStyle name="Currency 4 5 4" xfId="2266" xr:uid="{00000000-0005-0000-0000-0000A7080000}"/>
    <cellStyle name="Currency 4 6" xfId="2267" xr:uid="{00000000-0005-0000-0000-0000A8080000}"/>
    <cellStyle name="Currency 4 6 2" xfId="2268" xr:uid="{00000000-0005-0000-0000-0000A9080000}"/>
    <cellStyle name="Currency 4 6 2 2" xfId="2269" xr:uid="{00000000-0005-0000-0000-0000AA080000}"/>
    <cellStyle name="Currency 4 6 2 2 2" xfId="2270" xr:uid="{00000000-0005-0000-0000-0000AB080000}"/>
    <cellStyle name="Currency 4 6 2 3" xfId="2271" xr:uid="{00000000-0005-0000-0000-0000AC080000}"/>
    <cellStyle name="Currency 4 6 3" xfId="2272" xr:uid="{00000000-0005-0000-0000-0000AD080000}"/>
    <cellStyle name="Currency 4 6 3 2" xfId="2273" xr:uid="{00000000-0005-0000-0000-0000AE080000}"/>
    <cellStyle name="Currency 4 6 4" xfId="2274" xr:uid="{00000000-0005-0000-0000-0000AF080000}"/>
    <cellStyle name="Currency 4 7" xfId="2275" xr:uid="{00000000-0005-0000-0000-0000B0080000}"/>
    <cellStyle name="Currency 4 7 2" xfId="2276" xr:uid="{00000000-0005-0000-0000-0000B1080000}"/>
    <cellStyle name="Currency 4 7 2 2" xfId="2277" xr:uid="{00000000-0005-0000-0000-0000B2080000}"/>
    <cellStyle name="Currency 4 7 3" xfId="2278" xr:uid="{00000000-0005-0000-0000-0000B3080000}"/>
    <cellStyle name="Currency 4 8" xfId="2279" xr:uid="{00000000-0005-0000-0000-0000B4080000}"/>
    <cellStyle name="Currency 4 8 2" xfId="2280" xr:uid="{00000000-0005-0000-0000-0000B5080000}"/>
    <cellStyle name="Currency 4 9" xfId="2281" xr:uid="{00000000-0005-0000-0000-0000B6080000}"/>
    <cellStyle name="Currency 40" xfId="2282" xr:uid="{00000000-0005-0000-0000-0000B7080000}"/>
    <cellStyle name="Currency 41" xfId="2283" xr:uid="{00000000-0005-0000-0000-0000B8080000}"/>
    <cellStyle name="Currency 42" xfId="2284" xr:uid="{00000000-0005-0000-0000-0000B9080000}"/>
    <cellStyle name="Currency 43" xfId="2285" xr:uid="{00000000-0005-0000-0000-0000BA080000}"/>
    <cellStyle name="Currency 44" xfId="2286" xr:uid="{00000000-0005-0000-0000-0000BB080000}"/>
    <cellStyle name="Currency 45" xfId="2287" xr:uid="{00000000-0005-0000-0000-0000BC080000}"/>
    <cellStyle name="Currency 46" xfId="2288" xr:uid="{00000000-0005-0000-0000-0000BD080000}"/>
    <cellStyle name="Currency 47" xfId="2289" xr:uid="{00000000-0005-0000-0000-0000BE080000}"/>
    <cellStyle name="Currency 48" xfId="5788" xr:uid="{D275E868-5B37-4327-84C0-6B0748756397}"/>
    <cellStyle name="Currency 49" xfId="5789" xr:uid="{02FC2C91-16E6-4DFF-9EBF-1B70D973A0F8}"/>
    <cellStyle name="Currency 5" xfId="2290" xr:uid="{00000000-0005-0000-0000-0000BF080000}"/>
    <cellStyle name="Currency 5 2" xfId="2291" xr:uid="{00000000-0005-0000-0000-0000C0080000}"/>
    <cellStyle name="Currency 5 2 2" xfId="2292" xr:uid="{00000000-0005-0000-0000-0000C1080000}"/>
    <cellStyle name="Currency 5 2 2 2" xfId="2293" xr:uid="{00000000-0005-0000-0000-0000C2080000}"/>
    <cellStyle name="Currency 5 2 2 2 2" xfId="2294" xr:uid="{00000000-0005-0000-0000-0000C3080000}"/>
    <cellStyle name="Currency 5 2 2 2 2 2" xfId="2295" xr:uid="{00000000-0005-0000-0000-0000C4080000}"/>
    <cellStyle name="Currency 5 2 2 2 3" xfId="2296" xr:uid="{00000000-0005-0000-0000-0000C5080000}"/>
    <cellStyle name="Currency 5 2 2 3" xfId="2297" xr:uid="{00000000-0005-0000-0000-0000C6080000}"/>
    <cellStyle name="Currency 5 2 2 3 2" xfId="2298" xr:uid="{00000000-0005-0000-0000-0000C7080000}"/>
    <cellStyle name="Currency 5 2 2 4" xfId="2299" xr:uid="{00000000-0005-0000-0000-0000C8080000}"/>
    <cellStyle name="Currency 5 2 3" xfId="2300" xr:uid="{00000000-0005-0000-0000-0000C9080000}"/>
    <cellStyle name="Currency 5 2 3 2" xfId="2301" xr:uid="{00000000-0005-0000-0000-0000CA080000}"/>
    <cellStyle name="Currency 5 2 3 2 2" xfId="2302" xr:uid="{00000000-0005-0000-0000-0000CB080000}"/>
    <cellStyle name="Currency 5 2 3 3" xfId="2303" xr:uid="{00000000-0005-0000-0000-0000CC080000}"/>
    <cellStyle name="Currency 5 2 4" xfId="2304" xr:uid="{00000000-0005-0000-0000-0000CD080000}"/>
    <cellStyle name="Currency 5 2 4 2" xfId="2305" xr:uid="{00000000-0005-0000-0000-0000CE080000}"/>
    <cellStyle name="Currency 5 2 5" xfId="2306" xr:uid="{00000000-0005-0000-0000-0000CF080000}"/>
    <cellStyle name="Currency 5 3" xfId="2307" xr:uid="{00000000-0005-0000-0000-0000D0080000}"/>
    <cellStyle name="Currency 5 3 2" xfId="2308" xr:uid="{00000000-0005-0000-0000-0000D1080000}"/>
    <cellStyle name="Currency 5 3 2 2" xfId="2309" xr:uid="{00000000-0005-0000-0000-0000D2080000}"/>
    <cellStyle name="Currency 5 3 2 2 2" xfId="2310" xr:uid="{00000000-0005-0000-0000-0000D3080000}"/>
    <cellStyle name="Currency 5 3 2 2 2 2" xfId="2311" xr:uid="{00000000-0005-0000-0000-0000D4080000}"/>
    <cellStyle name="Currency 5 3 2 2 3" xfId="2312" xr:uid="{00000000-0005-0000-0000-0000D5080000}"/>
    <cellStyle name="Currency 5 3 2 3" xfId="2313" xr:uid="{00000000-0005-0000-0000-0000D6080000}"/>
    <cellStyle name="Currency 5 3 2 3 2" xfId="2314" xr:uid="{00000000-0005-0000-0000-0000D7080000}"/>
    <cellStyle name="Currency 5 3 2 4" xfId="2315" xr:uid="{00000000-0005-0000-0000-0000D8080000}"/>
    <cellStyle name="Currency 5 3 3" xfId="2316" xr:uid="{00000000-0005-0000-0000-0000D9080000}"/>
    <cellStyle name="Currency 5 3 3 2" xfId="2317" xr:uid="{00000000-0005-0000-0000-0000DA080000}"/>
    <cellStyle name="Currency 5 3 3 2 2" xfId="2318" xr:uid="{00000000-0005-0000-0000-0000DB080000}"/>
    <cellStyle name="Currency 5 3 3 3" xfId="2319" xr:uid="{00000000-0005-0000-0000-0000DC080000}"/>
    <cellStyle name="Currency 5 3 4" xfId="2320" xr:uid="{00000000-0005-0000-0000-0000DD080000}"/>
    <cellStyle name="Currency 5 3 4 2" xfId="2321" xr:uid="{00000000-0005-0000-0000-0000DE080000}"/>
    <cellStyle name="Currency 5 3 5" xfId="2322" xr:uid="{00000000-0005-0000-0000-0000DF080000}"/>
    <cellStyle name="Currency 5 4" xfId="2323" xr:uid="{00000000-0005-0000-0000-0000E0080000}"/>
    <cellStyle name="Currency 5 4 2" xfId="2324" xr:uid="{00000000-0005-0000-0000-0000E1080000}"/>
    <cellStyle name="Currency 5 4 2 2" xfId="2325" xr:uid="{00000000-0005-0000-0000-0000E2080000}"/>
    <cellStyle name="Currency 5 4 2 2 2" xfId="2326" xr:uid="{00000000-0005-0000-0000-0000E3080000}"/>
    <cellStyle name="Currency 5 4 2 3" xfId="2327" xr:uid="{00000000-0005-0000-0000-0000E4080000}"/>
    <cellStyle name="Currency 5 4 3" xfId="2328" xr:uid="{00000000-0005-0000-0000-0000E5080000}"/>
    <cellStyle name="Currency 5 4 3 2" xfId="2329" xr:uid="{00000000-0005-0000-0000-0000E6080000}"/>
    <cellStyle name="Currency 5 4 4" xfId="2330" xr:uid="{00000000-0005-0000-0000-0000E7080000}"/>
    <cellStyle name="Currency 5 5" xfId="2331" xr:uid="{00000000-0005-0000-0000-0000E8080000}"/>
    <cellStyle name="Currency 5 5 2" xfId="2332" xr:uid="{00000000-0005-0000-0000-0000E9080000}"/>
    <cellStyle name="Currency 5 5 2 2" xfId="2333" xr:uid="{00000000-0005-0000-0000-0000EA080000}"/>
    <cellStyle name="Currency 5 5 3" xfId="2334" xr:uid="{00000000-0005-0000-0000-0000EB080000}"/>
    <cellStyle name="Currency 5 6" xfId="2335" xr:uid="{00000000-0005-0000-0000-0000EC080000}"/>
    <cellStyle name="Currency 5 6 2" xfId="2336" xr:uid="{00000000-0005-0000-0000-0000ED080000}"/>
    <cellStyle name="Currency 5 7" xfId="2337" xr:uid="{00000000-0005-0000-0000-0000EE080000}"/>
    <cellStyle name="Currency 50" xfId="5795" xr:uid="{009BA3D2-3041-46D0-9481-E5C8EFAA217D}"/>
    <cellStyle name="Currency 6" xfId="2338" xr:uid="{00000000-0005-0000-0000-0000EF080000}"/>
    <cellStyle name="Currency 6 2" xfId="2339" xr:uid="{00000000-0005-0000-0000-0000F0080000}"/>
    <cellStyle name="Currency 6 2 2" xfId="2340" xr:uid="{00000000-0005-0000-0000-0000F1080000}"/>
    <cellStyle name="Currency 6 2 2 2" xfId="2341" xr:uid="{00000000-0005-0000-0000-0000F2080000}"/>
    <cellStyle name="Currency 6 2 2 2 2" xfId="2342" xr:uid="{00000000-0005-0000-0000-0000F3080000}"/>
    <cellStyle name="Currency 6 2 2 2 2 2" xfId="2343" xr:uid="{00000000-0005-0000-0000-0000F4080000}"/>
    <cellStyle name="Currency 6 2 2 2 3" xfId="2344" xr:uid="{00000000-0005-0000-0000-0000F5080000}"/>
    <cellStyle name="Currency 6 2 2 3" xfId="2345" xr:uid="{00000000-0005-0000-0000-0000F6080000}"/>
    <cellStyle name="Currency 6 2 2 3 2" xfId="2346" xr:uid="{00000000-0005-0000-0000-0000F7080000}"/>
    <cellStyle name="Currency 6 2 2 4" xfId="2347" xr:uid="{00000000-0005-0000-0000-0000F8080000}"/>
    <cellStyle name="Currency 6 2 3" xfId="2348" xr:uid="{00000000-0005-0000-0000-0000F9080000}"/>
    <cellStyle name="Currency 6 2 3 2" xfId="2349" xr:uid="{00000000-0005-0000-0000-0000FA080000}"/>
    <cellStyle name="Currency 6 2 3 2 2" xfId="2350" xr:uid="{00000000-0005-0000-0000-0000FB080000}"/>
    <cellStyle name="Currency 6 2 3 3" xfId="2351" xr:uid="{00000000-0005-0000-0000-0000FC080000}"/>
    <cellStyle name="Currency 6 2 4" xfId="2352" xr:uid="{00000000-0005-0000-0000-0000FD080000}"/>
    <cellStyle name="Currency 6 2 4 2" xfId="2353" xr:uid="{00000000-0005-0000-0000-0000FE080000}"/>
    <cellStyle name="Currency 6 2 5" xfId="2354" xr:uid="{00000000-0005-0000-0000-0000FF080000}"/>
    <cellStyle name="Currency 6 3" xfId="2355" xr:uid="{00000000-0005-0000-0000-000000090000}"/>
    <cellStyle name="Currency 6 3 2" xfId="2356" xr:uid="{00000000-0005-0000-0000-000001090000}"/>
    <cellStyle name="Currency 6 3 2 2" xfId="2357" xr:uid="{00000000-0005-0000-0000-000002090000}"/>
    <cellStyle name="Currency 6 3 2 2 2" xfId="2358" xr:uid="{00000000-0005-0000-0000-000003090000}"/>
    <cellStyle name="Currency 6 3 2 2 2 2" xfId="2359" xr:uid="{00000000-0005-0000-0000-000004090000}"/>
    <cellStyle name="Currency 6 3 2 2 3" xfId="2360" xr:uid="{00000000-0005-0000-0000-000005090000}"/>
    <cellStyle name="Currency 6 3 2 3" xfId="2361" xr:uid="{00000000-0005-0000-0000-000006090000}"/>
    <cellStyle name="Currency 6 3 2 3 2" xfId="2362" xr:uid="{00000000-0005-0000-0000-000007090000}"/>
    <cellStyle name="Currency 6 3 2 4" xfId="2363" xr:uid="{00000000-0005-0000-0000-000008090000}"/>
    <cellStyle name="Currency 6 3 3" xfId="2364" xr:uid="{00000000-0005-0000-0000-000009090000}"/>
    <cellStyle name="Currency 6 3 3 2" xfId="2365" xr:uid="{00000000-0005-0000-0000-00000A090000}"/>
    <cellStyle name="Currency 6 3 3 2 2" xfId="2366" xr:uid="{00000000-0005-0000-0000-00000B090000}"/>
    <cellStyle name="Currency 6 3 3 3" xfId="2367" xr:uid="{00000000-0005-0000-0000-00000C090000}"/>
    <cellStyle name="Currency 6 3 4" xfId="2368" xr:uid="{00000000-0005-0000-0000-00000D090000}"/>
    <cellStyle name="Currency 6 3 4 2" xfId="2369" xr:uid="{00000000-0005-0000-0000-00000E090000}"/>
    <cellStyle name="Currency 6 3 5" xfId="2370" xr:uid="{00000000-0005-0000-0000-00000F090000}"/>
    <cellStyle name="Currency 6 4" xfId="2371" xr:uid="{00000000-0005-0000-0000-000010090000}"/>
    <cellStyle name="Currency 6 4 2" xfId="2372" xr:uid="{00000000-0005-0000-0000-000011090000}"/>
    <cellStyle name="Currency 6 4 2 2" xfId="2373" xr:uid="{00000000-0005-0000-0000-000012090000}"/>
    <cellStyle name="Currency 6 4 2 2 2" xfId="2374" xr:uid="{00000000-0005-0000-0000-000013090000}"/>
    <cellStyle name="Currency 6 4 2 3" xfId="2375" xr:uid="{00000000-0005-0000-0000-000014090000}"/>
    <cellStyle name="Currency 6 4 3" xfId="2376" xr:uid="{00000000-0005-0000-0000-000015090000}"/>
    <cellStyle name="Currency 6 4 3 2" xfId="2377" xr:uid="{00000000-0005-0000-0000-000016090000}"/>
    <cellStyle name="Currency 6 4 4" xfId="2378" xr:uid="{00000000-0005-0000-0000-000017090000}"/>
    <cellStyle name="Currency 6 5" xfId="2379" xr:uid="{00000000-0005-0000-0000-000018090000}"/>
    <cellStyle name="Currency 6 5 2" xfId="2380" xr:uid="{00000000-0005-0000-0000-000019090000}"/>
    <cellStyle name="Currency 6 5 2 2" xfId="2381" xr:uid="{00000000-0005-0000-0000-00001A090000}"/>
    <cellStyle name="Currency 6 5 3" xfId="2382" xr:uid="{00000000-0005-0000-0000-00001B090000}"/>
    <cellStyle name="Currency 6 6" xfId="2383" xr:uid="{00000000-0005-0000-0000-00001C090000}"/>
    <cellStyle name="Currency 6 6 2" xfId="2384" xr:uid="{00000000-0005-0000-0000-00001D090000}"/>
    <cellStyle name="Currency 6 7" xfId="2385" xr:uid="{00000000-0005-0000-0000-00001E090000}"/>
    <cellStyle name="Currency 7" xfId="2386" xr:uid="{00000000-0005-0000-0000-00001F090000}"/>
    <cellStyle name="Currency 7 2" xfId="2387" xr:uid="{00000000-0005-0000-0000-000020090000}"/>
    <cellStyle name="Currency 7 2 2" xfId="2388" xr:uid="{00000000-0005-0000-0000-000021090000}"/>
    <cellStyle name="Currency 7 3" xfId="2389" xr:uid="{00000000-0005-0000-0000-000022090000}"/>
    <cellStyle name="Currency 8" xfId="2390" xr:uid="{00000000-0005-0000-0000-000023090000}"/>
    <cellStyle name="Currency 8 2" xfId="2391" xr:uid="{00000000-0005-0000-0000-000024090000}"/>
    <cellStyle name="Currency 8 2 2" xfId="2392" xr:uid="{00000000-0005-0000-0000-000025090000}"/>
    <cellStyle name="Currency 8 2 2 2" xfId="2393" xr:uid="{00000000-0005-0000-0000-000026090000}"/>
    <cellStyle name="Currency 8 2 2 2 2" xfId="2394" xr:uid="{00000000-0005-0000-0000-000027090000}"/>
    <cellStyle name="Currency 8 2 2 2 2 2" xfId="2395" xr:uid="{00000000-0005-0000-0000-000028090000}"/>
    <cellStyle name="Currency 8 2 2 2 3" xfId="2396" xr:uid="{00000000-0005-0000-0000-000029090000}"/>
    <cellStyle name="Currency 8 2 2 3" xfId="2397" xr:uid="{00000000-0005-0000-0000-00002A090000}"/>
    <cellStyle name="Currency 8 2 2 3 2" xfId="2398" xr:uid="{00000000-0005-0000-0000-00002B090000}"/>
    <cellStyle name="Currency 8 2 2 4" xfId="2399" xr:uid="{00000000-0005-0000-0000-00002C090000}"/>
    <cellStyle name="Currency 8 2 3" xfId="2400" xr:uid="{00000000-0005-0000-0000-00002D090000}"/>
    <cellStyle name="Currency 8 2 3 2" xfId="2401" xr:uid="{00000000-0005-0000-0000-00002E090000}"/>
    <cellStyle name="Currency 8 2 3 2 2" xfId="2402" xr:uid="{00000000-0005-0000-0000-00002F090000}"/>
    <cellStyle name="Currency 8 2 3 3" xfId="2403" xr:uid="{00000000-0005-0000-0000-000030090000}"/>
    <cellStyle name="Currency 8 2 4" xfId="2404" xr:uid="{00000000-0005-0000-0000-000031090000}"/>
    <cellStyle name="Currency 8 2 4 2" xfId="2405" xr:uid="{00000000-0005-0000-0000-000032090000}"/>
    <cellStyle name="Currency 8 2 5" xfId="2406" xr:uid="{00000000-0005-0000-0000-000033090000}"/>
    <cellStyle name="Currency 8 3" xfId="2407" xr:uid="{00000000-0005-0000-0000-000034090000}"/>
    <cellStyle name="Currency 8 3 2" xfId="2408" xr:uid="{00000000-0005-0000-0000-000035090000}"/>
    <cellStyle name="Currency 8 3 2 2" xfId="2409" xr:uid="{00000000-0005-0000-0000-000036090000}"/>
    <cellStyle name="Currency 8 3 2 2 2" xfId="2410" xr:uid="{00000000-0005-0000-0000-000037090000}"/>
    <cellStyle name="Currency 8 3 2 2 2 2" xfId="2411" xr:uid="{00000000-0005-0000-0000-000038090000}"/>
    <cellStyle name="Currency 8 3 2 2 3" xfId="2412" xr:uid="{00000000-0005-0000-0000-000039090000}"/>
    <cellStyle name="Currency 8 3 2 3" xfId="2413" xr:uid="{00000000-0005-0000-0000-00003A090000}"/>
    <cellStyle name="Currency 8 3 2 3 2" xfId="2414" xr:uid="{00000000-0005-0000-0000-00003B090000}"/>
    <cellStyle name="Currency 8 3 2 4" xfId="2415" xr:uid="{00000000-0005-0000-0000-00003C090000}"/>
    <cellStyle name="Currency 8 3 3" xfId="2416" xr:uid="{00000000-0005-0000-0000-00003D090000}"/>
    <cellStyle name="Currency 8 3 3 2" xfId="2417" xr:uid="{00000000-0005-0000-0000-00003E090000}"/>
    <cellStyle name="Currency 8 3 3 2 2" xfId="2418" xr:uid="{00000000-0005-0000-0000-00003F090000}"/>
    <cellStyle name="Currency 8 3 3 3" xfId="2419" xr:uid="{00000000-0005-0000-0000-000040090000}"/>
    <cellStyle name="Currency 8 3 4" xfId="2420" xr:uid="{00000000-0005-0000-0000-000041090000}"/>
    <cellStyle name="Currency 8 3 4 2" xfId="2421" xr:uid="{00000000-0005-0000-0000-000042090000}"/>
    <cellStyle name="Currency 8 3 5" xfId="2422" xr:uid="{00000000-0005-0000-0000-000043090000}"/>
    <cellStyle name="Currency 8 4" xfId="2423" xr:uid="{00000000-0005-0000-0000-000044090000}"/>
    <cellStyle name="Currency 8 4 2" xfId="2424" xr:uid="{00000000-0005-0000-0000-000045090000}"/>
    <cellStyle name="Currency 8 4 2 2" xfId="2425" xr:uid="{00000000-0005-0000-0000-000046090000}"/>
    <cellStyle name="Currency 8 4 2 2 2" xfId="2426" xr:uid="{00000000-0005-0000-0000-000047090000}"/>
    <cellStyle name="Currency 8 4 2 3" xfId="2427" xr:uid="{00000000-0005-0000-0000-000048090000}"/>
    <cellStyle name="Currency 8 4 3" xfId="2428" xr:uid="{00000000-0005-0000-0000-000049090000}"/>
    <cellStyle name="Currency 8 4 3 2" xfId="2429" xr:uid="{00000000-0005-0000-0000-00004A090000}"/>
    <cellStyle name="Currency 8 4 4" xfId="2430" xr:uid="{00000000-0005-0000-0000-00004B090000}"/>
    <cellStyle name="Currency 8 5" xfId="2431" xr:uid="{00000000-0005-0000-0000-00004C090000}"/>
    <cellStyle name="Currency 8 5 2" xfId="2432" xr:uid="{00000000-0005-0000-0000-00004D090000}"/>
    <cellStyle name="Currency 8 5 2 2" xfId="2433" xr:uid="{00000000-0005-0000-0000-00004E090000}"/>
    <cellStyle name="Currency 8 5 3" xfId="2434" xr:uid="{00000000-0005-0000-0000-00004F090000}"/>
    <cellStyle name="Currency 8 6" xfId="2435" xr:uid="{00000000-0005-0000-0000-000050090000}"/>
    <cellStyle name="Currency 8 6 2" xfId="2436" xr:uid="{00000000-0005-0000-0000-000051090000}"/>
    <cellStyle name="Currency 8 7" xfId="2437" xr:uid="{00000000-0005-0000-0000-000052090000}"/>
    <cellStyle name="Currency 8 7 2" xfId="2438" xr:uid="{00000000-0005-0000-0000-000053090000}"/>
    <cellStyle name="Currency 8 8" xfId="2439" xr:uid="{00000000-0005-0000-0000-000054090000}"/>
    <cellStyle name="Currency 9" xfId="2440" xr:uid="{00000000-0005-0000-0000-000055090000}"/>
    <cellStyle name="Currency 9 2" xfId="2441" xr:uid="{00000000-0005-0000-0000-000056090000}"/>
    <cellStyle name="Currency 9 2 2" xfId="2442" xr:uid="{00000000-0005-0000-0000-000057090000}"/>
    <cellStyle name="Currency 9 2 2 2" xfId="2443" xr:uid="{00000000-0005-0000-0000-000058090000}"/>
    <cellStyle name="Currency 9 2 2 2 2" xfId="2444" xr:uid="{00000000-0005-0000-0000-000059090000}"/>
    <cellStyle name="Currency 9 2 2 2 2 2" xfId="2445" xr:uid="{00000000-0005-0000-0000-00005A090000}"/>
    <cellStyle name="Currency 9 2 2 2 3" xfId="2446" xr:uid="{00000000-0005-0000-0000-00005B090000}"/>
    <cellStyle name="Currency 9 2 2 3" xfId="2447" xr:uid="{00000000-0005-0000-0000-00005C090000}"/>
    <cellStyle name="Currency 9 2 2 3 2" xfId="2448" xr:uid="{00000000-0005-0000-0000-00005D090000}"/>
    <cellStyle name="Currency 9 2 2 4" xfId="2449" xr:uid="{00000000-0005-0000-0000-00005E090000}"/>
    <cellStyle name="Currency 9 2 3" xfId="2450" xr:uid="{00000000-0005-0000-0000-00005F090000}"/>
    <cellStyle name="Currency 9 2 3 2" xfId="2451" xr:uid="{00000000-0005-0000-0000-000060090000}"/>
    <cellStyle name="Currency 9 2 3 2 2" xfId="2452" xr:uid="{00000000-0005-0000-0000-000061090000}"/>
    <cellStyle name="Currency 9 2 3 3" xfId="2453" xr:uid="{00000000-0005-0000-0000-000062090000}"/>
    <cellStyle name="Currency 9 2 4" xfId="2454" xr:uid="{00000000-0005-0000-0000-000063090000}"/>
    <cellStyle name="Currency 9 2 4 2" xfId="2455" xr:uid="{00000000-0005-0000-0000-000064090000}"/>
    <cellStyle name="Currency 9 2 5" xfId="2456" xr:uid="{00000000-0005-0000-0000-000065090000}"/>
    <cellStyle name="Currency 9 3" xfId="2457" xr:uid="{00000000-0005-0000-0000-000066090000}"/>
    <cellStyle name="Currency 9 3 2" xfId="2458" xr:uid="{00000000-0005-0000-0000-000067090000}"/>
    <cellStyle name="Currency 9 3 2 2" xfId="2459" xr:uid="{00000000-0005-0000-0000-000068090000}"/>
    <cellStyle name="Currency 9 3 2 2 2" xfId="2460" xr:uid="{00000000-0005-0000-0000-000069090000}"/>
    <cellStyle name="Currency 9 3 2 2 2 2" xfId="2461" xr:uid="{00000000-0005-0000-0000-00006A090000}"/>
    <cellStyle name="Currency 9 3 2 2 3" xfId="2462" xr:uid="{00000000-0005-0000-0000-00006B090000}"/>
    <cellStyle name="Currency 9 3 2 3" xfId="2463" xr:uid="{00000000-0005-0000-0000-00006C090000}"/>
    <cellStyle name="Currency 9 3 2 3 2" xfId="2464" xr:uid="{00000000-0005-0000-0000-00006D090000}"/>
    <cellStyle name="Currency 9 3 2 4" xfId="2465" xr:uid="{00000000-0005-0000-0000-00006E090000}"/>
    <cellStyle name="Currency 9 3 3" xfId="2466" xr:uid="{00000000-0005-0000-0000-00006F090000}"/>
    <cellStyle name="Currency 9 3 3 2" xfId="2467" xr:uid="{00000000-0005-0000-0000-000070090000}"/>
    <cellStyle name="Currency 9 3 3 2 2" xfId="2468" xr:uid="{00000000-0005-0000-0000-000071090000}"/>
    <cellStyle name="Currency 9 3 3 3" xfId="2469" xr:uid="{00000000-0005-0000-0000-000072090000}"/>
    <cellStyle name="Currency 9 3 4" xfId="2470" xr:uid="{00000000-0005-0000-0000-000073090000}"/>
    <cellStyle name="Currency 9 3 4 2" xfId="2471" xr:uid="{00000000-0005-0000-0000-000074090000}"/>
    <cellStyle name="Currency 9 3 5" xfId="2472" xr:uid="{00000000-0005-0000-0000-000075090000}"/>
    <cellStyle name="Currency 9 4" xfId="2473" xr:uid="{00000000-0005-0000-0000-000076090000}"/>
    <cellStyle name="Currency 9 4 2" xfId="2474" xr:uid="{00000000-0005-0000-0000-000077090000}"/>
    <cellStyle name="Currency 9 4 2 2" xfId="2475" xr:uid="{00000000-0005-0000-0000-000078090000}"/>
    <cellStyle name="Currency 9 4 2 2 2" xfId="2476" xr:uid="{00000000-0005-0000-0000-000079090000}"/>
    <cellStyle name="Currency 9 4 2 3" xfId="2477" xr:uid="{00000000-0005-0000-0000-00007A090000}"/>
    <cellStyle name="Currency 9 4 3" xfId="2478" xr:uid="{00000000-0005-0000-0000-00007B090000}"/>
    <cellStyle name="Currency 9 4 3 2" xfId="2479" xr:uid="{00000000-0005-0000-0000-00007C090000}"/>
    <cellStyle name="Currency 9 4 4" xfId="2480" xr:uid="{00000000-0005-0000-0000-00007D090000}"/>
    <cellStyle name="Currency 9 5" xfId="2481" xr:uid="{00000000-0005-0000-0000-00007E090000}"/>
    <cellStyle name="Currency 9 5 2" xfId="2482" xr:uid="{00000000-0005-0000-0000-00007F090000}"/>
    <cellStyle name="Currency 9 5 2 2" xfId="2483" xr:uid="{00000000-0005-0000-0000-000080090000}"/>
    <cellStyle name="Currency 9 5 3" xfId="2484" xr:uid="{00000000-0005-0000-0000-000081090000}"/>
    <cellStyle name="Currency 9 6" xfId="2485" xr:uid="{00000000-0005-0000-0000-000082090000}"/>
    <cellStyle name="Currency 9 6 2" xfId="2486" xr:uid="{00000000-0005-0000-0000-000083090000}"/>
    <cellStyle name="Currency 9 7" xfId="2487" xr:uid="{00000000-0005-0000-0000-000084090000}"/>
    <cellStyle name="Currency Per Share" xfId="2488" xr:uid="{00000000-0005-0000-0000-000085090000}"/>
    <cellStyle name="Currency0" xfId="109" xr:uid="{00000000-0005-0000-0000-000086090000}"/>
    <cellStyle name="Currency0 2" xfId="2489" xr:uid="{00000000-0005-0000-0000-000087090000}"/>
    <cellStyle name="Currency0 3" xfId="160" xr:uid="{00000000-0005-0000-0000-000088090000}"/>
    <cellStyle name="Currency2" xfId="2490" xr:uid="{00000000-0005-0000-0000-000089090000}"/>
    <cellStyle name="CUS.Work.Area" xfId="2491" xr:uid="{00000000-0005-0000-0000-00008A090000}"/>
    <cellStyle name="Dash" xfId="2492" xr:uid="{00000000-0005-0000-0000-00008B090000}"/>
    <cellStyle name="Data" xfId="2493" xr:uid="{00000000-0005-0000-0000-00008C090000}"/>
    <cellStyle name="Data 2" xfId="2494" xr:uid="{00000000-0005-0000-0000-00008D090000}"/>
    <cellStyle name="Data 3" xfId="2495" xr:uid="{00000000-0005-0000-0000-00008E090000}"/>
    <cellStyle name="Date" xfId="110" xr:uid="{00000000-0005-0000-0000-00008F090000}"/>
    <cellStyle name="Date [mm-dd-yyyy]" xfId="2497" xr:uid="{00000000-0005-0000-0000-000090090000}"/>
    <cellStyle name="Date [mm-dd-yyyy] 2" xfId="2498" xr:uid="{00000000-0005-0000-0000-000091090000}"/>
    <cellStyle name="Date [mm-d-yyyy]" xfId="2499" xr:uid="{00000000-0005-0000-0000-000092090000}"/>
    <cellStyle name="Date [mmm-yyyy]" xfId="2500" xr:uid="{00000000-0005-0000-0000-000093090000}"/>
    <cellStyle name="Date 2" xfId="2496" xr:uid="{00000000-0005-0000-0000-000094090000}"/>
    <cellStyle name="Date Aligned" xfId="2501" xr:uid="{00000000-0005-0000-0000-000095090000}"/>
    <cellStyle name="Date Aligned*" xfId="2502" xr:uid="{00000000-0005-0000-0000-000096090000}"/>
    <cellStyle name="Date Aligned_comp_Integrateds" xfId="2503" xr:uid="{00000000-0005-0000-0000-000097090000}"/>
    <cellStyle name="Date Short" xfId="2504" xr:uid="{00000000-0005-0000-0000-000098090000}"/>
    <cellStyle name="date_ Pies " xfId="2505" xr:uid="{00000000-0005-0000-0000-000099090000}"/>
    <cellStyle name="DblLineDollarAcct" xfId="2506" xr:uid="{00000000-0005-0000-0000-00009A090000}"/>
    <cellStyle name="DblLineDollarAcct 2" xfId="2507" xr:uid="{00000000-0005-0000-0000-00009B090000}"/>
    <cellStyle name="DblLinePercent" xfId="2508" xr:uid="{00000000-0005-0000-0000-00009C090000}"/>
    <cellStyle name="Dezimal [0]_A17 - 31.03.1998" xfId="2509" xr:uid="{00000000-0005-0000-0000-00009D090000}"/>
    <cellStyle name="Dezimal_A17 - 31.03.1998" xfId="2510" xr:uid="{00000000-0005-0000-0000-00009E090000}"/>
    <cellStyle name="Dia" xfId="2511" xr:uid="{00000000-0005-0000-0000-00009F090000}"/>
    <cellStyle name="Dollar_ Pies " xfId="2512" xr:uid="{00000000-0005-0000-0000-0000A0090000}"/>
    <cellStyle name="DollarAccounting" xfId="2513" xr:uid="{00000000-0005-0000-0000-0000A1090000}"/>
    <cellStyle name="DollarAccounting 2" xfId="2514" xr:uid="{00000000-0005-0000-0000-0000A2090000}"/>
    <cellStyle name="Dotted Line" xfId="2515" xr:uid="{00000000-0005-0000-0000-0000A3090000}"/>
    <cellStyle name="Dotted Line 2" xfId="2516" xr:uid="{00000000-0005-0000-0000-0000A4090000}"/>
    <cellStyle name="Dotted Line 3" xfId="2517" xr:uid="{00000000-0005-0000-0000-0000A5090000}"/>
    <cellStyle name="Double Accounting" xfId="2518" xr:uid="{00000000-0005-0000-0000-0000A6090000}"/>
    <cellStyle name="Double Accounting 2" xfId="2519" xr:uid="{00000000-0005-0000-0000-0000A7090000}"/>
    <cellStyle name="Duizenden" xfId="2520" xr:uid="{00000000-0005-0000-0000-0000A8090000}"/>
    <cellStyle name="Encabez1" xfId="2521" xr:uid="{00000000-0005-0000-0000-0000A9090000}"/>
    <cellStyle name="Encabez2" xfId="2522" xr:uid="{00000000-0005-0000-0000-0000AA090000}"/>
    <cellStyle name="Enter Currency (0)" xfId="2523" xr:uid="{00000000-0005-0000-0000-0000AB090000}"/>
    <cellStyle name="Enter Currency (2)" xfId="2524" xr:uid="{00000000-0005-0000-0000-0000AC090000}"/>
    <cellStyle name="Enter Units (0)" xfId="2525" xr:uid="{00000000-0005-0000-0000-0000AD090000}"/>
    <cellStyle name="Enter Units (1)" xfId="2526" xr:uid="{00000000-0005-0000-0000-0000AE090000}"/>
    <cellStyle name="Enter Units (2)" xfId="2527" xr:uid="{00000000-0005-0000-0000-0000AF090000}"/>
    <cellStyle name="Entrée" xfId="2528" xr:uid="{00000000-0005-0000-0000-0000B0090000}"/>
    <cellStyle name="Entrée 2" xfId="2529" xr:uid="{00000000-0005-0000-0000-0000B1090000}"/>
    <cellStyle name="Entrée 3" xfId="2530" xr:uid="{00000000-0005-0000-0000-0000B2090000}"/>
    <cellStyle name="Entrée 3 2" xfId="2531" xr:uid="{00000000-0005-0000-0000-0000B3090000}"/>
    <cellStyle name="Entrée 4" xfId="2532" xr:uid="{00000000-0005-0000-0000-0000B4090000}"/>
    <cellStyle name="Euro" xfId="2533" xr:uid="{00000000-0005-0000-0000-0000B5090000}"/>
    <cellStyle name="Explanatory Text 2" xfId="63" xr:uid="{00000000-0005-0000-0000-0000B6090000}"/>
    <cellStyle name="Explanatory Text 2 10" xfId="2535" xr:uid="{00000000-0005-0000-0000-0000B7090000}"/>
    <cellStyle name="Explanatory Text 2 11" xfId="2534" xr:uid="{00000000-0005-0000-0000-0000B8090000}"/>
    <cellStyle name="Explanatory Text 2 2" xfId="2536" xr:uid="{00000000-0005-0000-0000-0000B9090000}"/>
    <cellStyle name="Explanatory Text 2 3" xfId="2537" xr:uid="{00000000-0005-0000-0000-0000BA090000}"/>
    <cellStyle name="Explanatory Text 2 4" xfId="2538" xr:uid="{00000000-0005-0000-0000-0000BB090000}"/>
    <cellStyle name="Explanatory Text 2 5" xfId="2539" xr:uid="{00000000-0005-0000-0000-0000BC090000}"/>
    <cellStyle name="Explanatory Text 2 6" xfId="2540" xr:uid="{00000000-0005-0000-0000-0000BD090000}"/>
    <cellStyle name="Explanatory Text 2 7" xfId="2541" xr:uid="{00000000-0005-0000-0000-0000BE090000}"/>
    <cellStyle name="Explanatory Text 2 8" xfId="2542" xr:uid="{00000000-0005-0000-0000-0000BF090000}"/>
    <cellStyle name="Explanatory Text 2 9" xfId="2543" xr:uid="{00000000-0005-0000-0000-0000C0090000}"/>
    <cellStyle name="Explanatory Text 3" xfId="31" xr:uid="{00000000-0005-0000-0000-0000C1090000}"/>
    <cellStyle name="fact" xfId="2544" xr:uid="{00000000-0005-0000-0000-0000C2090000}"/>
    <cellStyle name="FieldName" xfId="2545" xr:uid="{00000000-0005-0000-0000-0000C3090000}"/>
    <cellStyle name="FieldName 2" xfId="2546" xr:uid="{00000000-0005-0000-0000-0000C4090000}"/>
    <cellStyle name="Fijo" xfId="2547" xr:uid="{00000000-0005-0000-0000-0000C5090000}"/>
    <cellStyle name="Financiero" xfId="2548" xr:uid="{00000000-0005-0000-0000-0000C6090000}"/>
    <cellStyle name="Fixed" xfId="111" xr:uid="{00000000-0005-0000-0000-0000C7090000}"/>
    <cellStyle name="Fixed 2" xfId="2549" xr:uid="{00000000-0005-0000-0000-0000C8090000}"/>
    <cellStyle name="Followed Hyperlink 2" xfId="2550" xr:uid="{00000000-0005-0000-0000-0000C9090000}"/>
    <cellStyle name="Footnote" xfId="2551" xr:uid="{00000000-0005-0000-0000-0000CA090000}"/>
    <cellStyle name="Good 2" xfId="53" xr:uid="{00000000-0005-0000-0000-0000CB090000}"/>
    <cellStyle name="Good 2 10" xfId="2553" xr:uid="{00000000-0005-0000-0000-0000CC090000}"/>
    <cellStyle name="Good 2 11" xfId="2552" xr:uid="{00000000-0005-0000-0000-0000CD090000}"/>
    <cellStyle name="Good 2 2" xfId="2554" xr:uid="{00000000-0005-0000-0000-0000CE090000}"/>
    <cellStyle name="Good 2 3" xfId="2555" xr:uid="{00000000-0005-0000-0000-0000CF090000}"/>
    <cellStyle name="Good 2 4" xfId="2556" xr:uid="{00000000-0005-0000-0000-0000D0090000}"/>
    <cellStyle name="Good 2 5" xfId="2557" xr:uid="{00000000-0005-0000-0000-0000D1090000}"/>
    <cellStyle name="Good 2 6" xfId="2558" xr:uid="{00000000-0005-0000-0000-0000D2090000}"/>
    <cellStyle name="Good 2 7" xfId="2559" xr:uid="{00000000-0005-0000-0000-0000D3090000}"/>
    <cellStyle name="Good 2 8" xfId="2560" xr:uid="{00000000-0005-0000-0000-0000D4090000}"/>
    <cellStyle name="Good 2 9" xfId="2561" xr:uid="{00000000-0005-0000-0000-0000D5090000}"/>
    <cellStyle name="Good 3" xfId="32" xr:uid="{00000000-0005-0000-0000-0000D6090000}"/>
    <cellStyle name="Grey" xfId="112" xr:uid="{00000000-0005-0000-0000-0000D7090000}"/>
    <cellStyle name="GWN Table Body" xfId="2562" xr:uid="{00000000-0005-0000-0000-0000D8090000}"/>
    <cellStyle name="GWN Table Header" xfId="2563" xr:uid="{00000000-0005-0000-0000-0000D9090000}"/>
    <cellStyle name="GWN Table Left Header" xfId="2564" xr:uid="{00000000-0005-0000-0000-0000DA090000}"/>
    <cellStyle name="GWN Table Note" xfId="2565" xr:uid="{00000000-0005-0000-0000-0000DB090000}"/>
    <cellStyle name="GWN Table Title" xfId="2566" xr:uid="{00000000-0005-0000-0000-0000DC090000}"/>
    <cellStyle name="hard no" xfId="2567" xr:uid="{00000000-0005-0000-0000-0000DD090000}"/>
    <cellStyle name="hard no 2" xfId="2568" xr:uid="{00000000-0005-0000-0000-0000DE090000}"/>
    <cellStyle name="Hard Percent" xfId="2569" xr:uid="{00000000-0005-0000-0000-0000DF090000}"/>
    <cellStyle name="hardno" xfId="2570" xr:uid="{00000000-0005-0000-0000-0000E0090000}"/>
    <cellStyle name="Header" xfId="2571" xr:uid="{00000000-0005-0000-0000-0000E1090000}"/>
    <cellStyle name="Header1" xfId="2572" xr:uid="{00000000-0005-0000-0000-0000E2090000}"/>
    <cellStyle name="Header2" xfId="2573" xr:uid="{00000000-0005-0000-0000-0000E3090000}"/>
    <cellStyle name="Header2 2" xfId="2574" xr:uid="{00000000-0005-0000-0000-0000E4090000}"/>
    <cellStyle name="Heading" xfId="2575" xr:uid="{00000000-0005-0000-0000-0000E5090000}"/>
    <cellStyle name="Heading 1 2" xfId="49" xr:uid="{00000000-0005-0000-0000-0000E6090000}"/>
    <cellStyle name="Heading 1 2 2" xfId="2577" xr:uid="{00000000-0005-0000-0000-0000E7090000}"/>
    <cellStyle name="Heading 1 2 3" xfId="2578" xr:uid="{00000000-0005-0000-0000-0000E8090000}"/>
    <cellStyle name="Heading 1 2 4" xfId="2579" xr:uid="{00000000-0005-0000-0000-0000E9090000}"/>
    <cellStyle name="Heading 1 2 5" xfId="2580" xr:uid="{00000000-0005-0000-0000-0000EA090000}"/>
    <cellStyle name="Heading 1 2 6" xfId="2581" xr:uid="{00000000-0005-0000-0000-0000EB090000}"/>
    <cellStyle name="Heading 1 2 7" xfId="2582" xr:uid="{00000000-0005-0000-0000-0000EC090000}"/>
    <cellStyle name="Heading 1 2 8" xfId="2576" xr:uid="{00000000-0005-0000-0000-0000ED090000}"/>
    <cellStyle name="Heading 1 3" xfId="33" xr:uid="{00000000-0005-0000-0000-0000EE090000}"/>
    <cellStyle name="Heading 1 3 2" xfId="2583" xr:uid="{00000000-0005-0000-0000-0000EF090000}"/>
    <cellStyle name="Heading 1 4" xfId="5790" xr:uid="{5FE40B4E-F3A0-4513-9754-55B181E50D47}"/>
    <cellStyle name="Heading 2 2" xfId="48" xr:uid="{00000000-0005-0000-0000-0000F0090000}"/>
    <cellStyle name="Heading 2 2 2" xfId="2585" xr:uid="{00000000-0005-0000-0000-0000F1090000}"/>
    <cellStyle name="Heading 2 2 3" xfId="2586" xr:uid="{00000000-0005-0000-0000-0000F2090000}"/>
    <cellStyle name="Heading 2 2 4" xfId="2587" xr:uid="{00000000-0005-0000-0000-0000F3090000}"/>
    <cellStyle name="Heading 2 2 5" xfId="2588" xr:uid="{00000000-0005-0000-0000-0000F4090000}"/>
    <cellStyle name="Heading 2 2 6" xfId="2589" xr:uid="{00000000-0005-0000-0000-0000F5090000}"/>
    <cellStyle name="Heading 2 2 7" xfId="2590" xr:uid="{00000000-0005-0000-0000-0000F6090000}"/>
    <cellStyle name="Heading 2 2 8" xfId="2584" xr:uid="{00000000-0005-0000-0000-0000F7090000}"/>
    <cellStyle name="Heading 2 3" xfId="34" xr:uid="{00000000-0005-0000-0000-0000F8090000}"/>
    <cellStyle name="Heading 2 3 2" xfId="2591" xr:uid="{00000000-0005-0000-0000-0000F9090000}"/>
    <cellStyle name="Heading 2 4" xfId="5791" xr:uid="{D5B96B4B-9AEA-4CB6-B79E-C8E4163B8B93}"/>
    <cellStyle name="Heading 3 2" xfId="51" xr:uid="{00000000-0005-0000-0000-0000FA090000}"/>
    <cellStyle name="Heading 3 2 2" xfId="2593" xr:uid="{00000000-0005-0000-0000-0000FB090000}"/>
    <cellStyle name="Heading 3 2 3" xfId="2594" xr:uid="{00000000-0005-0000-0000-0000FC090000}"/>
    <cellStyle name="Heading 3 2 4" xfId="2595" xr:uid="{00000000-0005-0000-0000-0000FD090000}"/>
    <cellStyle name="Heading 3 2 5" xfId="2596" xr:uid="{00000000-0005-0000-0000-0000FE090000}"/>
    <cellStyle name="Heading 3 2 6" xfId="2597" xr:uid="{00000000-0005-0000-0000-0000FF090000}"/>
    <cellStyle name="Heading 3 2 7" xfId="2598" xr:uid="{00000000-0005-0000-0000-0000000A0000}"/>
    <cellStyle name="Heading 3 2 8" xfId="2599" xr:uid="{00000000-0005-0000-0000-0000010A0000}"/>
    <cellStyle name="Heading 3 2 9" xfId="2592" xr:uid="{00000000-0005-0000-0000-0000020A0000}"/>
    <cellStyle name="Heading 3 3" xfId="35" xr:uid="{00000000-0005-0000-0000-0000030A0000}"/>
    <cellStyle name="Heading 3 3 2" xfId="2600" xr:uid="{00000000-0005-0000-0000-0000040A0000}"/>
    <cellStyle name="Heading 4 2" xfId="52" xr:uid="{00000000-0005-0000-0000-0000050A0000}"/>
    <cellStyle name="Heading 4 2 2" xfId="2602" xr:uid="{00000000-0005-0000-0000-0000060A0000}"/>
    <cellStyle name="Heading 4 2 3" xfId="2603" xr:uid="{00000000-0005-0000-0000-0000070A0000}"/>
    <cellStyle name="Heading 4 2 4" xfId="2601" xr:uid="{00000000-0005-0000-0000-0000080A0000}"/>
    <cellStyle name="Heading 4 3" xfId="36" xr:uid="{00000000-0005-0000-0000-0000090A0000}"/>
    <cellStyle name="Heading2" xfId="2604" xr:uid="{00000000-0005-0000-0000-00000A0A0000}"/>
    <cellStyle name="Heading3" xfId="2605" xr:uid="{00000000-0005-0000-0000-00000B0A0000}"/>
    <cellStyle name="HeadingColumn" xfId="2606" xr:uid="{00000000-0005-0000-0000-00000C0A0000}"/>
    <cellStyle name="HeadingS" xfId="2607" xr:uid="{00000000-0005-0000-0000-00000D0A0000}"/>
    <cellStyle name="HeadingYear" xfId="2608" xr:uid="{00000000-0005-0000-0000-00000E0A0000}"/>
    <cellStyle name="HeadlineStyle" xfId="2609" xr:uid="{00000000-0005-0000-0000-00000F0A0000}"/>
    <cellStyle name="HeadlineStyleJustified" xfId="2610" xr:uid="{00000000-0005-0000-0000-0000100A0000}"/>
    <cellStyle name="Hed Side_Sheet1" xfId="2611" xr:uid="{00000000-0005-0000-0000-0000110A0000}"/>
    <cellStyle name="Hed Top" xfId="2612" xr:uid="{00000000-0005-0000-0000-0000120A0000}"/>
    <cellStyle name="Hyperlink 2" xfId="37" xr:uid="{00000000-0005-0000-0000-0000130A0000}"/>
    <cellStyle name="Hyperlink 2 10" xfId="2614" xr:uid="{00000000-0005-0000-0000-0000140A0000}"/>
    <cellStyle name="Hyperlink 2 11" xfId="2615" xr:uid="{00000000-0005-0000-0000-0000150A0000}"/>
    <cellStyle name="Hyperlink 2 12" xfId="2616" xr:uid="{00000000-0005-0000-0000-0000160A0000}"/>
    <cellStyle name="Hyperlink 2 13" xfId="2617" xr:uid="{00000000-0005-0000-0000-0000170A0000}"/>
    <cellStyle name="Hyperlink 2 14" xfId="2618" xr:uid="{00000000-0005-0000-0000-0000180A0000}"/>
    <cellStyle name="Hyperlink 2 15" xfId="2613" xr:uid="{00000000-0005-0000-0000-0000190A0000}"/>
    <cellStyle name="Hyperlink 2 2" xfId="2619" xr:uid="{00000000-0005-0000-0000-00001A0A0000}"/>
    <cellStyle name="Hyperlink 2 2 2" xfId="2620" xr:uid="{00000000-0005-0000-0000-00001B0A0000}"/>
    <cellStyle name="Hyperlink 2 3" xfId="2621" xr:uid="{00000000-0005-0000-0000-00001C0A0000}"/>
    <cellStyle name="Hyperlink 2 3 2" xfId="2622" xr:uid="{00000000-0005-0000-0000-00001D0A0000}"/>
    <cellStyle name="Hyperlink 2 4" xfId="2623" xr:uid="{00000000-0005-0000-0000-00001E0A0000}"/>
    <cellStyle name="Hyperlink 2 5" xfId="2624" xr:uid="{00000000-0005-0000-0000-00001F0A0000}"/>
    <cellStyle name="Hyperlink 2 6" xfId="2625" xr:uid="{00000000-0005-0000-0000-0000200A0000}"/>
    <cellStyle name="Hyperlink 2 7" xfId="2626" xr:uid="{00000000-0005-0000-0000-0000210A0000}"/>
    <cellStyle name="Hyperlink 2 8" xfId="2627" xr:uid="{00000000-0005-0000-0000-0000220A0000}"/>
    <cellStyle name="Hyperlink 2 9" xfId="2628" xr:uid="{00000000-0005-0000-0000-0000230A0000}"/>
    <cellStyle name="Hyperlink 3" xfId="2629" xr:uid="{00000000-0005-0000-0000-0000240A0000}"/>
    <cellStyle name="Hyperlink 3 10" xfId="2630" xr:uid="{00000000-0005-0000-0000-0000250A0000}"/>
    <cellStyle name="Hyperlink 3 11" xfId="2631" xr:uid="{00000000-0005-0000-0000-0000260A0000}"/>
    <cellStyle name="Hyperlink 3 12" xfId="2632" xr:uid="{00000000-0005-0000-0000-0000270A0000}"/>
    <cellStyle name="Hyperlink 3 2" xfId="2633" xr:uid="{00000000-0005-0000-0000-0000280A0000}"/>
    <cellStyle name="Hyperlink 3 3" xfId="2634" xr:uid="{00000000-0005-0000-0000-0000290A0000}"/>
    <cellStyle name="Hyperlink 3 4" xfId="2635" xr:uid="{00000000-0005-0000-0000-00002A0A0000}"/>
    <cellStyle name="Hyperlink 3 5" xfId="2636" xr:uid="{00000000-0005-0000-0000-00002B0A0000}"/>
    <cellStyle name="Hyperlink 3 6" xfId="2637" xr:uid="{00000000-0005-0000-0000-00002C0A0000}"/>
    <cellStyle name="Hyperlink 3 7" xfId="2638" xr:uid="{00000000-0005-0000-0000-00002D0A0000}"/>
    <cellStyle name="Hyperlink 3 8" xfId="2639" xr:uid="{00000000-0005-0000-0000-00002E0A0000}"/>
    <cellStyle name="Hyperlink 3 9" xfId="2640" xr:uid="{00000000-0005-0000-0000-00002F0A0000}"/>
    <cellStyle name="Hyperlink 4" xfId="2641" xr:uid="{00000000-0005-0000-0000-0000300A0000}"/>
    <cellStyle name="Hyperlink 5" xfId="2642" xr:uid="{00000000-0005-0000-0000-0000310A0000}"/>
    <cellStyle name="InLink_Acquis_CapitalCost " xfId="2643" xr:uid="{00000000-0005-0000-0000-0000320A0000}"/>
    <cellStyle name="Input (1dp#)_ Pies " xfId="2644" xr:uid="{00000000-0005-0000-0000-0000330A0000}"/>
    <cellStyle name="Input [yellow]" xfId="113" xr:uid="{00000000-0005-0000-0000-0000340A0000}"/>
    <cellStyle name="Input [yellow] 2" xfId="2645" xr:uid="{00000000-0005-0000-0000-0000350A0000}"/>
    <cellStyle name="Input 2" xfId="56" xr:uid="{00000000-0005-0000-0000-0000360A0000}"/>
    <cellStyle name="Input 2 10" xfId="2647" xr:uid="{00000000-0005-0000-0000-0000370A0000}"/>
    <cellStyle name="Input 2 11" xfId="2648" xr:uid="{00000000-0005-0000-0000-0000380A0000}"/>
    <cellStyle name="Input 2 12" xfId="2646" xr:uid="{00000000-0005-0000-0000-0000390A0000}"/>
    <cellStyle name="Input 2 2" xfId="2649" xr:uid="{00000000-0005-0000-0000-00003A0A0000}"/>
    <cellStyle name="Input 2 2 2" xfId="2650" xr:uid="{00000000-0005-0000-0000-00003B0A0000}"/>
    <cellStyle name="Input 2 2 3" xfId="2651" xr:uid="{00000000-0005-0000-0000-00003C0A0000}"/>
    <cellStyle name="Input 2 2 3 2" xfId="2652" xr:uid="{00000000-0005-0000-0000-00003D0A0000}"/>
    <cellStyle name="Input 2 2 4" xfId="2653" xr:uid="{00000000-0005-0000-0000-00003E0A0000}"/>
    <cellStyle name="Input 2 3" xfId="2654" xr:uid="{00000000-0005-0000-0000-00003F0A0000}"/>
    <cellStyle name="Input 2 3 2" xfId="2655" xr:uid="{00000000-0005-0000-0000-0000400A0000}"/>
    <cellStyle name="Input 2 3 3" xfId="2656" xr:uid="{00000000-0005-0000-0000-0000410A0000}"/>
    <cellStyle name="Input 2 3 3 2" xfId="2657" xr:uid="{00000000-0005-0000-0000-0000420A0000}"/>
    <cellStyle name="Input 2 3 4" xfId="2658" xr:uid="{00000000-0005-0000-0000-0000430A0000}"/>
    <cellStyle name="Input 2 4" xfId="2659" xr:uid="{00000000-0005-0000-0000-0000440A0000}"/>
    <cellStyle name="Input 2 5" xfId="2660" xr:uid="{00000000-0005-0000-0000-0000450A0000}"/>
    <cellStyle name="Input 2 5 2" xfId="2661" xr:uid="{00000000-0005-0000-0000-0000460A0000}"/>
    <cellStyle name="Input 2 6" xfId="2662" xr:uid="{00000000-0005-0000-0000-0000470A0000}"/>
    <cellStyle name="Input 2 7" xfId="2663" xr:uid="{00000000-0005-0000-0000-0000480A0000}"/>
    <cellStyle name="Input 2 8" xfId="2664" xr:uid="{00000000-0005-0000-0000-0000490A0000}"/>
    <cellStyle name="Input 2 9" xfId="2665" xr:uid="{00000000-0005-0000-0000-00004A0A0000}"/>
    <cellStyle name="Input 3" xfId="38" xr:uid="{00000000-0005-0000-0000-00004B0A0000}"/>
    <cellStyle name="Input 3 2" xfId="2666" xr:uid="{00000000-0005-0000-0000-00004C0A0000}"/>
    <cellStyle name="Input 4" xfId="2667" xr:uid="{00000000-0005-0000-0000-00004D0A0000}"/>
    <cellStyle name="Input 5" xfId="2668" xr:uid="{00000000-0005-0000-0000-00004E0A0000}"/>
    <cellStyle name="Input 6" xfId="2669" xr:uid="{00000000-0005-0000-0000-00004F0A0000}"/>
    <cellStyle name="Input 7" xfId="2670" xr:uid="{00000000-0005-0000-0000-0000500A0000}"/>
    <cellStyle name="Input 8" xfId="2671" xr:uid="{00000000-0005-0000-0000-0000510A0000}"/>
    <cellStyle name="InputBlueFont" xfId="2672" xr:uid="{00000000-0005-0000-0000-0000520A0000}"/>
    <cellStyle name="InputGen" xfId="2673" xr:uid="{00000000-0005-0000-0000-0000530A0000}"/>
    <cellStyle name="InputKeepColour" xfId="2674" xr:uid="{00000000-0005-0000-0000-0000540A0000}"/>
    <cellStyle name="InputKeepPale" xfId="2675" xr:uid="{00000000-0005-0000-0000-0000550A0000}"/>
    <cellStyle name="InputVariColour" xfId="2676" xr:uid="{00000000-0005-0000-0000-0000560A0000}"/>
    <cellStyle name="Integer" xfId="2677" xr:uid="{00000000-0005-0000-0000-0000570A0000}"/>
    <cellStyle name="Invisible" xfId="2678" xr:uid="{00000000-0005-0000-0000-0000580A0000}"/>
    <cellStyle name="Item" xfId="2679" xr:uid="{00000000-0005-0000-0000-0000590A0000}"/>
    <cellStyle name="Items_Obligatory" xfId="2680" xr:uid="{00000000-0005-0000-0000-00005A0A0000}"/>
    <cellStyle name="ItemTypeClass" xfId="2681" xr:uid="{00000000-0005-0000-0000-00005B0A0000}"/>
    <cellStyle name="ItemTypeClass 2" xfId="2682" xr:uid="{00000000-0005-0000-0000-00005C0A0000}"/>
    <cellStyle name="KP_Normal" xfId="2683" xr:uid="{00000000-0005-0000-0000-00005D0A0000}"/>
    <cellStyle name="Lien hypertexte visité_index" xfId="2684" xr:uid="{00000000-0005-0000-0000-00005E0A0000}"/>
    <cellStyle name="Lien hypertexte_index" xfId="2685" xr:uid="{00000000-0005-0000-0000-00005F0A0000}"/>
    <cellStyle name="ligne_detail" xfId="2686" xr:uid="{00000000-0005-0000-0000-0000600A0000}"/>
    <cellStyle name="Line" xfId="2687" xr:uid="{00000000-0005-0000-0000-0000610A0000}"/>
    <cellStyle name="Link Currency (0)" xfId="2688" xr:uid="{00000000-0005-0000-0000-0000620A0000}"/>
    <cellStyle name="Link Currency (2)" xfId="2689" xr:uid="{00000000-0005-0000-0000-0000630A0000}"/>
    <cellStyle name="Link Units (0)" xfId="2690" xr:uid="{00000000-0005-0000-0000-0000640A0000}"/>
    <cellStyle name="Link Units (1)" xfId="2691" xr:uid="{00000000-0005-0000-0000-0000650A0000}"/>
    <cellStyle name="Link Units (2)" xfId="2692" xr:uid="{00000000-0005-0000-0000-0000660A0000}"/>
    <cellStyle name="Linked Cell 2" xfId="59" xr:uid="{00000000-0005-0000-0000-0000670A0000}"/>
    <cellStyle name="Linked Cell 2 10" xfId="2694" xr:uid="{00000000-0005-0000-0000-0000680A0000}"/>
    <cellStyle name="Linked Cell 2 11" xfId="2693" xr:uid="{00000000-0005-0000-0000-0000690A0000}"/>
    <cellStyle name="Linked Cell 2 2" xfId="2695" xr:uid="{00000000-0005-0000-0000-00006A0A0000}"/>
    <cellStyle name="Linked Cell 2 3" xfId="2696" xr:uid="{00000000-0005-0000-0000-00006B0A0000}"/>
    <cellStyle name="Linked Cell 2 4" xfId="2697" xr:uid="{00000000-0005-0000-0000-00006C0A0000}"/>
    <cellStyle name="Linked Cell 2 5" xfId="2698" xr:uid="{00000000-0005-0000-0000-00006D0A0000}"/>
    <cellStyle name="Linked Cell 2 6" xfId="2699" xr:uid="{00000000-0005-0000-0000-00006E0A0000}"/>
    <cellStyle name="Linked Cell 2 7" xfId="2700" xr:uid="{00000000-0005-0000-0000-00006F0A0000}"/>
    <cellStyle name="Linked Cell 2 8" xfId="2701" xr:uid="{00000000-0005-0000-0000-0000700A0000}"/>
    <cellStyle name="Linked Cell 2 9" xfId="2702" xr:uid="{00000000-0005-0000-0000-0000710A0000}"/>
    <cellStyle name="Linked Cell 3" xfId="39" xr:uid="{00000000-0005-0000-0000-0000720A0000}"/>
    <cellStyle name="M" xfId="114" xr:uid="{00000000-0005-0000-0000-0000730A0000}"/>
    <cellStyle name="M.00" xfId="115" xr:uid="{00000000-0005-0000-0000-0000740A0000}"/>
    <cellStyle name="m/d/yy" xfId="2703" xr:uid="{00000000-0005-0000-0000-0000750A0000}"/>
    <cellStyle name="M_9. Rev2Cost_GDPIPI" xfId="116" xr:uid="{00000000-0005-0000-0000-0000760A0000}"/>
    <cellStyle name="M_lists" xfId="117" xr:uid="{00000000-0005-0000-0000-0000770A0000}"/>
    <cellStyle name="M_lists_4. Current Monthly Fixed Charge" xfId="118" xr:uid="{00000000-0005-0000-0000-0000780A0000}"/>
    <cellStyle name="M_Sheet4" xfId="119" xr:uid="{00000000-0005-0000-0000-0000790A0000}"/>
    <cellStyle name="m1" xfId="2704" xr:uid="{00000000-0005-0000-0000-00007A0A0000}"/>
    <cellStyle name="Major item" xfId="2705" xr:uid="{00000000-0005-0000-0000-00007B0A0000}"/>
    <cellStyle name="Margin" xfId="2706" xr:uid="{00000000-0005-0000-0000-00007C0A0000}"/>
    <cellStyle name="Migliaia (0)_Sheet1" xfId="2707" xr:uid="{00000000-0005-0000-0000-00007D0A0000}"/>
    <cellStyle name="Migliaia_piv_polio" xfId="2708" xr:uid="{00000000-0005-0000-0000-00007E0A0000}"/>
    <cellStyle name="Millares [0]_Asset Mgmt " xfId="2709" xr:uid="{00000000-0005-0000-0000-00007F0A0000}"/>
    <cellStyle name="Millares_2AV_M_M " xfId="2710" xr:uid="{00000000-0005-0000-0000-0000800A0000}"/>
    <cellStyle name="Milliers [0]_CANADA1" xfId="2711" xr:uid="{00000000-0005-0000-0000-0000810A0000}"/>
    <cellStyle name="Milliers 2" xfId="2712" xr:uid="{00000000-0005-0000-0000-0000820A0000}"/>
    <cellStyle name="Milliers_CANADA1" xfId="2713" xr:uid="{00000000-0005-0000-0000-0000830A0000}"/>
    <cellStyle name="mm/dd/yy" xfId="2714" xr:uid="{00000000-0005-0000-0000-0000840A0000}"/>
    <cellStyle name="mod1" xfId="2715" xr:uid="{00000000-0005-0000-0000-0000850A0000}"/>
    <cellStyle name="modelo1" xfId="2716" xr:uid="{00000000-0005-0000-0000-0000860A0000}"/>
    <cellStyle name="Moneda [0]_2AV_M_M " xfId="2717" xr:uid="{00000000-0005-0000-0000-0000870A0000}"/>
    <cellStyle name="Moneda_2AV_M_M " xfId="2718" xr:uid="{00000000-0005-0000-0000-0000880A0000}"/>
    <cellStyle name="Monétaire [0]_CANADA1" xfId="2719" xr:uid="{00000000-0005-0000-0000-0000890A0000}"/>
    <cellStyle name="Monétaire 2" xfId="2720" xr:uid="{00000000-0005-0000-0000-00008A0A0000}"/>
    <cellStyle name="Monétaire_CANADA1" xfId="2721" xr:uid="{00000000-0005-0000-0000-00008B0A0000}"/>
    <cellStyle name="Monetario" xfId="2722" xr:uid="{00000000-0005-0000-0000-00008C0A0000}"/>
    <cellStyle name="MonthYears" xfId="2723" xr:uid="{00000000-0005-0000-0000-00008D0A0000}"/>
    <cellStyle name="Multiple" xfId="2724" xr:uid="{00000000-0005-0000-0000-00008E0A0000}"/>
    <cellStyle name="Multiple (no x)" xfId="2725" xr:uid="{00000000-0005-0000-0000-00008F0A0000}"/>
    <cellStyle name="Multiple (x)" xfId="2726" xr:uid="{00000000-0005-0000-0000-0000900A0000}"/>
    <cellStyle name="Multiple [0]" xfId="2727" xr:uid="{00000000-0005-0000-0000-0000910A0000}"/>
    <cellStyle name="Multiple [1]" xfId="2728" xr:uid="{00000000-0005-0000-0000-0000920A0000}"/>
    <cellStyle name="Multiple [2]" xfId="2729" xr:uid="{00000000-0005-0000-0000-0000930A0000}"/>
    <cellStyle name="Multiple [3]" xfId="2730" xr:uid="{00000000-0005-0000-0000-0000940A0000}"/>
    <cellStyle name="Multiple_1030171N" xfId="2731" xr:uid="{00000000-0005-0000-0000-0000950A0000}"/>
    <cellStyle name="neg0.0_CapitalCost " xfId="2732" xr:uid="{00000000-0005-0000-0000-0000960A0000}"/>
    <cellStyle name="Neutral 2" xfId="55" xr:uid="{00000000-0005-0000-0000-0000970A0000}"/>
    <cellStyle name="Neutral 2 10" xfId="2734" xr:uid="{00000000-0005-0000-0000-0000980A0000}"/>
    <cellStyle name="Neutral 2 11" xfId="2733" xr:uid="{00000000-0005-0000-0000-0000990A0000}"/>
    <cellStyle name="Neutral 2 2" xfId="2735" xr:uid="{00000000-0005-0000-0000-00009A0A0000}"/>
    <cellStyle name="Neutral 2 3" xfId="2736" xr:uid="{00000000-0005-0000-0000-00009B0A0000}"/>
    <cellStyle name="Neutral 2 4" xfId="2737" xr:uid="{00000000-0005-0000-0000-00009C0A0000}"/>
    <cellStyle name="Neutral 2 5" xfId="2738" xr:uid="{00000000-0005-0000-0000-00009D0A0000}"/>
    <cellStyle name="Neutral 2 6" xfId="2739" xr:uid="{00000000-0005-0000-0000-00009E0A0000}"/>
    <cellStyle name="Neutral 2 7" xfId="2740" xr:uid="{00000000-0005-0000-0000-00009F0A0000}"/>
    <cellStyle name="Neutral 2 8" xfId="2741" xr:uid="{00000000-0005-0000-0000-0000A00A0000}"/>
    <cellStyle name="Neutral 2 9" xfId="2742" xr:uid="{00000000-0005-0000-0000-0000A10A0000}"/>
    <cellStyle name="Neutral 3" xfId="40" xr:uid="{00000000-0005-0000-0000-0000A20A0000}"/>
    <cellStyle name="New" xfId="2743" xr:uid="{00000000-0005-0000-0000-0000A30A0000}"/>
    <cellStyle name="Nil" xfId="2744" xr:uid="{00000000-0005-0000-0000-0000A40A0000}"/>
    <cellStyle name="no dec" xfId="2745" xr:uid="{00000000-0005-0000-0000-0000A50A0000}"/>
    <cellStyle name="No-definido" xfId="2746" xr:uid="{00000000-0005-0000-0000-0000A60A0000}"/>
    <cellStyle name="Non_Input_Cell_Figures" xfId="2747" xr:uid="{00000000-0005-0000-0000-0000A70A0000}"/>
    <cellStyle name="NonPrintingArea" xfId="2748" xr:uid="{00000000-0005-0000-0000-0000A80A0000}"/>
    <cellStyle name="NORAYAS" xfId="2749" xr:uid="{00000000-0005-0000-0000-0000A90A0000}"/>
    <cellStyle name="Normal" xfId="0" builtinId="0"/>
    <cellStyle name="Normal--" xfId="2750" xr:uid="{00000000-0005-0000-0000-0000AB0A0000}"/>
    <cellStyle name="Normal - Style1" xfId="120" xr:uid="{00000000-0005-0000-0000-0000AC0A0000}"/>
    <cellStyle name="Normal - Style1 2" xfId="2751" xr:uid="{00000000-0005-0000-0000-0000AD0A0000}"/>
    <cellStyle name="Normal [0]" xfId="2752" xr:uid="{00000000-0005-0000-0000-0000AE0A0000}"/>
    <cellStyle name="Normal [1]" xfId="2753" xr:uid="{00000000-0005-0000-0000-0000AF0A0000}"/>
    <cellStyle name="Normal [3]" xfId="2754" xr:uid="{00000000-0005-0000-0000-0000B00A0000}"/>
    <cellStyle name="Normal [3] 2" xfId="2755" xr:uid="{00000000-0005-0000-0000-0000B10A0000}"/>
    <cellStyle name="Normal [3] 3" xfId="2756" xr:uid="{00000000-0005-0000-0000-0000B20A0000}"/>
    <cellStyle name="Normal 10" xfId="2757" xr:uid="{00000000-0005-0000-0000-0000B30A0000}"/>
    <cellStyle name="Normal 10 2" xfId="2758" xr:uid="{00000000-0005-0000-0000-0000B40A0000}"/>
    <cellStyle name="Normal 10 2 2" xfId="2759" xr:uid="{00000000-0005-0000-0000-0000B50A0000}"/>
    <cellStyle name="Normal 10 2 3" xfId="2760" xr:uid="{00000000-0005-0000-0000-0000B60A0000}"/>
    <cellStyle name="Normal 10 3" xfId="2761" xr:uid="{00000000-0005-0000-0000-0000B70A0000}"/>
    <cellStyle name="Normal 10 4" xfId="2762" xr:uid="{00000000-0005-0000-0000-0000B80A0000}"/>
    <cellStyle name="Normal 10 5" xfId="2763" xr:uid="{00000000-0005-0000-0000-0000B90A0000}"/>
    <cellStyle name="Normal 10 6" xfId="2764" xr:uid="{00000000-0005-0000-0000-0000BA0A0000}"/>
    <cellStyle name="Normal 10 7" xfId="2765" xr:uid="{00000000-0005-0000-0000-0000BB0A0000}"/>
    <cellStyle name="Normal 11" xfId="2766" xr:uid="{00000000-0005-0000-0000-0000BC0A0000}"/>
    <cellStyle name="Normal 11 2" xfId="2767" xr:uid="{00000000-0005-0000-0000-0000BD0A0000}"/>
    <cellStyle name="Normal 11 2 2" xfId="2768" xr:uid="{00000000-0005-0000-0000-0000BE0A0000}"/>
    <cellStyle name="Normal 11 3" xfId="2769" xr:uid="{00000000-0005-0000-0000-0000BF0A0000}"/>
    <cellStyle name="Normal 11 4" xfId="2770" xr:uid="{00000000-0005-0000-0000-0000C00A0000}"/>
    <cellStyle name="Normal 11 5" xfId="2771" xr:uid="{00000000-0005-0000-0000-0000C10A0000}"/>
    <cellStyle name="Normal 11 6" xfId="2772" xr:uid="{00000000-0005-0000-0000-0000C20A0000}"/>
    <cellStyle name="Normal 11 7" xfId="2773" xr:uid="{00000000-0005-0000-0000-0000C30A0000}"/>
    <cellStyle name="Normal 12" xfId="2774" xr:uid="{00000000-0005-0000-0000-0000C40A0000}"/>
    <cellStyle name="Normal 12 2" xfId="2775" xr:uid="{00000000-0005-0000-0000-0000C50A0000}"/>
    <cellStyle name="Normal 12 3" xfId="2776" xr:uid="{00000000-0005-0000-0000-0000C60A0000}"/>
    <cellStyle name="Normal 12 4" xfId="2777" xr:uid="{00000000-0005-0000-0000-0000C70A0000}"/>
    <cellStyle name="Normal 12 5" xfId="2778" xr:uid="{00000000-0005-0000-0000-0000C80A0000}"/>
    <cellStyle name="Normal 13" xfId="2779" xr:uid="{00000000-0005-0000-0000-0000C90A0000}"/>
    <cellStyle name="Normal 13 2" xfId="2780" xr:uid="{00000000-0005-0000-0000-0000CA0A0000}"/>
    <cellStyle name="Normal 13 2 2" xfId="2781" xr:uid="{00000000-0005-0000-0000-0000CB0A0000}"/>
    <cellStyle name="Normal 13 2 3" xfId="2782" xr:uid="{00000000-0005-0000-0000-0000CC0A0000}"/>
    <cellStyle name="Normal 13 3" xfId="2783" xr:uid="{00000000-0005-0000-0000-0000CD0A0000}"/>
    <cellStyle name="Normal 13 4" xfId="2784" xr:uid="{00000000-0005-0000-0000-0000CE0A0000}"/>
    <cellStyle name="Normal 14" xfId="2785" xr:uid="{00000000-0005-0000-0000-0000CF0A0000}"/>
    <cellStyle name="Normal 14 2" xfId="2786" xr:uid="{00000000-0005-0000-0000-0000D00A0000}"/>
    <cellStyle name="Normal 14 2 2" xfId="2787" xr:uid="{00000000-0005-0000-0000-0000D10A0000}"/>
    <cellStyle name="Normal 14 2 2 2" xfId="2788" xr:uid="{00000000-0005-0000-0000-0000D20A0000}"/>
    <cellStyle name="Normal 14 2 3" xfId="2789" xr:uid="{00000000-0005-0000-0000-0000D30A0000}"/>
    <cellStyle name="Normal 14 2 4" xfId="2790" xr:uid="{00000000-0005-0000-0000-0000D40A0000}"/>
    <cellStyle name="Normal 14 3" xfId="2791" xr:uid="{00000000-0005-0000-0000-0000D50A0000}"/>
    <cellStyle name="Normal 15" xfId="2792" xr:uid="{00000000-0005-0000-0000-0000D60A0000}"/>
    <cellStyle name="Normal 15 2" xfId="2793" xr:uid="{00000000-0005-0000-0000-0000D70A0000}"/>
    <cellStyle name="Normal 15 2 2" xfId="2794" xr:uid="{00000000-0005-0000-0000-0000D80A0000}"/>
    <cellStyle name="Normal 15 3" xfId="2795" xr:uid="{00000000-0005-0000-0000-0000D90A0000}"/>
    <cellStyle name="Normal 15 4" xfId="2796" xr:uid="{00000000-0005-0000-0000-0000DA0A0000}"/>
    <cellStyle name="Normal 16" xfId="2797" xr:uid="{00000000-0005-0000-0000-0000DB0A0000}"/>
    <cellStyle name="Normal 16 2" xfId="2798" xr:uid="{00000000-0005-0000-0000-0000DC0A0000}"/>
    <cellStyle name="Normal 16 2 2" xfId="2799" xr:uid="{00000000-0005-0000-0000-0000DD0A0000}"/>
    <cellStyle name="Normal 16 3" xfId="2800" xr:uid="{00000000-0005-0000-0000-0000DE0A0000}"/>
    <cellStyle name="Normal 16 4" xfId="2801" xr:uid="{00000000-0005-0000-0000-0000DF0A0000}"/>
    <cellStyle name="Normal 17" xfId="2802" xr:uid="{00000000-0005-0000-0000-0000E00A0000}"/>
    <cellStyle name="Normal 17 2" xfId="2803" xr:uid="{00000000-0005-0000-0000-0000E10A0000}"/>
    <cellStyle name="Normal 17 2 2" xfId="2804" xr:uid="{00000000-0005-0000-0000-0000E20A0000}"/>
    <cellStyle name="Normal 17 2 2 2" xfId="2805" xr:uid="{00000000-0005-0000-0000-0000E30A0000}"/>
    <cellStyle name="Normal 17 2 3" xfId="2806" xr:uid="{00000000-0005-0000-0000-0000E40A0000}"/>
    <cellStyle name="Normal 17 2 4" xfId="2807" xr:uid="{00000000-0005-0000-0000-0000E50A0000}"/>
    <cellStyle name="Normal 17 3" xfId="2808" xr:uid="{00000000-0005-0000-0000-0000E60A0000}"/>
    <cellStyle name="Normal 17 3 2" xfId="2809" xr:uid="{00000000-0005-0000-0000-0000E70A0000}"/>
    <cellStyle name="Normal 17 4" xfId="2810" xr:uid="{00000000-0005-0000-0000-0000E80A0000}"/>
    <cellStyle name="Normal 17 5" xfId="2811" xr:uid="{00000000-0005-0000-0000-0000E90A0000}"/>
    <cellStyle name="Normal 18" xfId="2812" xr:uid="{00000000-0005-0000-0000-0000EA0A0000}"/>
    <cellStyle name="Normal 18 2" xfId="2813" xr:uid="{00000000-0005-0000-0000-0000EB0A0000}"/>
    <cellStyle name="Normal 18 2 2" xfId="2814" xr:uid="{00000000-0005-0000-0000-0000EC0A0000}"/>
    <cellStyle name="Normal 18 3" xfId="2815" xr:uid="{00000000-0005-0000-0000-0000ED0A0000}"/>
    <cellStyle name="Normal 18 4" xfId="2816" xr:uid="{00000000-0005-0000-0000-0000EE0A0000}"/>
    <cellStyle name="Normal 19" xfId="2817" xr:uid="{00000000-0005-0000-0000-0000EF0A0000}"/>
    <cellStyle name="Normal 2" xfId="2" xr:uid="{00000000-0005-0000-0000-0000F00A0000}"/>
    <cellStyle name="Normal-- 2" xfId="2819" xr:uid="{00000000-0005-0000-0000-0000F10A0000}"/>
    <cellStyle name="Normal 2 10" xfId="2820" xr:uid="{00000000-0005-0000-0000-0000F20A0000}"/>
    <cellStyle name="Normal 2 10 2" xfId="2821" xr:uid="{00000000-0005-0000-0000-0000F30A0000}"/>
    <cellStyle name="Normal 2 11" xfId="2822" xr:uid="{00000000-0005-0000-0000-0000F40A0000}"/>
    <cellStyle name="Normal 2 11 2" xfId="2823" xr:uid="{00000000-0005-0000-0000-0000F50A0000}"/>
    <cellStyle name="Normal 2 12" xfId="2824" xr:uid="{00000000-0005-0000-0000-0000F60A0000}"/>
    <cellStyle name="Normal 2 12 2" xfId="2825" xr:uid="{00000000-0005-0000-0000-0000F70A0000}"/>
    <cellStyle name="Normal 2 13" xfId="2826" xr:uid="{00000000-0005-0000-0000-0000F80A0000}"/>
    <cellStyle name="Normal 2 13 2" xfId="2827" xr:uid="{00000000-0005-0000-0000-0000F90A0000}"/>
    <cellStyle name="Normal 2 14" xfId="2828" xr:uid="{00000000-0005-0000-0000-0000FA0A0000}"/>
    <cellStyle name="Normal 2 14 2" xfId="2829" xr:uid="{00000000-0005-0000-0000-0000FB0A0000}"/>
    <cellStyle name="Normal 2 15" xfId="2830" xr:uid="{00000000-0005-0000-0000-0000FC0A0000}"/>
    <cellStyle name="Normal 2 15 2" xfId="2831" xr:uid="{00000000-0005-0000-0000-0000FD0A0000}"/>
    <cellStyle name="Normal 2 16" xfId="2832" xr:uid="{00000000-0005-0000-0000-0000FE0A0000}"/>
    <cellStyle name="Normal 2 16 2" xfId="2833" xr:uid="{00000000-0005-0000-0000-0000FF0A0000}"/>
    <cellStyle name="Normal 2 17" xfId="2834" xr:uid="{00000000-0005-0000-0000-0000000B0000}"/>
    <cellStyle name="Normal 2 17 2" xfId="2835" xr:uid="{00000000-0005-0000-0000-0000010B0000}"/>
    <cellStyle name="Normal 2 18" xfId="2836" xr:uid="{00000000-0005-0000-0000-0000020B0000}"/>
    <cellStyle name="Normal 2 18 2" xfId="2837" xr:uid="{00000000-0005-0000-0000-0000030B0000}"/>
    <cellStyle name="Normal 2 19" xfId="2838" xr:uid="{00000000-0005-0000-0000-0000040B0000}"/>
    <cellStyle name="Normal 2 19 2" xfId="2839" xr:uid="{00000000-0005-0000-0000-0000050B0000}"/>
    <cellStyle name="Normal 2 2" xfId="46" xr:uid="{00000000-0005-0000-0000-0000060B0000}"/>
    <cellStyle name="Normal 2 2 2" xfId="2841" xr:uid="{00000000-0005-0000-0000-0000070B0000}"/>
    <cellStyle name="Normal 2 2 2 2" xfId="2842" xr:uid="{00000000-0005-0000-0000-0000080B0000}"/>
    <cellStyle name="Normal 2 2 2 2 2" xfId="2843" xr:uid="{00000000-0005-0000-0000-0000090B0000}"/>
    <cellStyle name="Normal 2 2 2 3" xfId="2844" xr:uid="{00000000-0005-0000-0000-00000A0B0000}"/>
    <cellStyle name="Normal 2 2 2 4" xfId="2845" xr:uid="{00000000-0005-0000-0000-00000B0B0000}"/>
    <cellStyle name="Normal 2 2 2 5" xfId="2846" xr:uid="{00000000-0005-0000-0000-00000C0B0000}"/>
    <cellStyle name="Normal 2 2 2 6" xfId="2847" xr:uid="{00000000-0005-0000-0000-00000D0B0000}"/>
    <cellStyle name="Normal 2 2 3" xfId="2848" xr:uid="{00000000-0005-0000-0000-00000E0B0000}"/>
    <cellStyle name="Normal 2 2 4" xfId="2849" xr:uid="{00000000-0005-0000-0000-00000F0B0000}"/>
    <cellStyle name="Normal 2 2 4 2" xfId="2850" xr:uid="{00000000-0005-0000-0000-0000100B0000}"/>
    <cellStyle name="Normal 2 2 4 3" xfId="2851" xr:uid="{00000000-0005-0000-0000-0000110B0000}"/>
    <cellStyle name="Normal 2 2 5" xfId="2852" xr:uid="{00000000-0005-0000-0000-0000120B0000}"/>
    <cellStyle name="Normal 2 2 6" xfId="2853" xr:uid="{00000000-0005-0000-0000-0000130B0000}"/>
    <cellStyle name="Normal 2 2 7" xfId="2854" xr:uid="{00000000-0005-0000-0000-0000140B0000}"/>
    <cellStyle name="Normal 2 2 8" xfId="2840" xr:uid="{00000000-0005-0000-0000-0000150B0000}"/>
    <cellStyle name="Normal 2 20" xfId="2855" xr:uid="{00000000-0005-0000-0000-0000160B0000}"/>
    <cellStyle name="Normal 2 20 2" xfId="2856" xr:uid="{00000000-0005-0000-0000-0000170B0000}"/>
    <cellStyle name="Normal 2 21" xfId="2857" xr:uid="{00000000-0005-0000-0000-0000180B0000}"/>
    <cellStyle name="Normal 2 21 2" xfId="2858" xr:uid="{00000000-0005-0000-0000-0000190B0000}"/>
    <cellStyle name="Normal 2 22" xfId="2859" xr:uid="{00000000-0005-0000-0000-00001A0B0000}"/>
    <cellStyle name="Normal 2 22 2" xfId="2860" xr:uid="{00000000-0005-0000-0000-00001B0B0000}"/>
    <cellStyle name="Normal 2 23" xfId="2861" xr:uid="{00000000-0005-0000-0000-00001C0B0000}"/>
    <cellStyle name="Normal 2 23 2" xfId="2862" xr:uid="{00000000-0005-0000-0000-00001D0B0000}"/>
    <cellStyle name="Normal 2 24" xfId="2863" xr:uid="{00000000-0005-0000-0000-00001E0B0000}"/>
    <cellStyle name="Normal 2 24 2" xfId="2864" xr:uid="{00000000-0005-0000-0000-00001F0B0000}"/>
    <cellStyle name="Normal 2 24 2 2" xfId="2865" xr:uid="{00000000-0005-0000-0000-0000200B0000}"/>
    <cellStyle name="Normal 2 24 3" xfId="2866" xr:uid="{00000000-0005-0000-0000-0000210B0000}"/>
    <cellStyle name="Normal 2 24 4" xfId="2867" xr:uid="{00000000-0005-0000-0000-0000220B0000}"/>
    <cellStyle name="Normal 2 25" xfId="2868" xr:uid="{00000000-0005-0000-0000-0000230B0000}"/>
    <cellStyle name="Normal 2 25 2" xfId="2869" xr:uid="{00000000-0005-0000-0000-0000240B0000}"/>
    <cellStyle name="Normal 2 26" xfId="2870" xr:uid="{00000000-0005-0000-0000-0000250B0000}"/>
    <cellStyle name="Normal 2 26 2" xfId="2871" xr:uid="{00000000-0005-0000-0000-0000260B0000}"/>
    <cellStyle name="Normal 2 27" xfId="2872" xr:uid="{00000000-0005-0000-0000-0000270B0000}"/>
    <cellStyle name="Normal 2 27 2" xfId="2873" xr:uid="{00000000-0005-0000-0000-0000280B0000}"/>
    <cellStyle name="Normal 2 28" xfId="2874" xr:uid="{00000000-0005-0000-0000-0000290B0000}"/>
    <cellStyle name="Normal 2 28 2" xfId="2875" xr:uid="{00000000-0005-0000-0000-00002A0B0000}"/>
    <cellStyle name="Normal 2 29" xfId="2876" xr:uid="{00000000-0005-0000-0000-00002B0B0000}"/>
    <cellStyle name="Normal 2 29 2" xfId="2877" xr:uid="{00000000-0005-0000-0000-00002C0B0000}"/>
    <cellStyle name="Normal 2 3" xfId="2878" xr:uid="{00000000-0005-0000-0000-00002D0B0000}"/>
    <cellStyle name="Normal 2 3 2" xfId="2879" xr:uid="{00000000-0005-0000-0000-00002E0B0000}"/>
    <cellStyle name="Normal 2 3 3" xfId="2880" xr:uid="{00000000-0005-0000-0000-00002F0B0000}"/>
    <cellStyle name="Normal 2 30" xfId="2881" xr:uid="{00000000-0005-0000-0000-0000300B0000}"/>
    <cellStyle name="Normal 2 30 2" xfId="2882" xr:uid="{00000000-0005-0000-0000-0000310B0000}"/>
    <cellStyle name="Normal 2 31" xfId="2883" xr:uid="{00000000-0005-0000-0000-0000320B0000}"/>
    <cellStyle name="Normal 2 31 2" xfId="2884" xr:uid="{00000000-0005-0000-0000-0000330B0000}"/>
    <cellStyle name="Normal 2 32" xfId="2885" xr:uid="{00000000-0005-0000-0000-0000340B0000}"/>
    <cellStyle name="Normal 2 33" xfId="2886" xr:uid="{00000000-0005-0000-0000-0000350B0000}"/>
    <cellStyle name="Normal 2 34" xfId="2887" xr:uid="{00000000-0005-0000-0000-0000360B0000}"/>
    <cellStyle name="Normal 2 35" xfId="2888" xr:uid="{00000000-0005-0000-0000-0000370B0000}"/>
    <cellStyle name="Normal 2 36" xfId="2889" xr:uid="{00000000-0005-0000-0000-0000380B0000}"/>
    <cellStyle name="Normal 2 37" xfId="2890" xr:uid="{00000000-0005-0000-0000-0000390B0000}"/>
    <cellStyle name="Normal 2 38" xfId="2891" xr:uid="{00000000-0005-0000-0000-00003A0B0000}"/>
    <cellStyle name="Normal 2 38 2" xfId="2892" xr:uid="{00000000-0005-0000-0000-00003B0B0000}"/>
    <cellStyle name="Normal 2 39" xfId="2893" xr:uid="{00000000-0005-0000-0000-00003C0B0000}"/>
    <cellStyle name="Normal 2 4" xfId="2894" xr:uid="{00000000-0005-0000-0000-00003D0B0000}"/>
    <cellStyle name="Normal 2 4 2" xfId="2895" xr:uid="{00000000-0005-0000-0000-00003E0B0000}"/>
    <cellStyle name="Normal 2 4 3" xfId="2896" xr:uid="{00000000-0005-0000-0000-00003F0B0000}"/>
    <cellStyle name="Normal 2 4 4" xfId="2897" xr:uid="{00000000-0005-0000-0000-0000400B0000}"/>
    <cellStyle name="Normal 2 40" xfId="2898" xr:uid="{00000000-0005-0000-0000-0000410B0000}"/>
    <cellStyle name="Normal 2 41" xfId="2899" xr:uid="{00000000-0005-0000-0000-0000420B0000}"/>
    <cellStyle name="Normal 2 42" xfId="2900" xr:uid="{00000000-0005-0000-0000-0000430B0000}"/>
    <cellStyle name="Normal 2 43" xfId="2901" xr:uid="{00000000-0005-0000-0000-0000440B0000}"/>
    <cellStyle name="Normal 2 44" xfId="2902" xr:uid="{00000000-0005-0000-0000-0000450B0000}"/>
    <cellStyle name="Normal 2 45" xfId="2903" xr:uid="{00000000-0005-0000-0000-0000460B0000}"/>
    <cellStyle name="Normal 2 46" xfId="2904" xr:uid="{00000000-0005-0000-0000-0000470B0000}"/>
    <cellStyle name="Normal 2 47" xfId="2905" xr:uid="{00000000-0005-0000-0000-0000480B0000}"/>
    <cellStyle name="Normal 2 48" xfId="2906" xr:uid="{00000000-0005-0000-0000-0000490B0000}"/>
    <cellStyle name="Normal 2 49" xfId="2907" xr:uid="{00000000-0005-0000-0000-00004A0B0000}"/>
    <cellStyle name="Normal 2 5" xfId="2908" xr:uid="{00000000-0005-0000-0000-00004B0B0000}"/>
    <cellStyle name="Normal 2 5 2" xfId="2909" xr:uid="{00000000-0005-0000-0000-00004C0B0000}"/>
    <cellStyle name="Normal 2 5 3" xfId="2910" xr:uid="{00000000-0005-0000-0000-00004D0B0000}"/>
    <cellStyle name="Normal 2 50" xfId="2911" xr:uid="{00000000-0005-0000-0000-00004E0B0000}"/>
    <cellStyle name="Normal 2 51" xfId="2912" xr:uid="{00000000-0005-0000-0000-00004F0B0000}"/>
    <cellStyle name="Normal 2 52" xfId="2913" xr:uid="{00000000-0005-0000-0000-0000500B0000}"/>
    <cellStyle name="Normal 2 53" xfId="2914" xr:uid="{00000000-0005-0000-0000-0000510B0000}"/>
    <cellStyle name="Normal 2 54" xfId="2915" xr:uid="{00000000-0005-0000-0000-0000520B0000}"/>
    <cellStyle name="Normal 2 55" xfId="2916" xr:uid="{00000000-0005-0000-0000-0000530B0000}"/>
    <cellStyle name="Normal 2 56" xfId="2917" xr:uid="{00000000-0005-0000-0000-0000540B0000}"/>
    <cellStyle name="Normal 2 57" xfId="2918" xr:uid="{00000000-0005-0000-0000-0000550B0000}"/>
    <cellStyle name="Normal 2 58" xfId="2919" xr:uid="{00000000-0005-0000-0000-0000560B0000}"/>
    <cellStyle name="Normal 2 59" xfId="2920" xr:uid="{00000000-0005-0000-0000-0000570B0000}"/>
    <cellStyle name="Normal 2 6" xfId="2921" xr:uid="{00000000-0005-0000-0000-0000580B0000}"/>
    <cellStyle name="Normal 2 6 2" xfId="2922" xr:uid="{00000000-0005-0000-0000-0000590B0000}"/>
    <cellStyle name="Normal 2 60" xfId="2923" xr:uid="{00000000-0005-0000-0000-00005A0B0000}"/>
    <cellStyle name="Normal 2 61" xfId="2924" xr:uid="{00000000-0005-0000-0000-00005B0B0000}"/>
    <cellStyle name="Normal 2 62" xfId="2925" xr:uid="{00000000-0005-0000-0000-00005C0B0000}"/>
    <cellStyle name="Normal 2 63" xfId="2926" xr:uid="{00000000-0005-0000-0000-00005D0B0000}"/>
    <cellStyle name="Normal 2 64" xfId="2927" xr:uid="{00000000-0005-0000-0000-00005E0B0000}"/>
    <cellStyle name="Normal 2 65" xfId="2928" xr:uid="{00000000-0005-0000-0000-00005F0B0000}"/>
    <cellStyle name="Normal 2 66" xfId="2818" xr:uid="{00000000-0005-0000-0000-0000600B0000}"/>
    <cellStyle name="Normal 2 67" xfId="127" xr:uid="{00000000-0005-0000-0000-0000610B0000}"/>
    <cellStyle name="Normal 2 68" xfId="132" xr:uid="{00000000-0005-0000-0000-0000620B0000}"/>
    <cellStyle name="Normal 2 69" xfId="5739" xr:uid="{00000000-0005-0000-0000-0000630B0000}"/>
    <cellStyle name="Normal 2 7" xfId="2929" xr:uid="{00000000-0005-0000-0000-0000640B0000}"/>
    <cellStyle name="Normal 2 7 2" xfId="2930" xr:uid="{00000000-0005-0000-0000-0000650B0000}"/>
    <cellStyle name="Normal 2 70" xfId="5741" xr:uid="{00000000-0005-0000-0000-0000660B0000}"/>
    <cellStyle name="Normal 2 71" xfId="5743" xr:uid="{00000000-0005-0000-0000-0000670B0000}"/>
    <cellStyle name="Normal 2 72" xfId="5745" xr:uid="{00000000-0005-0000-0000-0000680B0000}"/>
    <cellStyle name="Normal 2 73" xfId="5747" xr:uid="{00000000-0005-0000-0000-0000690B0000}"/>
    <cellStyle name="Normal 2 8" xfId="2931" xr:uid="{00000000-0005-0000-0000-00006A0B0000}"/>
    <cellStyle name="Normal 2 8 2" xfId="2932" xr:uid="{00000000-0005-0000-0000-00006B0B0000}"/>
    <cellStyle name="Normal 2 9" xfId="2933" xr:uid="{00000000-0005-0000-0000-00006C0B0000}"/>
    <cellStyle name="Normal 2 9 2" xfId="2934" xr:uid="{00000000-0005-0000-0000-00006D0B0000}"/>
    <cellStyle name="Normal 20" xfId="2935" xr:uid="{00000000-0005-0000-0000-00006E0B0000}"/>
    <cellStyle name="Normal 20 2" xfId="2936" xr:uid="{00000000-0005-0000-0000-00006F0B0000}"/>
    <cellStyle name="Normal 21" xfId="2937" xr:uid="{00000000-0005-0000-0000-0000700B0000}"/>
    <cellStyle name="Normal 22" xfId="2938" xr:uid="{00000000-0005-0000-0000-0000710B0000}"/>
    <cellStyle name="Normal 23" xfId="2939" xr:uid="{00000000-0005-0000-0000-0000720B0000}"/>
    <cellStyle name="Normal 24" xfId="2940" xr:uid="{00000000-0005-0000-0000-0000730B0000}"/>
    <cellStyle name="Normal 25" xfId="2941" xr:uid="{00000000-0005-0000-0000-0000740B0000}"/>
    <cellStyle name="Normal 25 10" xfId="2942" xr:uid="{00000000-0005-0000-0000-0000750B0000}"/>
    <cellStyle name="Normal 25 100" xfId="2943" xr:uid="{00000000-0005-0000-0000-0000760B0000}"/>
    <cellStyle name="Normal 25 101" xfId="2944" xr:uid="{00000000-0005-0000-0000-0000770B0000}"/>
    <cellStyle name="Normal 25 102" xfId="2945" xr:uid="{00000000-0005-0000-0000-0000780B0000}"/>
    <cellStyle name="Normal 25 103" xfId="2946" xr:uid="{00000000-0005-0000-0000-0000790B0000}"/>
    <cellStyle name="Normal 25 104" xfId="2947" xr:uid="{00000000-0005-0000-0000-00007A0B0000}"/>
    <cellStyle name="Normal 25 105" xfId="2948" xr:uid="{00000000-0005-0000-0000-00007B0B0000}"/>
    <cellStyle name="Normal 25 106" xfId="2949" xr:uid="{00000000-0005-0000-0000-00007C0B0000}"/>
    <cellStyle name="Normal 25 107" xfId="2950" xr:uid="{00000000-0005-0000-0000-00007D0B0000}"/>
    <cellStyle name="Normal 25 108" xfId="2951" xr:uid="{00000000-0005-0000-0000-00007E0B0000}"/>
    <cellStyle name="Normal 25 109" xfId="2952" xr:uid="{00000000-0005-0000-0000-00007F0B0000}"/>
    <cellStyle name="Normal 25 11" xfId="2953" xr:uid="{00000000-0005-0000-0000-0000800B0000}"/>
    <cellStyle name="Normal 25 12" xfId="2954" xr:uid="{00000000-0005-0000-0000-0000810B0000}"/>
    <cellStyle name="Normal 25 13" xfId="2955" xr:uid="{00000000-0005-0000-0000-0000820B0000}"/>
    <cellStyle name="Normal 25 14" xfId="2956" xr:uid="{00000000-0005-0000-0000-0000830B0000}"/>
    <cellStyle name="Normal 25 15" xfId="2957" xr:uid="{00000000-0005-0000-0000-0000840B0000}"/>
    <cellStyle name="Normal 25 16" xfId="2958" xr:uid="{00000000-0005-0000-0000-0000850B0000}"/>
    <cellStyle name="Normal 25 17" xfId="2959" xr:uid="{00000000-0005-0000-0000-0000860B0000}"/>
    <cellStyle name="Normal 25 18" xfId="2960" xr:uid="{00000000-0005-0000-0000-0000870B0000}"/>
    <cellStyle name="Normal 25 19" xfId="2961" xr:uid="{00000000-0005-0000-0000-0000880B0000}"/>
    <cellStyle name="Normal 25 2" xfId="2962" xr:uid="{00000000-0005-0000-0000-0000890B0000}"/>
    <cellStyle name="Normal 25 20" xfId="2963" xr:uid="{00000000-0005-0000-0000-00008A0B0000}"/>
    <cellStyle name="Normal 25 21" xfId="2964" xr:uid="{00000000-0005-0000-0000-00008B0B0000}"/>
    <cellStyle name="Normal 25 22" xfId="2965" xr:uid="{00000000-0005-0000-0000-00008C0B0000}"/>
    <cellStyle name="Normal 25 23" xfId="2966" xr:uid="{00000000-0005-0000-0000-00008D0B0000}"/>
    <cellStyle name="Normal 25 24" xfId="2967" xr:uid="{00000000-0005-0000-0000-00008E0B0000}"/>
    <cellStyle name="Normal 25 25" xfId="2968" xr:uid="{00000000-0005-0000-0000-00008F0B0000}"/>
    <cellStyle name="Normal 25 26" xfId="2969" xr:uid="{00000000-0005-0000-0000-0000900B0000}"/>
    <cellStyle name="Normal 25 27" xfId="2970" xr:uid="{00000000-0005-0000-0000-0000910B0000}"/>
    <cellStyle name="Normal 25 28" xfId="2971" xr:uid="{00000000-0005-0000-0000-0000920B0000}"/>
    <cellStyle name="Normal 25 29" xfId="2972" xr:uid="{00000000-0005-0000-0000-0000930B0000}"/>
    <cellStyle name="Normal 25 3" xfId="2973" xr:uid="{00000000-0005-0000-0000-0000940B0000}"/>
    <cellStyle name="Normal 25 30" xfId="2974" xr:uid="{00000000-0005-0000-0000-0000950B0000}"/>
    <cellStyle name="Normal 25 31" xfId="2975" xr:uid="{00000000-0005-0000-0000-0000960B0000}"/>
    <cellStyle name="Normal 25 32" xfId="2976" xr:uid="{00000000-0005-0000-0000-0000970B0000}"/>
    <cellStyle name="Normal 25 33" xfId="2977" xr:uid="{00000000-0005-0000-0000-0000980B0000}"/>
    <cellStyle name="Normal 25 34" xfId="2978" xr:uid="{00000000-0005-0000-0000-0000990B0000}"/>
    <cellStyle name="Normal 25 35" xfId="2979" xr:uid="{00000000-0005-0000-0000-00009A0B0000}"/>
    <cellStyle name="Normal 25 36" xfId="2980" xr:uid="{00000000-0005-0000-0000-00009B0B0000}"/>
    <cellStyle name="Normal 25 37" xfId="2981" xr:uid="{00000000-0005-0000-0000-00009C0B0000}"/>
    <cellStyle name="Normal 25 38" xfId="2982" xr:uid="{00000000-0005-0000-0000-00009D0B0000}"/>
    <cellStyle name="Normal 25 39" xfId="2983" xr:uid="{00000000-0005-0000-0000-00009E0B0000}"/>
    <cellStyle name="Normal 25 4" xfId="2984" xr:uid="{00000000-0005-0000-0000-00009F0B0000}"/>
    <cellStyle name="Normal 25 40" xfId="2985" xr:uid="{00000000-0005-0000-0000-0000A00B0000}"/>
    <cellStyle name="Normal 25 41" xfId="2986" xr:uid="{00000000-0005-0000-0000-0000A10B0000}"/>
    <cellStyle name="Normal 25 42" xfId="2987" xr:uid="{00000000-0005-0000-0000-0000A20B0000}"/>
    <cellStyle name="Normal 25 43" xfId="2988" xr:uid="{00000000-0005-0000-0000-0000A30B0000}"/>
    <cellStyle name="Normal 25 44" xfId="2989" xr:uid="{00000000-0005-0000-0000-0000A40B0000}"/>
    <cellStyle name="Normal 25 45" xfId="2990" xr:uid="{00000000-0005-0000-0000-0000A50B0000}"/>
    <cellStyle name="Normal 25 46" xfId="2991" xr:uid="{00000000-0005-0000-0000-0000A60B0000}"/>
    <cellStyle name="Normal 25 47" xfId="2992" xr:uid="{00000000-0005-0000-0000-0000A70B0000}"/>
    <cellStyle name="Normal 25 48" xfId="2993" xr:uid="{00000000-0005-0000-0000-0000A80B0000}"/>
    <cellStyle name="Normal 25 49" xfId="2994" xr:uid="{00000000-0005-0000-0000-0000A90B0000}"/>
    <cellStyle name="Normal 25 5" xfId="2995" xr:uid="{00000000-0005-0000-0000-0000AA0B0000}"/>
    <cellStyle name="Normal 25 50" xfId="2996" xr:uid="{00000000-0005-0000-0000-0000AB0B0000}"/>
    <cellStyle name="Normal 25 51" xfId="2997" xr:uid="{00000000-0005-0000-0000-0000AC0B0000}"/>
    <cellStyle name="Normal 25 52" xfId="2998" xr:uid="{00000000-0005-0000-0000-0000AD0B0000}"/>
    <cellStyle name="Normal 25 53" xfId="2999" xr:uid="{00000000-0005-0000-0000-0000AE0B0000}"/>
    <cellStyle name="Normal 25 54" xfId="3000" xr:uid="{00000000-0005-0000-0000-0000AF0B0000}"/>
    <cellStyle name="Normal 25 55" xfId="3001" xr:uid="{00000000-0005-0000-0000-0000B00B0000}"/>
    <cellStyle name="Normal 25 56" xfId="3002" xr:uid="{00000000-0005-0000-0000-0000B10B0000}"/>
    <cellStyle name="Normal 25 57" xfId="3003" xr:uid="{00000000-0005-0000-0000-0000B20B0000}"/>
    <cellStyle name="Normal 25 58" xfId="3004" xr:uid="{00000000-0005-0000-0000-0000B30B0000}"/>
    <cellStyle name="Normal 25 59" xfId="3005" xr:uid="{00000000-0005-0000-0000-0000B40B0000}"/>
    <cellStyle name="Normal 25 6" xfId="3006" xr:uid="{00000000-0005-0000-0000-0000B50B0000}"/>
    <cellStyle name="Normal 25 60" xfId="3007" xr:uid="{00000000-0005-0000-0000-0000B60B0000}"/>
    <cellStyle name="Normal 25 61" xfId="3008" xr:uid="{00000000-0005-0000-0000-0000B70B0000}"/>
    <cellStyle name="Normal 25 62" xfId="3009" xr:uid="{00000000-0005-0000-0000-0000B80B0000}"/>
    <cellStyle name="Normal 25 63" xfId="3010" xr:uid="{00000000-0005-0000-0000-0000B90B0000}"/>
    <cellStyle name="Normal 25 64" xfId="3011" xr:uid="{00000000-0005-0000-0000-0000BA0B0000}"/>
    <cellStyle name="Normal 25 65" xfId="3012" xr:uid="{00000000-0005-0000-0000-0000BB0B0000}"/>
    <cellStyle name="Normal 25 66" xfId="3013" xr:uid="{00000000-0005-0000-0000-0000BC0B0000}"/>
    <cellStyle name="Normal 25 67" xfId="3014" xr:uid="{00000000-0005-0000-0000-0000BD0B0000}"/>
    <cellStyle name="Normal 25 68" xfId="3015" xr:uid="{00000000-0005-0000-0000-0000BE0B0000}"/>
    <cellStyle name="Normal 25 69" xfId="3016" xr:uid="{00000000-0005-0000-0000-0000BF0B0000}"/>
    <cellStyle name="Normal 25 7" xfId="3017" xr:uid="{00000000-0005-0000-0000-0000C00B0000}"/>
    <cellStyle name="Normal 25 70" xfId="3018" xr:uid="{00000000-0005-0000-0000-0000C10B0000}"/>
    <cellStyle name="Normal 25 71" xfId="3019" xr:uid="{00000000-0005-0000-0000-0000C20B0000}"/>
    <cellStyle name="Normal 25 72" xfId="3020" xr:uid="{00000000-0005-0000-0000-0000C30B0000}"/>
    <cellStyle name="Normal 25 73" xfId="3021" xr:uid="{00000000-0005-0000-0000-0000C40B0000}"/>
    <cellStyle name="Normal 25 74" xfId="3022" xr:uid="{00000000-0005-0000-0000-0000C50B0000}"/>
    <cellStyle name="Normal 25 75" xfId="3023" xr:uid="{00000000-0005-0000-0000-0000C60B0000}"/>
    <cellStyle name="Normal 25 76" xfId="3024" xr:uid="{00000000-0005-0000-0000-0000C70B0000}"/>
    <cellStyle name="Normal 25 77" xfId="3025" xr:uid="{00000000-0005-0000-0000-0000C80B0000}"/>
    <cellStyle name="Normal 25 78" xfId="3026" xr:uid="{00000000-0005-0000-0000-0000C90B0000}"/>
    <cellStyle name="Normal 25 79" xfId="3027" xr:uid="{00000000-0005-0000-0000-0000CA0B0000}"/>
    <cellStyle name="Normal 25 8" xfId="3028" xr:uid="{00000000-0005-0000-0000-0000CB0B0000}"/>
    <cellStyle name="Normal 25 80" xfId="3029" xr:uid="{00000000-0005-0000-0000-0000CC0B0000}"/>
    <cellStyle name="Normal 25 81" xfId="3030" xr:uid="{00000000-0005-0000-0000-0000CD0B0000}"/>
    <cellStyle name="Normal 25 82" xfId="3031" xr:uid="{00000000-0005-0000-0000-0000CE0B0000}"/>
    <cellStyle name="Normal 25 83" xfId="3032" xr:uid="{00000000-0005-0000-0000-0000CF0B0000}"/>
    <cellStyle name="Normal 25 84" xfId="3033" xr:uid="{00000000-0005-0000-0000-0000D00B0000}"/>
    <cellStyle name="Normal 25 85" xfId="3034" xr:uid="{00000000-0005-0000-0000-0000D10B0000}"/>
    <cellStyle name="Normal 25 86" xfId="3035" xr:uid="{00000000-0005-0000-0000-0000D20B0000}"/>
    <cellStyle name="Normal 25 87" xfId="3036" xr:uid="{00000000-0005-0000-0000-0000D30B0000}"/>
    <cellStyle name="Normal 25 88" xfId="3037" xr:uid="{00000000-0005-0000-0000-0000D40B0000}"/>
    <cellStyle name="Normal 25 89" xfId="3038" xr:uid="{00000000-0005-0000-0000-0000D50B0000}"/>
    <cellStyle name="Normal 25 9" xfId="3039" xr:uid="{00000000-0005-0000-0000-0000D60B0000}"/>
    <cellStyle name="Normal 25 90" xfId="3040" xr:uid="{00000000-0005-0000-0000-0000D70B0000}"/>
    <cellStyle name="Normal 25 91" xfId="3041" xr:uid="{00000000-0005-0000-0000-0000D80B0000}"/>
    <cellStyle name="Normal 25 92" xfId="3042" xr:uid="{00000000-0005-0000-0000-0000D90B0000}"/>
    <cellStyle name="Normal 25 93" xfId="3043" xr:uid="{00000000-0005-0000-0000-0000DA0B0000}"/>
    <cellStyle name="Normal 25 94" xfId="3044" xr:uid="{00000000-0005-0000-0000-0000DB0B0000}"/>
    <cellStyle name="Normal 25 95" xfId="3045" xr:uid="{00000000-0005-0000-0000-0000DC0B0000}"/>
    <cellStyle name="Normal 25 96" xfId="3046" xr:uid="{00000000-0005-0000-0000-0000DD0B0000}"/>
    <cellStyle name="Normal 25 97" xfId="3047" xr:uid="{00000000-0005-0000-0000-0000DE0B0000}"/>
    <cellStyle name="Normal 25 98" xfId="3048" xr:uid="{00000000-0005-0000-0000-0000DF0B0000}"/>
    <cellStyle name="Normal 25 99" xfId="3049" xr:uid="{00000000-0005-0000-0000-0000E00B0000}"/>
    <cellStyle name="Normal 26" xfId="3050" xr:uid="{00000000-0005-0000-0000-0000E10B0000}"/>
    <cellStyle name="Normal 26 10" xfId="3051" xr:uid="{00000000-0005-0000-0000-0000E20B0000}"/>
    <cellStyle name="Normal 26 100" xfId="3052" xr:uid="{00000000-0005-0000-0000-0000E30B0000}"/>
    <cellStyle name="Normal 26 101" xfId="3053" xr:uid="{00000000-0005-0000-0000-0000E40B0000}"/>
    <cellStyle name="Normal 26 102" xfId="3054" xr:uid="{00000000-0005-0000-0000-0000E50B0000}"/>
    <cellStyle name="Normal 26 103" xfId="3055" xr:uid="{00000000-0005-0000-0000-0000E60B0000}"/>
    <cellStyle name="Normal 26 104" xfId="3056" xr:uid="{00000000-0005-0000-0000-0000E70B0000}"/>
    <cellStyle name="Normal 26 105" xfId="3057" xr:uid="{00000000-0005-0000-0000-0000E80B0000}"/>
    <cellStyle name="Normal 26 106" xfId="3058" xr:uid="{00000000-0005-0000-0000-0000E90B0000}"/>
    <cellStyle name="Normal 26 107" xfId="3059" xr:uid="{00000000-0005-0000-0000-0000EA0B0000}"/>
    <cellStyle name="Normal 26 108" xfId="3060" xr:uid="{00000000-0005-0000-0000-0000EB0B0000}"/>
    <cellStyle name="Normal 26 109" xfId="3061" xr:uid="{00000000-0005-0000-0000-0000EC0B0000}"/>
    <cellStyle name="Normal 26 11" xfId="3062" xr:uid="{00000000-0005-0000-0000-0000ED0B0000}"/>
    <cellStyle name="Normal 26 12" xfId="3063" xr:uid="{00000000-0005-0000-0000-0000EE0B0000}"/>
    <cellStyle name="Normal 26 13" xfId="3064" xr:uid="{00000000-0005-0000-0000-0000EF0B0000}"/>
    <cellStyle name="Normal 26 14" xfId="3065" xr:uid="{00000000-0005-0000-0000-0000F00B0000}"/>
    <cellStyle name="Normal 26 15" xfId="3066" xr:uid="{00000000-0005-0000-0000-0000F10B0000}"/>
    <cellStyle name="Normal 26 16" xfId="3067" xr:uid="{00000000-0005-0000-0000-0000F20B0000}"/>
    <cellStyle name="Normal 26 17" xfId="3068" xr:uid="{00000000-0005-0000-0000-0000F30B0000}"/>
    <cellStyle name="Normal 26 18" xfId="3069" xr:uid="{00000000-0005-0000-0000-0000F40B0000}"/>
    <cellStyle name="Normal 26 19" xfId="3070" xr:uid="{00000000-0005-0000-0000-0000F50B0000}"/>
    <cellStyle name="Normal 26 2" xfId="3071" xr:uid="{00000000-0005-0000-0000-0000F60B0000}"/>
    <cellStyle name="Normal 26 20" xfId="3072" xr:uid="{00000000-0005-0000-0000-0000F70B0000}"/>
    <cellStyle name="Normal 26 21" xfId="3073" xr:uid="{00000000-0005-0000-0000-0000F80B0000}"/>
    <cellStyle name="Normal 26 22" xfId="3074" xr:uid="{00000000-0005-0000-0000-0000F90B0000}"/>
    <cellStyle name="Normal 26 23" xfId="3075" xr:uid="{00000000-0005-0000-0000-0000FA0B0000}"/>
    <cellStyle name="Normal 26 24" xfId="3076" xr:uid="{00000000-0005-0000-0000-0000FB0B0000}"/>
    <cellStyle name="Normal 26 25" xfId="3077" xr:uid="{00000000-0005-0000-0000-0000FC0B0000}"/>
    <cellStyle name="Normal 26 26" xfId="3078" xr:uid="{00000000-0005-0000-0000-0000FD0B0000}"/>
    <cellStyle name="Normal 26 27" xfId="3079" xr:uid="{00000000-0005-0000-0000-0000FE0B0000}"/>
    <cellStyle name="Normal 26 28" xfId="3080" xr:uid="{00000000-0005-0000-0000-0000FF0B0000}"/>
    <cellStyle name="Normal 26 29" xfId="3081" xr:uid="{00000000-0005-0000-0000-0000000C0000}"/>
    <cellStyle name="Normal 26 3" xfId="3082" xr:uid="{00000000-0005-0000-0000-0000010C0000}"/>
    <cellStyle name="Normal 26 30" xfId="3083" xr:uid="{00000000-0005-0000-0000-0000020C0000}"/>
    <cellStyle name="Normal 26 31" xfId="3084" xr:uid="{00000000-0005-0000-0000-0000030C0000}"/>
    <cellStyle name="Normal 26 32" xfId="3085" xr:uid="{00000000-0005-0000-0000-0000040C0000}"/>
    <cellStyle name="Normal 26 33" xfId="3086" xr:uid="{00000000-0005-0000-0000-0000050C0000}"/>
    <cellStyle name="Normal 26 34" xfId="3087" xr:uid="{00000000-0005-0000-0000-0000060C0000}"/>
    <cellStyle name="Normal 26 35" xfId="3088" xr:uid="{00000000-0005-0000-0000-0000070C0000}"/>
    <cellStyle name="Normal 26 36" xfId="3089" xr:uid="{00000000-0005-0000-0000-0000080C0000}"/>
    <cellStyle name="Normal 26 37" xfId="3090" xr:uid="{00000000-0005-0000-0000-0000090C0000}"/>
    <cellStyle name="Normal 26 38" xfId="3091" xr:uid="{00000000-0005-0000-0000-00000A0C0000}"/>
    <cellStyle name="Normal 26 39" xfId="3092" xr:uid="{00000000-0005-0000-0000-00000B0C0000}"/>
    <cellStyle name="Normal 26 4" xfId="3093" xr:uid="{00000000-0005-0000-0000-00000C0C0000}"/>
    <cellStyle name="Normal 26 40" xfId="3094" xr:uid="{00000000-0005-0000-0000-00000D0C0000}"/>
    <cellStyle name="Normal 26 41" xfId="3095" xr:uid="{00000000-0005-0000-0000-00000E0C0000}"/>
    <cellStyle name="Normal 26 42" xfId="3096" xr:uid="{00000000-0005-0000-0000-00000F0C0000}"/>
    <cellStyle name="Normal 26 43" xfId="3097" xr:uid="{00000000-0005-0000-0000-0000100C0000}"/>
    <cellStyle name="Normal 26 44" xfId="3098" xr:uid="{00000000-0005-0000-0000-0000110C0000}"/>
    <cellStyle name="Normal 26 45" xfId="3099" xr:uid="{00000000-0005-0000-0000-0000120C0000}"/>
    <cellStyle name="Normal 26 46" xfId="3100" xr:uid="{00000000-0005-0000-0000-0000130C0000}"/>
    <cellStyle name="Normal 26 47" xfId="3101" xr:uid="{00000000-0005-0000-0000-0000140C0000}"/>
    <cellStyle name="Normal 26 48" xfId="3102" xr:uid="{00000000-0005-0000-0000-0000150C0000}"/>
    <cellStyle name="Normal 26 49" xfId="3103" xr:uid="{00000000-0005-0000-0000-0000160C0000}"/>
    <cellStyle name="Normal 26 5" xfId="3104" xr:uid="{00000000-0005-0000-0000-0000170C0000}"/>
    <cellStyle name="Normal 26 50" xfId="3105" xr:uid="{00000000-0005-0000-0000-0000180C0000}"/>
    <cellStyle name="Normal 26 51" xfId="3106" xr:uid="{00000000-0005-0000-0000-0000190C0000}"/>
    <cellStyle name="Normal 26 52" xfId="3107" xr:uid="{00000000-0005-0000-0000-00001A0C0000}"/>
    <cellStyle name="Normal 26 53" xfId="3108" xr:uid="{00000000-0005-0000-0000-00001B0C0000}"/>
    <cellStyle name="Normal 26 54" xfId="3109" xr:uid="{00000000-0005-0000-0000-00001C0C0000}"/>
    <cellStyle name="Normal 26 55" xfId="3110" xr:uid="{00000000-0005-0000-0000-00001D0C0000}"/>
    <cellStyle name="Normal 26 56" xfId="3111" xr:uid="{00000000-0005-0000-0000-00001E0C0000}"/>
    <cellStyle name="Normal 26 57" xfId="3112" xr:uid="{00000000-0005-0000-0000-00001F0C0000}"/>
    <cellStyle name="Normal 26 58" xfId="3113" xr:uid="{00000000-0005-0000-0000-0000200C0000}"/>
    <cellStyle name="Normal 26 59" xfId="3114" xr:uid="{00000000-0005-0000-0000-0000210C0000}"/>
    <cellStyle name="Normal 26 6" xfId="3115" xr:uid="{00000000-0005-0000-0000-0000220C0000}"/>
    <cellStyle name="Normal 26 60" xfId="3116" xr:uid="{00000000-0005-0000-0000-0000230C0000}"/>
    <cellStyle name="Normal 26 61" xfId="3117" xr:uid="{00000000-0005-0000-0000-0000240C0000}"/>
    <cellStyle name="Normal 26 62" xfId="3118" xr:uid="{00000000-0005-0000-0000-0000250C0000}"/>
    <cellStyle name="Normal 26 63" xfId="3119" xr:uid="{00000000-0005-0000-0000-0000260C0000}"/>
    <cellStyle name="Normal 26 64" xfId="3120" xr:uid="{00000000-0005-0000-0000-0000270C0000}"/>
    <cellStyle name="Normal 26 65" xfId="3121" xr:uid="{00000000-0005-0000-0000-0000280C0000}"/>
    <cellStyle name="Normal 26 66" xfId="3122" xr:uid="{00000000-0005-0000-0000-0000290C0000}"/>
    <cellStyle name="Normal 26 67" xfId="3123" xr:uid="{00000000-0005-0000-0000-00002A0C0000}"/>
    <cellStyle name="Normal 26 68" xfId="3124" xr:uid="{00000000-0005-0000-0000-00002B0C0000}"/>
    <cellStyle name="Normal 26 69" xfId="3125" xr:uid="{00000000-0005-0000-0000-00002C0C0000}"/>
    <cellStyle name="Normal 26 7" xfId="3126" xr:uid="{00000000-0005-0000-0000-00002D0C0000}"/>
    <cellStyle name="Normal 26 70" xfId="3127" xr:uid="{00000000-0005-0000-0000-00002E0C0000}"/>
    <cellStyle name="Normal 26 71" xfId="3128" xr:uid="{00000000-0005-0000-0000-00002F0C0000}"/>
    <cellStyle name="Normal 26 72" xfId="3129" xr:uid="{00000000-0005-0000-0000-0000300C0000}"/>
    <cellStyle name="Normal 26 73" xfId="3130" xr:uid="{00000000-0005-0000-0000-0000310C0000}"/>
    <cellStyle name="Normal 26 74" xfId="3131" xr:uid="{00000000-0005-0000-0000-0000320C0000}"/>
    <cellStyle name="Normal 26 75" xfId="3132" xr:uid="{00000000-0005-0000-0000-0000330C0000}"/>
    <cellStyle name="Normal 26 76" xfId="3133" xr:uid="{00000000-0005-0000-0000-0000340C0000}"/>
    <cellStyle name="Normal 26 77" xfId="3134" xr:uid="{00000000-0005-0000-0000-0000350C0000}"/>
    <cellStyle name="Normal 26 78" xfId="3135" xr:uid="{00000000-0005-0000-0000-0000360C0000}"/>
    <cellStyle name="Normal 26 79" xfId="3136" xr:uid="{00000000-0005-0000-0000-0000370C0000}"/>
    <cellStyle name="Normal 26 8" xfId="3137" xr:uid="{00000000-0005-0000-0000-0000380C0000}"/>
    <cellStyle name="Normal 26 80" xfId="3138" xr:uid="{00000000-0005-0000-0000-0000390C0000}"/>
    <cellStyle name="Normal 26 81" xfId="3139" xr:uid="{00000000-0005-0000-0000-00003A0C0000}"/>
    <cellStyle name="Normal 26 82" xfId="3140" xr:uid="{00000000-0005-0000-0000-00003B0C0000}"/>
    <cellStyle name="Normal 26 83" xfId="3141" xr:uid="{00000000-0005-0000-0000-00003C0C0000}"/>
    <cellStyle name="Normal 26 84" xfId="3142" xr:uid="{00000000-0005-0000-0000-00003D0C0000}"/>
    <cellStyle name="Normal 26 85" xfId="3143" xr:uid="{00000000-0005-0000-0000-00003E0C0000}"/>
    <cellStyle name="Normal 26 86" xfId="3144" xr:uid="{00000000-0005-0000-0000-00003F0C0000}"/>
    <cellStyle name="Normal 26 87" xfId="3145" xr:uid="{00000000-0005-0000-0000-0000400C0000}"/>
    <cellStyle name="Normal 26 88" xfId="3146" xr:uid="{00000000-0005-0000-0000-0000410C0000}"/>
    <cellStyle name="Normal 26 89" xfId="3147" xr:uid="{00000000-0005-0000-0000-0000420C0000}"/>
    <cellStyle name="Normal 26 9" xfId="3148" xr:uid="{00000000-0005-0000-0000-0000430C0000}"/>
    <cellStyle name="Normal 26 90" xfId="3149" xr:uid="{00000000-0005-0000-0000-0000440C0000}"/>
    <cellStyle name="Normal 26 91" xfId="3150" xr:uid="{00000000-0005-0000-0000-0000450C0000}"/>
    <cellStyle name="Normal 26 92" xfId="3151" xr:uid="{00000000-0005-0000-0000-0000460C0000}"/>
    <cellStyle name="Normal 26 93" xfId="3152" xr:uid="{00000000-0005-0000-0000-0000470C0000}"/>
    <cellStyle name="Normal 26 94" xfId="3153" xr:uid="{00000000-0005-0000-0000-0000480C0000}"/>
    <cellStyle name="Normal 26 95" xfId="3154" xr:uid="{00000000-0005-0000-0000-0000490C0000}"/>
    <cellStyle name="Normal 26 96" xfId="3155" xr:uid="{00000000-0005-0000-0000-00004A0C0000}"/>
    <cellStyle name="Normal 26 97" xfId="3156" xr:uid="{00000000-0005-0000-0000-00004B0C0000}"/>
    <cellStyle name="Normal 26 98" xfId="3157" xr:uid="{00000000-0005-0000-0000-00004C0C0000}"/>
    <cellStyle name="Normal 26 99" xfId="3158" xr:uid="{00000000-0005-0000-0000-00004D0C0000}"/>
    <cellStyle name="Normal 27" xfId="3159" xr:uid="{00000000-0005-0000-0000-00004E0C0000}"/>
    <cellStyle name="Normal 27 10" xfId="3160" xr:uid="{00000000-0005-0000-0000-00004F0C0000}"/>
    <cellStyle name="Normal 27 100" xfId="3161" xr:uid="{00000000-0005-0000-0000-0000500C0000}"/>
    <cellStyle name="Normal 27 101" xfId="3162" xr:uid="{00000000-0005-0000-0000-0000510C0000}"/>
    <cellStyle name="Normal 27 102" xfId="3163" xr:uid="{00000000-0005-0000-0000-0000520C0000}"/>
    <cellStyle name="Normal 27 103" xfId="3164" xr:uid="{00000000-0005-0000-0000-0000530C0000}"/>
    <cellStyle name="Normal 27 104" xfId="3165" xr:uid="{00000000-0005-0000-0000-0000540C0000}"/>
    <cellStyle name="Normal 27 105" xfId="3166" xr:uid="{00000000-0005-0000-0000-0000550C0000}"/>
    <cellStyle name="Normal 27 106" xfId="3167" xr:uid="{00000000-0005-0000-0000-0000560C0000}"/>
    <cellStyle name="Normal 27 107" xfId="3168" xr:uid="{00000000-0005-0000-0000-0000570C0000}"/>
    <cellStyle name="Normal 27 108" xfId="3169" xr:uid="{00000000-0005-0000-0000-0000580C0000}"/>
    <cellStyle name="Normal 27 109" xfId="3170" xr:uid="{00000000-0005-0000-0000-0000590C0000}"/>
    <cellStyle name="Normal 27 11" xfId="3171" xr:uid="{00000000-0005-0000-0000-00005A0C0000}"/>
    <cellStyle name="Normal 27 12" xfId="3172" xr:uid="{00000000-0005-0000-0000-00005B0C0000}"/>
    <cellStyle name="Normal 27 13" xfId="3173" xr:uid="{00000000-0005-0000-0000-00005C0C0000}"/>
    <cellStyle name="Normal 27 14" xfId="3174" xr:uid="{00000000-0005-0000-0000-00005D0C0000}"/>
    <cellStyle name="Normal 27 15" xfId="3175" xr:uid="{00000000-0005-0000-0000-00005E0C0000}"/>
    <cellStyle name="Normal 27 16" xfId="3176" xr:uid="{00000000-0005-0000-0000-00005F0C0000}"/>
    <cellStyle name="Normal 27 17" xfId="3177" xr:uid="{00000000-0005-0000-0000-0000600C0000}"/>
    <cellStyle name="Normal 27 18" xfId="3178" xr:uid="{00000000-0005-0000-0000-0000610C0000}"/>
    <cellStyle name="Normal 27 19" xfId="3179" xr:uid="{00000000-0005-0000-0000-0000620C0000}"/>
    <cellStyle name="Normal 27 2" xfId="3180" xr:uid="{00000000-0005-0000-0000-0000630C0000}"/>
    <cellStyle name="Normal 27 20" xfId="3181" xr:uid="{00000000-0005-0000-0000-0000640C0000}"/>
    <cellStyle name="Normal 27 21" xfId="3182" xr:uid="{00000000-0005-0000-0000-0000650C0000}"/>
    <cellStyle name="Normal 27 22" xfId="3183" xr:uid="{00000000-0005-0000-0000-0000660C0000}"/>
    <cellStyle name="Normal 27 23" xfId="3184" xr:uid="{00000000-0005-0000-0000-0000670C0000}"/>
    <cellStyle name="Normal 27 24" xfId="3185" xr:uid="{00000000-0005-0000-0000-0000680C0000}"/>
    <cellStyle name="Normal 27 25" xfId="3186" xr:uid="{00000000-0005-0000-0000-0000690C0000}"/>
    <cellStyle name="Normal 27 26" xfId="3187" xr:uid="{00000000-0005-0000-0000-00006A0C0000}"/>
    <cellStyle name="Normal 27 27" xfId="3188" xr:uid="{00000000-0005-0000-0000-00006B0C0000}"/>
    <cellStyle name="Normal 27 28" xfId="3189" xr:uid="{00000000-0005-0000-0000-00006C0C0000}"/>
    <cellStyle name="Normal 27 29" xfId="3190" xr:uid="{00000000-0005-0000-0000-00006D0C0000}"/>
    <cellStyle name="Normal 27 3" xfId="3191" xr:uid="{00000000-0005-0000-0000-00006E0C0000}"/>
    <cellStyle name="Normal 27 30" xfId="3192" xr:uid="{00000000-0005-0000-0000-00006F0C0000}"/>
    <cellStyle name="Normal 27 31" xfId="3193" xr:uid="{00000000-0005-0000-0000-0000700C0000}"/>
    <cellStyle name="Normal 27 32" xfId="3194" xr:uid="{00000000-0005-0000-0000-0000710C0000}"/>
    <cellStyle name="Normal 27 33" xfId="3195" xr:uid="{00000000-0005-0000-0000-0000720C0000}"/>
    <cellStyle name="Normal 27 34" xfId="3196" xr:uid="{00000000-0005-0000-0000-0000730C0000}"/>
    <cellStyle name="Normal 27 35" xfId="3197" xr:uid="{00000000-0005-0000-0000-0000740C0000}"/>
    <cellStyle name="Normal 27 36" xfId="3198" xr:uid="{00000000-0005-0000-0000-0000750C0000}"/>
    <cellStyle name="Normal 27 37" xfId="3199" xr:uid="{00000000-0005-0000-0000-0000760C0000}"/>
    <cellStyle name="Normal 27 38" xfId="3200" xr:uid="{00000000-0005-0000-0000-0000770C0000}"/>
    <cellStyle name="Normal 27 39" xfId="3201" xr:uid="{00000000-0005-0000-0000-0000780C0000}"/>
    <cellStyle name="Normal 27 4" xfId="3202" xr:uid="{00000000-0005-0000-0000-0000790C0000}"/>
    <cellStyle name="Normal 27 40" xfId="3203" xr:uid="{00000000-0005-0000-0000-00007A0C0000}"/>
    <cellStyle name="Normal 27 41" xfId="3204" xr:uid="{00000000-0005-0000-0000-00007B0C0000}"/>
    <cellStyle name="Normal 27 42" xfId="3205" xr:uid="{00000000-0005-0000-0000-00007C0C0000}"/>
    <cellStyle name="Normal 27 43" xfId="3206" xr:uid="{00000000-0005-0000-0000-00007D0C0000}"/>
    <cellStyle name="Normal 27 44" xfId="3207" xr:uid="{00000000-0005-0000-0000-00007E0C0000}"/>
    <cellStyle name="Normal 27 45" xfId="3208" xr:uid="{00000000-0005-0000-0000-00007F0C0000}"/>
    <cellStyle name="Normal 27 46" xfId="3209" xr:uid="{00000000-0005-0000-0000-0000800C0000}"/>
    <cellStyle name="Normal 27 47" xfId="3210" xr:uid="{00000000-0005-0000-0000-0000810C0000}"/>
    <cellStyle name="Normal 27 48" xfId="3211" xr:uid="{00000000-0005-0000-0000-0000820C0000}"/>
    <cellStyle name="Normal 27 49" xfId="3212" xr:uid="{00000000-0005-0000-0000-0000830C0000}"/>
    <cellStyle name="Normal 27 5" xfId="3213" xr:uid="{00000000-0005-0000-0000-0000840C0000}"/>
    <cellStyle name="Normal 27 50" xfId="3214" xr:uid="{00000000-0005-0000-0000-0000850C0000}"/>
    <cellStyle name="Normal 27 51" xfId="3215" xr:uid="{00000000-0005-0000-0000-0000860C0000}"/>
    <cellStyle name="Normal 27 52" xfId="3216" xr:uid="{00000000-0005-0000-0000-0000870C0000}"/>
    <cellStyle name="Normal 27 53" xfId="3217" xr:uid="{00000000-0005-0000-0000-0000880C0000}"/>
    <cellStyle name="Normal 27 54" xfId="3218" xr:uid="{00000000-0005-0000-0000-0000890C0000}"/>
    <cellStyle name="Normal 27 55" xfId="3219" xr:uid="{00000000-0005-0000-0000-00008A0C0000}"/>
    <cellStyle name="Normal 27 56" xfId="3220" xr:uid="{00000000-0005-0000-0000-00008B0C0000}"/>
    <cellStyle name="Normal 27 57" xfId="3221" xr:uid="{00000000-0005-0000-0000-00008C0C0000}"/>
    <cellStyle name="Normal 27 58" xfId="3222" xr:uid="{00000000-0005-0000-0000-00008D0C0000}"/>
    <cellStyle name="Normal 27 59" xfId="3223" xr:uid="{00000000-0005-0000-0000-00008E0C0000}"/>
    <cellStyle name="Normal 27 6" xfId="3224" xr:uid="{00000000-0005-0000-0000-00008F0C0000}"/>
    <cellStyle name="Normal 27 60" xfId="3225" xr:uid="{00000000-0005-0000-0000-0000900C0000}"/>
    <cellStyle name="Normal 27 61" xfId="3226" xr:uid="{00000000-0005-0000-0000-0000910C0000}"/>
    <cellStyle name="Normal 27 62" xfId="3227" xr:uid="{00000000-0005-0000-0000-0000920C0000}"/>
    <cellStyle name="Normal 27 63" xfId="3228" xr:uid="{00000000-0005-0000-0000-0000930C0000}"/>
    <cellStyle name="Normal 27 64" xfId="3229" xr:uid="{00000000-0005-0000-0000-0000940C0000}"/>
    <cellStyle name="Normal 27 65" xfId="3230" xr:uid="{00000000-0005-0000-0000-0000950C0000}"/>
    <cellStyle name="Normal 27 66" xfId="3231" xr:uid="{00000000-0005-0000-0000-0000960C0000}"/>
    <cellStyle name="Normal 27 67" xfId="3232" xr:uid="{00000000-0005-0000-0000-0000970C0000}"/>
    <cellStyle name="Normal 27 68" xfId="3233" xr:uid="{00000000-0005-0000-0000-0000980C0000}"/>
    <cellStyle name="Normal 27 69" xfId="3234" xr:uid="{00000000-0005-0000-0000-0000990C0000}"/>
    <cellStyle name="Normal 27 7" xfId="3235" xr:uid="{00000000-0005-0000-0000-00009A0C0000}"/>
    <cellStyle name="Normal 27 70" xfId="3236" xr:uid="{00000000-0005-0000-0000-00009B0C0000}"/>
    <cellStyle name="Normal 27 71" xfId="3237" xr:uid="{00000000-0005-0000-0000-00009C0C0000}"/>
    <cellStyle name="Normal 27 72" xfId="3238" xr:uid="{00000000-0005-0000-0000-00009D0C0000}"/>
    <cellStyle name="Normal 27 73" xfId="3239" xr:uid="{00000000-0005-0000-0000-00009E0C0000}"/>
    <cellStyle name="Normal 27 74" xfId="3240" xr:uid="{00000000-0005-0000-0000-00009F0C0000}"/>
    <cellStyle name="Normal 27 75" xfId="3241" xr:uid="{00000000-0005-0000-0000-0000A00C0000}"/>
    <cellStyle name="Normal 27 76" xfId="3242" xr:uid="{00000000-0005-0000-0000-0000A10C0000}"/>
    <cellStyle name="Normal 27 77" xfId="3243" xr:uid="{00000000-0005-0000-0000-0000A20C0000}"/>
    <cellStyle name="Normal 27 78" xfId="3244" xr:uid="{00000000-0005-0000-0000-0000A30C0000}"/>
    <cellStyle name="Normal 27 79" xfId="3245" xr:uid="{00000000-0005-0000-0000-0000A40C0000}"/>
    <cellStyle name="Normal 27 8" xfId="3246" xr:uid="{00000000-0005-0000-0000-0000A50C0000}"/>
    <cellStyle name="Normal 27 80" xfId="3247" xr:uid="{00000000-0005-0000-0000-0000A60C0000}"/>
    <cellStyle name="Normal 27 81" xfId="3248" xr:uid="{00000000-0005-0000-0000-0000A70C0000}"/>
    <cellStyle name="Normal 27 82" xfId="3249" xr:uid="{00000000-0005-0000-0000-0000A80C0000}"/>
    <cellStyle name="Normal 27 83" xfId="3250" xr:uid="{00000000-0005-0000-0000-0000A90C0000}"/>
    <cellStyle name="Normal 27 84" xfId="3251" xr:uid="{00000000-0005-0000-0000-0000AA0C0000}"/>
    <cellStyle name="Normal 27 85" xfId="3252" xr:uid="{00000000-0005-0000-0000-0000AB0C0000}"/>
    <cellStyle name="Normal 27 86" xfId="3253" xr:uid="{00000000-0005-0000-0000-0000AC0C0000}"/>
    <cellStyle name="Normal 27 87" xfId="3254" xr:uid="{00000000-0005-0000-0000-0000AD0C0000}"/>
    <cellStyle name="Normal 27 88" xfId="3255" xr:uid="{00000000-0005-0000-0000-0000AE0C0000}"/>
    <cellStyle name="Normal 27 89" xfId="3256" xr:uid="{00000000-0005-0000-0000-0000AF0C0000}"/>
    <cellStyle name="Normal 27 9" xfId="3257" xr:uid="{00000000-0005-0000-0000-0000B00C0000}"/>
    <cellStyle name="Normal 27 90" xfId="3258" xr:uid="{00000000-0005-0000-0000-0000B10C0000}"/>
    <cellStyle name="Normal 27 91" xfId="3259" xr:uid="{00000000-0005-0000-0000-0000B20C0000}"/>
    <cellStyle name="Normal 27 92" xfId="3260" xr:uid="{00000000-0005-0000-0000-0000B30C0000}"/>
    <cellStyle name="Normal 27 93" xfId="3261" xr:uid="{00000000-0005-0000-0000-0000B40C0000}"/>
    <cellStyle name="Normal 27 94" xfId="3262" xr:uid="{00000000-0005-0000-0000-0000B50C0000}"/>
    <cellStyle name="Normal 27 95" xfId="3263" xr:uid="{00000000-0005-0000-0000-0000B60C0000}"/>
    <cellStyle name="Normal 27 96" xfId="3264" xr:uid="{00000000-0005-0000-0000-0000B70C0000}"/>
    <cellStyle name="Normal 27 97" xfId="3265" xr:uid="{00000000-0005-0000-0000-0000B80C0000}"/>
    <cellStyle name="Normal 27 98" xfId="3266" xr:uid="{00000000-0005-0000-0000-0000B90C0000}"/>
    <cellStyle name="Normal 27 99" xfId="3267" xr:uid="{00000000-0005-0000-0000-0000BA0C0000}"/>
    <cellStyle name="Normal 28" xfId="3268" xr:uid="{00000000-0005-0000-0000-0000BB0C0000}"/>
    <cellStyle name="Normal 28 10" xfId="3269" xr:uid="{00000000-0005-0000-0000-0000BC0C0000}"/>
    <cellStyle name="Normal 28 100" xfId="3270" xr:uid="{00000000-0005-0000-0000-0000BD0C0000}"/>
    <cellStyle name="Normal 28 101" xfId="3271" xr:uid="{00000000-0005-0000-0000-0000BE0C0000}"/>
    <cellStyle name="Normal 28 102" xfId="3272" xr:uid="{00000000-0005-0000-0000-0000BF0C0000}"/>
    <cellStyle name="Normal 28 103" xfId="3273" xr:uid="{00000000-0005-0000-0000-0000C00C0000}"/>
    <cellStyle name="Normal 28 104" xfId="3274" xr:uid="{00000000-0005-0000-0000-0000C10C0000}"/>
    <cellStyle name="Normal 28 105" xfId="3275" xr:uid="{00000000-0005-0000-0000-0000C20C0000}"/>
    <cellStyle name="Normal 28 106" xfId="3276" xr:uid="{00000000-0005-0000-0000-0000C30C0000}"/>
    <cellStyle name="Normal 28 107" xfId="3277" xr:uid="{00000000-0005-0000-0000-0000C40C0000}"/>
    <cellStyle name="Normal 28 108" xfId="3278" xr:uid="{00000000-0005-0000-0000-0000C50C0000}"/>
    <cellStyle name="Normal 28 109" xfId="3279" xr:uid="{00000000-0005-0000-0000-0000C60C0000}"/>
    <cellStyle name="Normal 28 11" xfId="3280" xr:uid="{00000000-0005-0000-0000-0000C70C0000}"/>
    <cellStyle name="Normal 28 12" xfId="3281" xr:uid="{00000000-0005-0000-0000-0000C80C0000}"/>
    <cellStyle name="Normal 28 13" xfId="3282" xr:uid="{00000000-0005-0000-0000-0000C90C0000}"/>
    <cellStyle name="Normal 28 14" xfId="3283" xr:uid="{00000000-0005-0000-0000-0000CA0C0000}"/>
    <cellStyle name="Normal 28 15" xfId="3284" xr:uid="{00000000-0005-0000-0000-0000CB0C0000}"/>
    <cellStyle name="Normal 28 16" xfId="3285" xr:uid="{00000000-0005-0000-0000-0000CC0C0000}"/>
    <cellStyle name="Normal 28 17" xfId="3286" xr:uid="{00000000-0005-0000-0000-0000CD0C0000}"/>
    <cellStyle name="Normal 28 18" xfId="3287" xr:uid="{00000000-0005-0000-0000-0000CE0C0000}"/>
    <cellStyle name="Normal 28 19" xfId="3288" xr:uid="{00000000-0005-0000-0000-0000CF0C0000}"/>
    <cellStyle name="Normal 28 2" xfId="3289" xr:uid="{00000000-0005-0000-0000-0000D00C0000}"/>
    <cellStyle name="Normal 28 20" xfId="3290" xr:uid="{00000000-0005-0000-0000-0000D10C0000}"/>
    <cellStyle name="Normal 28 21" xfId="3291" xr:uid="{00000000-0005-0000-0000-0000D20C0000}"/>
    <cellStyle name="Normal 28 22" xfId="3292" xr:uid="{00000000-0005-0000-0000-0000D30C0000}"/>
    <cellStyle name="Normal 28 23" xfId="3293" xr:uid="{00000000-0005-0000-0000-0000D40C0000}"/>
    <cellStyle name="Normal 28 24" xfId="3294" xr:uid="{00000000-0005-0000-0000-0000D50C0000}"/>
    <cellStyle name="Normal 28 25" xfId="3295" xr:uid="{00000000-0005-0000-0000-0000D60C0000}"/>
    <cellStyle name="Normal 28 26" xfId="3296" xr:uid="{00000000-0005-0000-0000-0000D70C0000}"/>
    <cellStyle name="Normal 28 27" xfId="3297" xr:uid="{00000000-0005-0000-0000-0000D80C0000}"/>
    <cellStyle name="Normal 28 28" xfId="3298" xr:uid="{00000000-0005-0000-0000-0000D90C0000}"/>
    <cellStyle name="Normal 28 29" xfId="3299" xr:uid="{00000000-0005-0000-0000-0000DA0C0000}"/>
    <cellStyle name="Normal 28 3" xfId="3300" xr:uid="{00000000-0005-0000-0000-0000DB0C0000}"/>
    <cellStyle name="Normal 28 30" xfId="3301" xr:uid="{00000000-0005-0000-0000-0000DC0C0000}"/>
    <cellStyle name="Normal 28 31" xfId="3302" xr:uid="{00000000-0005-0000-0000-0000DD0C0000}"/>
    <cellStyle name="Normal 28 32" xfId="3303" xr:uid="{00000000-0005-0000-0000-0000DE0C0000}"/>
    <cellStyle name="Normal 28 33" xfId="3304" xr:uid="{00000000-0005-0000-0000-0000DF0C0000}"/>
    <cellStyle name="Normal 28 34" xfId="3305" xr:uid="{00000000-0005-0000-0000-0000E00C0000}"/>
    <cellStyle name="Normal 28 35" xfId="3306" xr:uid="{00000000-0005-0000-0000-0000E10C0000}"/>
    <cellStyle name="Normal 28 36" xfId="3307" xr:uid="{00000000-0005-0000-0000-0000E20C0000}"/>
    <cellStyle name="Normal 28 37" xfId="3308" xr:uid="{00000000-0005-0000-0000-0000E30C0000}"/>
    <cellStyle name="Normal 28 38" xfId="3309" xr:uid="{00000000-0005-0000-0000-0000E40C0000}"/>
    <cellStyle name="Normal 28 39" xfId="3310" xr:uid="{00000000-0005-0000-0000-0000E50C0000}"/>
    <cellStyle name="Normal 28 4" xfId="3311" xr:uid="{00000000-0005-0000-0000-0000E60C0000}"/>
    <cellStyle name="Normal 28 40" xfId="3312" xr:uid="{00000000-0005-0000-0000-0000E70C0000}"/>
    <cellStyle name="Normal 28 41" xfId="3313" xr:uid="{00000000-0005-0000-0000-0000E80C0000}"/>
    <cellStyle name="Normal 28 42" xfId="3314" xr:uid="{00000000-0005-0000-0000-0000E90C0000}"/>
    <cellStyle name="Normal 28 43" xfId="3315" xr:uid="{00000000-0005-0000-0000-0000EA0C0000}"/>
    <cellStyle name="Normal 28 44" xfId="3316" xr:uid="{00000000-0005-0000-0000-0000EB0C0000}"/>
    <cellStyle name="Normal 28 45" xfId="3317" xr:uid="{00000000-0005-0000-0000-0000EC0C0000}"/>
    <cellStyle name="Normal 28 46" xfId="3318" xr:uid="{00000000-0005-0000-0000-0000ED0C0000}"/>
    <cellStyle name="Normal 28 47" xfId="3319" xr:uid="{00000000-0005-0000-0000-0000EE0C0000}"/>
    <cellStyle name="Normal 28 48" xfId="3320" xr:uid="{00000000-0005-0000-0000-0000EF0C0000}"/>
    <cellStyle name="Normal 28 49" xfId="3321" xr:uid="{00000000-0005-0000-0000-0000F00C0000}"/>
    <cellStyle name="Normal 28 5" xfId="3322" xr:uid="{00000000-0005-0000-0000-0000F10C0000}"/>
    <cellStyle name="Normal 28 50" xfId="3323" xr:uid="{00000000-0005-0000-0000-0000F20C0000}"/>
    <cellStyle name="Normal 28 51" xfId="3324" xr:uid="{00000000-0005-0000-0000-0000F30C0000}"/>
    <cellStyle name="Normal 28 52" xfId="3325" xr:uid="{00000000-0005-0000-0000-0000F40C0000}"/>
    <cellStyle name="Normal 28 53" xfId="3326" xr:uid="{00000000-0005-0000-0000-0000F50C0000}"/>
    <cellStyle name="Normal 28 54" xfId="3327" xr:uid="{00000000-0005-0000-0000-0000F60C0000}"/>
    <cellStyle name="Normal 28 55" xfId="3328" xr:uid="{00000000-0005-0000-0000-0000F70C0000}"/>
    <cellStyle name="Normal 28 56" xfId="3329" xr:uid="{00000000-0005-0000-0000-0000F80C0000}"/>
    <cellStyle name="Normal 28 57" xfId="3330" xr:uid="{00000000-0005-0000-0000-0000F90C0000}"/>
    <cellStyle name="Normal 28 58" xfId="3331" xr:uid="{00000000-0005-0000-0000-0000FA0C0000}"/>
    <cellStyle name="Normal 28 59" xfId="3332" xr:uid="{00000000-0005-0000-0000-0000FB0C0000}"/>
    <cellStyle name="Normal 28 6" xfId="3333" xr:uid="{00000000-0005-0000-0000-0000FC0C0000}"/>
    <cellStyle name="Normal 28 60" xfId="3334" xr:uid="{00000000-0005-0000-0000-0000FD0C0000}"/>
    <cellStyle name="Normal 28 61" xfId="3335" xr:uid="{00000000-0005-0000-0000-0000FE0C0000}"/>
    <cellStyle name="Normal 28 62" xfId="3336" xr:uid="{00000000-0005-0000-0000-0000FF0C0000}"/>
    <cellStyle name="Normal 28 63" xfId="3337" xr:uid="{00000000-0005-0000-0000-0000000D0000}"/>
    <cellStyle name="Normal 28 64" xfId="3338" xr:uid="{00000000-0005-0000-0000-0000010D0000}"/>
    <cellStyle name="Normal 28 65" xfId="3339" xr:uid="{00000000-0005-0000-0000-0000020D0000}"/>
    <cellStyle name="Normal 28 66" xfId="3340" xr:uid="{00000000-0005-0000-0000-0000030D0000}"/>
    <cellStyle name="Normal 28 67" xfId="3341" xr:uid="{00000000-0005-0000-0000-0000040D0000}"/>
    <cellStyle name="Normal 28 68" xfId="3342" xr:uid="{00000000-0005-0000-0000-0000050D0000}"/>
    <cellStyle name="Normal 28 69" xfId="3343" xr:uid="{00000000-0005-0000-0000-0000060D0000}"/>
    <cellStyle name="Normal 28 7" xfId="3344" xr:uid="{00000000-0005-0000-0000-0000070D0000}"/>
    <cellStyle name="Normal 28 70" xfId="3345" xr:uid="{00000000-0005-0000-0000-0000080D0000}"/>
    <cellStyle name="Normal 28 71" xfId="3346" xr:uid="{00000000-0005-0000-0000-0000090D0000}"/>
    <cellStyle name="Normal 28 72" xfId="3347" xr:uid="{00000000-0005-0000-0000-00000A0D0000}"/>
    <cellStyle name="Normal 28 73" xfId="3348" xr:uid="{00000000-0005-0000-0000-00000B0D0000}"/>
    <cellStyle name="Normal 28 74" xfId="3349" xr:uid="{00000000-0005-0000-0000-00000C0D0000}"/>
    <cellStyle name="Normal 28 75" xfId="3350" xr:uid="{00000000-0005-0000-0000-00000D0D0000}"/>
    <cellStyle name="Normal 28 76" xfId="3351" xr:uid="{00000000-0005-0000-0000-00000E0D0000}"/>
    <cellStyle name="Normal 28 77" xfId="3352" xr:uid="{00000000-0005-0000-0000-00000F0D0000}"/>
    <cellStyle name="Normal 28 78" xfId="3353" xr:uid="{00000000-0005-0000-0000-0000100D0000}"/>
    <cellStyle name="Normal 28 79" xfId="3354" xr:uid="{00000000-0005-0000-0000-0000110D0000}"/>
    <cellStyle name="Normal 28 8" xfId="3355" xr:uid="{00000000-0005-0000-0000-0000120D0000}"/>
    <cellStyle name="Normal 28 80" xfId="3356" xr:uid="{00000000-0005-0000-0000-0000130D0000}"/>
    <cellStyle name="Normal 28 81" xfId="3357" xr:uid="{00000000-0005-0000-0000-0000140D0000}"/>
    <cellStyle name="Normal 28 82" xfId="3358" xr:uid="{00000000-0005-0000-0000-0000150D0000}"/>
    <cellStyle name="Normal 28 83" xfId="3359" xr:uid="{00000000-0005-0000-0000-0000160D0000}"/>
    <cellStyle name="Normal 28 84" xfId="3360" xr:uid="{00000000-0005-0000-0000-0000170D0000}"/>
    <cellStyle name="Normal 28 85" xfId="3361" xr:uid="{00000000-0005-0000-0000-0000180D0000}"/>
    <cellStyle name="Normal 28 86" xfId="3362" xr:uid="{00000000-0005-0000-0000-0000190D0000}"/>
    <cellStyle name="Normal 28 87" xfId="3363" xr:uid="{00000000-0005-0000-0000-00001A0D0000}"/>
    <cellStyle name="Normal 28 88" xfId="3364" xr:uid="{00000000-0005-0000-0000-00001B0D0000}"/>
    <cellStyle name="Normal 28 89" xfId="3365" xr:uid="{00000000-0005-0000-0000-00001C0D0000}"/>
    <cellStyle name="Normal 28 9" xfId="3366" xr:uid="{00000000-0005-0000-0000-00001D0D0000}"/>
    <cellStyle name="Normal 28 90" xfId="3367" xr:uid="{00000000-0005-0000-0000-00001E0D0000}"/>
    <cellStyle name="Normal 28 91" xfId="3368" xr:uid="{00000000-0005-0000-0000-00001F0D0000}"/>
    <cellStyle name="Normal 28 92" xfId="3369" xr:uid="{00000000-0005-0000-0000-0000200D0000}"/>
    <cellStyle name="Normal 28 93" xfId="3370" xr:uid="{00000000-0005-0000-0000-0000210D0000}"/>
    <cellStyle name="Normal 28 94" xfId="3371" xr:uid="{00000000-0005-0000-0000-0000220D0000}"/>
    <cellStyle name="Normal 28 95" xfId="3372" xr:uid="{00000000-0005-0000-0000-0000230D0000}"/>
    <cellStyle name="Normal 28 96" xfId="3373" xr:uid="{00000000-0005-0000-0000-0000240D0000}"/>
    <cellStyle name="Normal 28 97" xfId="3374" xr:uid="{00000000-0005-0000-0000-0000250D0000}"/>
    <cellStyle name="Normal 28 98" xfId="3375" xr:uid="{00000000-0005-0000-0000-0000260D0000}"/>
    <cellStyle name="Normal 28 99" xfId="3376" xr:uid="{00000000-0005-0000-0000-0000270D0000}"/>
    <cellStyle name="Normal 29" xfId="3377" xr:uid="{00000000-0005-0000-0000-0000280D0000}"/>
    <cellStyle name="Normal 29 10" xfId="3378" xr:uid="{00000000-0005-0000-0000-0000290D0000}"/>
    <cellStyle name="Normal 29 100" xfId="3379" xr:uid="{00000000-0005-0000-0000-00002A0D0000}"/>
    <cellStyle name="Normal 29 101" xfId="3380" xr:uid="{00000000-0005-0000-0000-00002B0D0000}"/>
    <cellStyle name="Normal 29 102" xfId="3381" xr:uid="{00000000-0005-0000-0000-00002C0D0000}"/>
    <cellStyle name="Normal 29 103" xfId="3382" xr:uid="{00000000-0005-0000-0000-00002D0D0000}"/>
    <cellStyle name="Normal 29 104" xfId="3383" xr:uid="{00000000-0005-0000-0000-00002E0D0000}"/>
    <cellStyle name="Normal 29 105" xfId="3384" xr:uid="{00000000-0005-0000-0000-00002F0D0000}"/>
    <cellStyle name="Normal 29 106" xfId="3385" xr:uid="{00000000-0005-0000-0000-0000300D0000}"/>
    <cellStyle name="Normal 29 107" xfId="3386" xr:uid="{00000000-0005-0000-0000-0000310D0000}"/>
    <cellStyle name="Normal 29 108" xfId="3387" xr:uid="{00000000-0005-0000-0000-0000320D0000}"/>
    <cellStyle name="Normal 29 109" xfId="3388" xr:uid="{00000000-0005-0000-0000-0000330D0000}"/>
    <cellStyle name="Normal 29 11" xfId="3389" xr:uid="{00000000-0005-0000-0000-0000340D0000}"/>
    <cellStyle name="Normal 29 12" xfId="3390" xr:uid="{00000000-0005-0000-0000-0000350D0000}"/>
    <cellStyle name="Normal 29 13" xfId="3391" xr:uid="{00000000-0005-0000-0000-0000360D0000}"/>
    <cellStyle name="Normal 29 14" xfId="3392" xr:uid="{00000000-0005-0000-0000-0000370D0000}"/>
    <cellStyle name="Normal 29 15" xfId="3393" xr:uid="{00000000-0005-0000-0000-0000380D0000}"/>
    <cellStyle name="Normal 29 16" xfId="3394" xr:uid="{00000000-0005-0000-0000-0000390D0000}"/>
    <cellStyle name="Normal 29 17" xfId="3395" xr:uid="{00000000-0005-0000-0000-00003A0D0000}"/>
    <cellStyle name="Normal 29 18" xfId="3396" xr:uid="{00000000-0005-0000-0000-00003B0D0000}"/>
    <cellStyle name="Normal 29 19" xfId="3397" xr:uid="{00000000-0005-0000-0000-00003C0D0000}"/>
    <cellStyle name="Normal 29 2" xfId="3398" xr:uid="{00000000-0005-0000-0000-00003D0D0000}"/>
    <cellStyle name="Normal 29 20" xfId="3399" xr:uid="{00000000-0005-0000-0000-00003E0D0000}"/>
    <cellStyle name="Normal 29 21" xfId="3400" xr:uid="{00000000-0005-0000-0000-00003F0D0000}"/>
    <cellStyle name="Normal 29 22" xfId="3401" xr:uid="{00000000-0005-0000-0000-0000400D0000}"/>
    <cellStyle name="Normal 29 23" xfId="3402" xr:uid="{00000000-0005-0000-0000-0000410D0000}"/>
    <cellStyle name="Normal 29 24" xfId="3403" xr:uid="{00000000-0005-0000-0000-0000420D0000}"/>
    <cellStyle name="Normal 29 25" xfId="3404" xr:uid="{00000000-0005-0000-0000-0000430D0000}"/>
    <cellStyle name="Normal 29 26" xfId="3405" xr:uid="{00000000-0005-0000-0000-0000440D0000}"/>
    <cellStyle name="Normal 29 27" xfId="3406" xr:uid="{00000000-0005-0000-0000-0000450D0000}"/>
    <cellStyle name="Normal 29 28" xfId="3407" xr:uid="{00000000-0005-0000-0000-0000460D0000}"/>
    <cellStyle name="Normal 29 29" xfId="3408" xr:uid="{00000000-0005-0000-0000-0000470D0000}"/>
    <cellStyle name="Normal 29 3" xfId="3409" xr:uid="{00000000-0005-0000-0000-0000480D0000}"/>
    <cellStyle name="Normal 29 30" xfId="3410" xr:uid="{00000000-0005-0000-0000-0000490D0000}"/>
    <cellStyle name="Normal 29 31" xfId="3411" xr:uid="{00000000-0005-0000-0000-00004A0D0000}"/>
    <cellStyle name="Normal 29 32" xfId="3412" xr:uid="{00000000-0005-0000-0000-00004B0D0000}"/>
    <cellStyle name="Normal 29 33" xfId="3413" xr:uid="{00000000-0005-0000-0000-00004C0D0000}"/>
    <cellStyle name="Normal 29 34" xfId="3414" xr:uid="{00000000-0005-0000-0000-00004D0D0000}"/>
    <cellStyle name="Normal 29 35" xfId="3415" xr:uid="{00000000-0005-0000-0000-00004E0D0000}"/>
    <cellStyle name="Normal 29 36" xfId="3416" xr:uid="{00000000-0005-0000-0000-00004F0D0000}"/>
    <cellStyle name="Normal 29 37" xfId="3417" xr:uid="{00000000-0005-0000-0000-0000500D0000}"/>
    <cellStyle name="Normal 29 38" xfId="3418" xr:uid="{00000000-0005-0000-0000-0000510D0000}"/>
    <cellStyle name="Normal 29 39" xfId="3419" xr:uid="{00000000-0005-0000-0000-0000520D0000}"/>
    <cellStyle name="Normal 29 4" xfId="3420" xr:uid="{00000000-0005-0000-0000-0000530D0000}"/>
    <cellStyle name="Normal 29 40" xfId="3421" xr:uid="{00000000-0005-0000-0000-0000540D0000}"/>
    <cellStyle name="Normal 29 41" xfId="3422" xr:uid="{00000000-0005-0000-0000-0000550D0000}"/>
    <cellStyle name="Normal 29 42" xfId="3423" xr:uid="{00000000-0005-0000-0000-0000560D0000}"/>
    <cellStyle name="Normal 29 43" xfId="3424" xr:uid="{00000000-0005-0000-0000-0000570D0000}"/>
    <cellStyle name="Normal 29 44" xfId="3425" xr:uid="{00000000-0005-0000-0000-0000580D0000}"/>
    <cellStyle name="Normal 29 45" xfId="3426" xr:uid="{00000000-0005-0000-0000-0000590D0000}"/>
    <cellStyle name="Normal 29 46" xfId="3427" xr:uid="{00000000-0005-0000-0000-00005A0D0000}"/>
    <cellStyle name="Normal 29 47" xfId="3428" xr:uid="{00000000-0005-0000-0000-00005B0D0000}"/>
    <cellStyle name="Normal 29 48" xfId="3429" xr:uid="{00000000-0005-0000-0000-00005C0D0000}"/>
    <cellStyle name="Normal 29 49" xfId="3430" xr:uid="{00000000-0005-0000-0000-00005D0D0000}"/>
    <cellStyle name="Normal 29 5" xfId="3431" xr:uid="{00000000-0005-0000-0000-00005E0D0000}"/>
    <cellStyle name="Normal 29 50" xfId="3432" xr:uid="{00000000-0005-0000-0000-00005F0D0000}"/>
    <cellStyle name="Normal 29 51" xfId="3433" xr:uid="{00000000-0005-0000-0000-0000600D0000}"/>
    <cellStyle name="Normal 29 52" xfId="3434" xr:uid="{00000000-0005-0000-0000-0000610D0000}"/>
    <cellStyle name="Normal 29 53" xfId="3435" xr:uid="{00000000-0005-0000-0000-0000620D0000}"/>
    <cellStyle name="Normal 29 54" xfId="3436" xr:uid="{00000000-0005-0000-0000-0000630D0000}"/>
    <cellStyle name="Normal 29 55" xfId="3437" xr:uid="{00000000-0005-0000-0000-0000640D0000}"/>
    <cellStyle name="Normal 29 56" xfId="3438" xr:uid="{00000000-0005-0000-0000-0000650D0000}"/>
    <cellStyle name="Normal 29 57" xfId="3439" xr:uid="{00000000-0005-0000-0000-0000660D0000}"/>
    <cellStyle name="Normal 29 58" xfId="3440" xr:uid="{00000000-0005-0000-0000-0000670D0000}"/>
    <cellStyle name="Normal 29 59" xfId="3441" xr:uid="{00000000-0005-0000-0000-0000680D0000}"/>
    <cellStyle name="Normal 29 6" xfId="3442" xr:uid="{00000000-0005-0000-0000-0000690D0000}"/>
    <cellStyle name="Normal 29 60" xfId="3443" xr:uid="{00000000-0005-0000-0000-00006A0D0000}"/>
    <cellStyle name="Normal 29 61" xfId="3444" xr:uid="{00000000-0005-0000-0000-00006B0D0000}"/>
    <cellStyle name="Normal 29 62" xfId="3445" xr:uid="{00000000-0005-0000-0000-00006C0D0000}"/>
    <cellStyle name="Normal 29 63" xfId="3446" xr:uid="{00000000-0005-0000-0000-00006D0D0000}"/>
    <cellStyle name="Normal 29 64" xfId="3447" xr:uid="{00000000-0005-0000-0000-00006E0D0000}"/>
    <cellStyle name="Normal 29 65" xfId="3448" xr:uid="{00000000-0005-0000-0000-00006F0D0000}"/>
    <cellStyle name="Normal 29 66" xfId="3449" xr:uid="{00000000-0005-0000-0000-0000700D0000}"/>
    <cellStyle name="Normal 29 67" xfId="3450" xr:uid="{00000000-0005-0000-0000-0000710D0000}"/>
    <cellStyle name="Normal 29 68" xfId="3451" xr:uid="{00000000-0005-0000-0000-0000720D0000}"/>
    <cellStyle name="Normal 29 69" xfId="3452" xr:uid="{00000000-0005-0000-0000-0000730D0000}"/>
    <cellStyle name="Normal 29 7" xfId="3453" xr:uid="{00000000-0005-0000-0000-0000740D0000}"/>
    <cellStyle name="Normal 29 70" xfId="3454" xr:uid="{00000000-0005-0000-0000-0000750D0000}"/>
    <cellStyle name="Normal 29 71" xfId="3455" xr:uid="{00000000-0005-0000-0000-0000760D0000}"/>
    <cellStyle name="Normal 29 72" xfId="3456" xr:uid="{00000000-0005-0000-0000-0000770D0000}"/>
    <cellStyle name="Normal 29 73" xfId="3457" xr:uid="{00000000-0005-0000-0000-0000780D0000}"/>
    <cellStyle name="Normal 29 74" xfId="3458" xr:uid="{00000000-0005-0000-0000-0000790D0000}"/>
    <cellStyle name="Normal 29 75" xfId="3459" xr:uid="{00000000-0005-0000-0000-00007A0D0000}"/>
    <cellStyle name="Normal 29 76" xfId="3460" xr:uid="{00000000-0005-0000-0000-00007B0D0000}"/>
    <cellStyle name="Normal 29 77" xfId="3461" xr:uid="{00000000-0005-0000-0000-00007C0D0000}"/>
    <cellStyle name="Normal 29 78" xfId="3462" xr:uid="{00000000-0005-0000-0000-00007D0D0000}"/>
    <cellStyle name="Normal 29 79" xfId="3463" xr:uid="{00000000-0005-0000-0000-00007E0D0000}"/>
    <cellStyle name="Normal 29 8" xfId="3464" xr:uid="{00000000-0005-0000-0000-00007F0D0000}"/>
    <cellStyle name="Normal 29 80" xfId="3465" xr:uid="{00000000-0005-0000-0000-0000800D0000}"/>
    <cellStyle name="Normal 29 81" xfId="3466" xr:uid="{00000000-0005-0000-0000-0000810D0000}"/>
    <cellStyle name="Normal 29 82" xfId="3467" xr:uid="{00000000-0005-0000-0000-0000820D0000}"/>
    <cellStyle name="Normal 29 83" xfId="3468" xr:uid="{00000000-0005-0000-0000-0000830D0000}"/>
    <cellStyle name="Normal 29 84" xfId="3469" xr:uid="{00000000-0005-0000-0000-0000840D0000}"/>
    <cellStyle name="Normal 29 85" xfId="3470" xr:uid="{00000000-0005-0000-0000-0000850D0000}"/>
    <cellStyle name="Normal 29 86" xfId="3471" xr:uid="{00000000-0005-0000-0000-0000860D0000}"/>
    <cellStyle name="Normal 29 87" xfId="3472" xr:uid="{00000000-0005-0000-0000-0000870D0000}"/>
    <cellStyle name="Normal 29 88" xfId="3473" xr:uid="{00000000-0005-0000-0000-0000880D0000}"/>
    <cellStyle name="Normal 29 89" xfId="3474" xr:uid="{00000000-0005-0000-0000-0000890D0000}"/>
    <cellStyle name="Normal 29 9" xfId="3475" xr:uid="{00000000-0005-0000-0000-00008A0D0000}"/>
    <cellStyle name="Normal 29 90" xfId="3476" xr:uid="{00000000-0005-0000-0000-00008B0D0000}"/>
    <cellStyle name="Normal 29 91" xfId="3477" xr:uid="{00000000-0005-0000-0000-00008C0D0000}"/>
    <cellStyle name="Normal 29 92" xfId="3478" xr:uid="{00000000-0005-0000-0000-00008D0D0000}"/>
    <cellStyle name="Normal 29 93" xfId="3479" xr:uid="{00000000-0005-0000-0000-00008E0D0000}"/>
    <cellStyle name="Normal 29 94" xfId="3480" xr:uid="{00000000-0005-0000-0000-00008F0D0000}"/>
    <cellStyle name="Normal 29 95" xfId="3481" xr:uid="{00000000-0005-0000-0000-0000900D0000}"/>
    <cellStyle name="Normal 29 96" xfId="3482" xr:uid="{00000000-0005-0000-0000-0000910D0000}"/>
    <cellStyle name="Normal 29 97" xfId="3483" xr:uid="{00000000-0005-0000-0000-0000920D0000}"/>
    <cellStyle name="Normal 29 98" xfId="3484" xr:uid="{00000000-0005-0000-0000-0000930D0000}"/>
    <cellStyle name="Normal 29 99" xfId="3485" xr:uid="{00000000-0005-0000-0000-0000940D0000}"/>
    <cellStyle name="Normal 3" xfId="50" xr:uid="{00000000-0005-0000-0000-0000950D0000}"/>
    <cellStyle name="Normal-- 3" xfId="3487" xr:uid="{00000000-0005-0000-0000-0000960D0000}"/>
    <cellStyle name="Normal 3 10" xfId="3488" xr:uid="{00000000-0005-0000-0000-0000970D0000}"/>
    <cellStyle name="Normal 3 11" xfId="3489" xr:uid="{00000000-0005-0000-0000-0000980D0000}"/>
    <cellStyle name="Normal 3 12" xfId="3490" xr:uid="{00000000-0005-0000-0000-0000990D0000}"/>
    <cellStyle name="Normal 3 13" xfId="3491" xr:uid="{00000000-0005-0000-0000-00009A0D0000}"/>
    <cellStyle name="Normal 3 14" xfId="3492" xr:uid="{00000000-0005-0000-0000-00009B0D0000}"/>
    <cellStyle name="Normal 3 15" xfId="3493" xr:uid="{00000000-0005-0000-0000-00009C0D0000}"/>
    <cellStyle name="Normal 3 16" xfId="3494" xr:uid="{00000000-0005-0000-0000-00009D0D0000}"/>
    <cellStyle name="Normal 3 17" xfId="3495" xr:uid="{00000000-0005-0000-0000-00009E0D0000}"/>
    <cellStyle name="Normal 3 18" xfId="3496" xr:uid="{00000000-0005-0000-0000-00009F0D0000}"/>
    <cellStyle name="Normal 3 19" xfId="3497" xr:uid="{00000000-0005-0000-0000-0000A00D0000}"/>
    <cellStyle name="Normal 3 2" xfId="3498" xr:uid="{00000000-0005-0000-0000-0000A10D0000}"/>
    <cellStyle name="Normal 3 2 2" xfId="3499" xr:uid="{00000000-0005-0000-0000-0000A20D0000}"/>
    <cellStyle name="Normal 3 2 2 2" xfId="3500" xr:uid="{00000000-0005-0000-0000-0000A30D0000}"/>
    <cellStyle name="Normal 3 2 3" xfId="3501" xr:uid="{00000000-0005-0000-0000-0000A40D0000}"/>
    <cellStyle name="Normal 3 2 4" xfId="3502" xr:uid="{00000000-0005-0000-0000-0000A50D0000}"/>
    <cellStyle name="Normal 3 2 5" xfId="3503" xr:uid="{00000000-0005-0000-0000-0000A60D0000}"/>
    <cellStyle name="Normal 3 20" xfId="3504" xr:uid="{00000000-0005-0000-0000-0000A70D0000}"/>
    <cellStyle name="Normal 3 21" xfId="3505" xr:uid="{00000000-0005-0000-0000-0000A80D0000}"/>
    <cellStyle name="Normal 3 22" xfId="3506" xr:uid="{00000000-0005-0000-0000-0000A90D0000}"/>
    <cellStyle name="Normal 3 22 2" xfId="3507" xr:uid="{00000000-0005-0000-0000-0000AA0D0000}"/>
    <cellStyle name="Normal 3 22 2 2" xfId="3508" xr:uid="{00000000-0005-0000-0000-0000AB0D0000}"/>
    <cellStyle name="Normal 3 22 2 2 2" xfId="3509" xr:uid="{00000000-0005-0000-0000-0000AC0D0000}"/>
    <cellStyle name="Normal 3 22 2 3" xfId="3510" xr:uid="{00000000-0005-0000-0000-0000AD0D0000}"/>
    <cellStyle name="Normal 3 22 3" xfId="3511" xr:uid="{00000000-0005-0000-0000-0000AE0D0000}"/>
    <cellStyle name="Normal 3 22 3 2" xfId="3512" xr:uid="{00000000-0005-0000-0000-0000AF0D0000}"/>
    <cellStyle name="Normal 3 22 4" xfId="3513" xr:uid="{00000000-0005-0000-0000-0000B00D0000}"/>
    <cellStyle name="Normal 3 23" xfId="3514" xr:uid="{00000000-0005-0000-0000-0000B10D0000}"/>
    <cellStyle name="Normal 3 24" xfId="3515" xr:uid="{00000000-0005-0000-0000-0000B20D0000}"/>
    <cellStyle name="Normal 3 24 2" xfId="3516" xr:uid="{00000000-0005-0000-0000-0000B30D0000}"/>
    <cellStyle name="Normal 3 24 2 2" xfId="3517" xr:uid="{00000000-0005-0000-0000-0000B40D0000}"/>
    <cellStyle name="Normal 3 24 3" xfId="3518" xr:uid="{00000000-0005-0000-0000-0000B50D0000}"/>
    <cellStyle name="Normal 3 25" xfId="3519" xr:uid="{00000000-0005-0000-0000-0000B60D0000}"/>
    <cellStyle name="Normal 3 26" xfId="3520" xr:uid="{00000000-0005-0000-0000-0000B70D0000}"/>
    <cellStyle name="Normal 3 27" xfId="3521" xr:uid="{00000000-0005-0000-0000-0000B80D0000}"/>
    <cellStyle name="Normal 3 28" xfId="3522" xr:uid="{00000000-0005-0000-0000-0000B90D0000}"/>
    <cellStyle name="Normal 3 29" xfId="3523" xr:uid="{00000000-0005-0000-0000-0000BA0D0000}"/>
    <cellStyle name="Normal 3 3" xfId="3524" xr:uid="{00000000-0005-0000-0000-0000BB0D0000}"/>
    <cellStyle name="Normal 3 3 2" xfId="3525" xr:uid="{00000000-0005-0000-0000-0000BC0D0000}"/>
    <cellStyle name="Normal 3 3 3" xfId="3526" xr:uid="{00000000-0005-0000-0000-0000BD0D0000}"/>
    <cellStyle name="Normal 3 3 4" xfId="3527" xr:uid="{00000000-0005-0000-0000-0000BE0D0000}"/>
    <cellStyle name="Normal 3 30" xfId="3528" xr:uid="{00000000-0005-0000-0000-0000BF0D0000}"/>
    <cellStyle name="Normal 3 31" xfId="3529" xr:uid="{00000000-0005-0000-0000-0000C00D0000}"/>
    <cellStyle name="Normal 3 32" xfId="3530" xr:uid="{00000000-0005-0000-0000-0000C10D0000}"/>
    <cellStyle name="Normal 3 33" xfId="3531" xr:uid="{00000000-0005-0000-0000-0000C20D0000}"/>
    <cellStyle name="Normal 3 34" xfId="3532" xr:uid="{00000000-0005-0000-0000-0000C30D0000}"/>
    <cellStyle name="Normal 3 35" xfId="3533" xr:uid="{00000000-0005-0000-0000-0000C40D0000}"/>
    <cellStyle name="Normal 3 36" xfId="3534" xr:uid="{00000000-0005-0000-0000-0000C50D0000}"/>
    <cellStyle name="Normal 3 37" xfId="3535" xr:uid="{00000000-0005-0000-0000-0000C60D0000}"/>
    <cellStyle name="Normal 3 38" xfId="3536" xr:uid="{00000000-0005-0000-0000-0000C70D0000}"/>
    <cellStyle name="Normal 3 39" xfId="3537" xr:uid="{00000000-0005-0000-0000-0000C80D0000}"/>
    <cellStyle name="Normal 3 39 2" xfId="3538" xr:uid="{00000000-0005-0000-0000-0000C90D0000}"/>
    <cellStyle name="Normal 3 4" xfId="3539" xr:uid="{00000000-0005-0000-0000-0000CA0D0000}"/>
    <cellStyle name="Normal 3 4 2" xfId="3540" xr:uid="{00000000-0005-0000-0000-0000CB0D0000}"/>
    <cellStyle name="Normal 3 4 3" xfId="3541" xr:uid="{00000000-0005-0000-0000-0000CC0D0000}"/>
    <cellStyle name="Normal 3 40" xfId="3542" xr:uid="{00000000-0005-0000-0000-0000CD0D0000}"/>
    <cellStyle name="Normal 3 41" xfId="3543" xr:uid="{00000000-0005-0000-0000-0000CE0D0000}"/>
    <cellStyle name="Normal 3 42" xfId="3544" xr:uid="{00000000-0005-0000-0000-0000CF0D0000}"/>
    <cellStyle name="Normal 3 43" xfId="3545" xr:uid="{00000000-0005-0000-0000-0000D00D0000}"/>
    <cellStyle name="Normal 3 44" xfId="3546" xr:uid="{00000000-0005-0000-0000-0000D10D0000}"/>
    <cellStyle name="Normal 3 45" xfId="3547" xr:uid="{00000000-0005-0000-0000-0000D20D0000}"/>
    <cellStyle name="Normal 3 46" xfId="3548" xr:uid="{00000000-0005-0000-0000-0000D30D0000}"/>
    <cellStyle name="Normal 3 47" xfId="3549" xr:uid="{00000000-0005-0000-0000-0000D40D0000}"/>
    <cellStyle name="Normal 3 48" xfId="3550" xr:uid="{00000000-0005-0000-0000-0000D50D0000}"/>
    <cellStyle name="Normal 3 49" xfId="3551" xr:uid="{00000000-0005-0000-0000-0000D60D0000}"/>
    <cellStyle name="Normal 3 5" xfId="3552" xr:uid="{00000000-0005-0000-0000-0000D70D0000}"/>
    <cellStyle name="Normal 3 5 2" xfId="3553" xr:uid="{00000000-0005-0000-0000-0000D80D0000}"/>
    <cellStyle name="Normal 3 50" xfId="3554" xr:uid="{00000000-0005-0000-0000-0000D90D0000}"/>
    <cellStyle name="Normal 3 51" xfId="3555" xr:uid="{00000000-0005-0000-0000-0000DA0D0000}"/>
    <cellStyle name="Normal 3 52" xfId="3556" xr:uid="{00000000-0005-0000-0000-0000DB0D0000}"/>
    <cellStyle name="Normal 3 53" xfId="3557" xr:uid="{00000000-0005-0000-0000-0000DC0D0000}"/>
    <cellStyle name="Normal 3 54" xfId="3558" xr:uid="{00000000-0005-0000-0000-0000DD0D0000}"/>
    <cellStyle name="Normal 3 55" xfId="3559" xr:uid="{00000000-0005-0000-0000-0000DE0D0000}"/>
    <cellStyle name="Normal 3 56" xfId="3486" xr:uid="{00000000-0005-0000-0000-0000DF0D0000}"/>
    <cellStyle name="Normal 3 57" xfId="134" xr:uid="{00000000-0005-0000-0000-0000E00D0000}"/>
    <cellStyle name="Normal 3 58" xfId="129" xr:uid="{00000000-0005-0000-0000-0000E10D0000}"/>
    <cellStyle name="Normal 3 59" xfId="5736" xr:uid="{00000000-0005-0000-0000-0000E20D0000}"/>
    <cellStyle name="Normal 3 6" xfId="3560" xr:uid="{00000000-0005-0000-0000-0000E30D0000}"/>
    <cellStyle name="Normal 3 60" xfId="5727" xr:uid="{00000000-0005-0000-0000-0000E40D0000}"/>
    <cellStyle name="Normal 3 61" xfId="5732" xr:uid="{00000000-0005-0000-0000-0000E50D0000}"/>
    <cellStyle name="Normal 3 62" xfId="5749" xr:uid="{00000000-0005-0000-0000-0000E60D0000}"/>
    <cellStyle name="Normal 3 63" xfId="5746" xr:uid="{00000000-0005-0000-0000-0000E70D0000}"/>
    <cellStyle name="Normal 3 7" xfId="3561" xr:uid="{00000000-0005-0000-0000-0000E80D0000}"/>
    <cellStyle name="Normal 3 8" xfId="3562" xr:uid="{00000000-0005-0000-0000-0000E90D0000}"/>
    <cellStyle name="Normal 3 9" xfId="3563" xr:uid="{00000000-0005-0000-0000-0000EA0D0000}"/>
    <cellStyle name="Normal 30" xfId="3564" xr:uid="{00000000-0005-0000-0000-0000EB0D0000}"/>
    <cellStyle name="Normal 30 10" xfId="3565" xr:uid="{00000000-0005-0000-0000-0000EC0D0000}"/>
    <cellStyle name="Normal 30 100" xfId="3566" xr:uid="{00000000-0005-0000-0000-0000ED0D0000}"/>
    <cellStyle name="Normal 30 101" xfId="3567" xr:uid="{00000000-0005-0000-0000-0000EE0D0000}"/>
    <cellStyle name="Normal 30 102" xfId="3568" xr:uid="{00000000-0005-0000-0000-0000EF0D0000}"/>
    <cellStyle name="Normal 30 103" xfId="3569" xr:uid="{00000000-0005-0000-0000-0000F00D0000}"/>
    <cellStyle name="Normal 30 104" xfId="3570" xr:uid="{00000000-0005-0000-0000-0000F10D0000}"/>
    <cellStyle name="Normal 30 105" xfId="3571" xr:uid="{00000000-0005-0000-0000-0000F20D0000}"/>
    <cellStyle name="Normal 30 106" xfId="3572" xr:uid="{00000000-0005-0000-0000-0000F30D0000}"/>
    <cellStyle name="Normal 30 107" xfId="3573" xr:uid="{00000000-0005-0000-0000-0000F40D0000}"/>
    <cellStyle name="Normal 30 108" xfId="3574" xr:uid="{00000000-0005-0000-0000-0000F50D0000}"/>
    <cellStyle name="Normal 30 109" xfId="3575" xr:uid="{00000000-0005-0000-0000-0000F60D0000}"/>
    <cellStyle name="Normal 30 11" xfId="3576" xr:uid="{00000000-0005-0000-0000-0000F70D0000}"/>
    <cellStyle name="Normal 30 12" xfId="3577" xr:uid="{00000000-0005-0000-0000-0000F80D0000}"/>
    <cellStyle name="Normal 30 13" xfId="3578" xr:uid="{00000000-0005-0000-0000-0000F90D0000}"/>
    <cellStyle name="Normal 30 14" xfId="3579" xr:uid="{00000000-0005-0000-0000-0000FA0D0000}"/>
    <cellStyle name="Normal 30 15" xfId="3580" xr:uid="{00000000-0005-0000-0000-0000FB0D0000}"/>
    <cellStyle name="Normal 30 16" xfId="3581" xr:uid="{00000000-0005-0000-0000-0000FC0D0000}"/>
    <cellStyle name="Normal 30 17" xfId="3582" xr:uid="{00000000-0005-0000-0000-0000FD0D0000}"/>
    <cellStyle name="Normal 30 18" xfId="3583" xr:uid="{00000000-0005-0000-0000-0000FE0D0000}"/>
    <cellStyle name="Normal 30 19" xfId="3584" xr:uid="{00000000-0005-0000-0000-0000FF0D0000}"/>
    <cellStyle name="Normal 30 2" xfId="3585" xr:uid="{00000000-0005-0000-0000-0000000E0000}"/>
    <cellStyle name="Normal 30 20" xfId="3586" xr:uid="{00000000-0005-0000-0000-0000010E0000}"/>
    <cellStyle name="Normal 30 21" xfId="3587" xr:uid="{00000000-0005-0000-0000-0000020E0000}"/>
    <cellStyle name="Normal 30 22" xfId="3588" xr:uid="{00000000-0005-0000-0000-0000030E0000}"/>
    <cellStyle name="Normal 30 23" xfId="3589" xr:uid="{00000000-0005-0000-0000-0000040E0000}"/>
    <cellStyle name="Normal 30 24" xfId="3590" xr:uid="{00000000-0005-0000-0000-0000050E0000}"/>
    <cellStyle name="Normal 30 25" xfId="3591" xr:uid="{00000000-0005-0000-0000-0000060E0000}"/>
    <cellStyle name="Normal 30 26" xfId="3592" xr:uid="{00000000-0005-0000-0000-0000070E0000}"/>
    <cellStyle name="Normal 30 27" xfId="3593" xr:uid="{00000000-0005-0000-0000-0000080E0000}"/>
    <cellStyle name="Normal 30 28" xfId="3594" xr:uid="{00000000-0005-0000-0000-0000090E0000}"/>
    <cellStyle name="Normal 30 29" xfId="3595" xr:uid="{00000000-0005-0000-0000-00000A0E0000}"/>
    <cellStyle name="Normal 30 3" xfId="3596" xr:uid="{00000000-0005-0000-0000-00000B0E0000}"/>
    <cellStyle name="Normal 30 30" xfId="3597" xr:uid="{00000000-0005-0000-0000-00000C0E0000}"/>
    <cellStyle name="Normal 30 31" xfId="3598" xr:uid="{00000000-0005-0000-0000-00000D0E0000}"/>
    <cellStyle name="Normal 30 32" xfId="3599" xr:uid="{00000000-0005-0000-0000-00000E0E0000}"/>
    <cellStyle name="Normal 30 33" xfId="3600" xr:uid="{00000000-0005-0000-0000-00000F0E0000}"/>
    <cellStyle name="Normal 30 34" xfId="3601" xr:uid="{00000000-0005-0000-0000-0000100E0000}"/>
    <cellStyle name="Normal 30 35" xfId="3602" xr:uid="{00000000-0005-0000-0000-0000110E0000}"/>
    <cellStyle name="Normal 30 36" xfId="3603" xr:uid="{00000000-0005-0000-0000-0000120E0000}"/>
    <cellStyle name="Normal 30 37" xfId="3604" xr:uid="{00000000-0005-0000-0000-0000130E0000}"/>
    <cellStyle name="Normal 30 38" xfId="3605" xr:uid="{00000000-0005-0000-0000-0000140E0000}"/>
    <cellStyle name="Normal 30 39" xfId="3606" xr:uid="{00000000-0005-0000-0000-0000150E0000}"/>
    <cellStyle name="Normal 30 4" xfId="3607" xr:uid="{00000000-0005-0000-0000-0000160E0000}"/>
    <cellStyle name="Normal 30 40" xfId="3608" xr:uid="{00000000-0005-0000-0000-0000170E0000}"/>
    <cellStyle name="Normal 30 41" xfId="3609" xr:uid="{00000000-0005-0000-0000-0000180E0000}"/>
    <cellStyle name="Normal 30 42" xfId="3610" xr:uid="{00000000-0005-0000-0000-0000190E0000}"/>
    <cellStyle name="Normal 30 43" xfId="3611" xr:uid="{00000000-0005-0000-0000-00001A0E0000}"/>
    <cellStyle name="Normal 30 44" xfId="3612" xr:uid="{00000000-0005-0000-0000-00001B0E0000}"/>
    <cellStyle name="Normal 30 45" xfId="3613" xr:uid="{00000000-0005-0000-0000-00001C0E0000}"/>
    <cellStyle name="Normal 30 46" xfId="3614" xr:uid="{00000000-0005-0000-0000-00001D0E0000}"/>
    <cellStyle name="Normal 30 47" xfId="3615" xr:uid="{00000000-0005-0000-0000-00001E0E0000}"/>
    <cellStyle name="Normal 30 48" xfId="3616" xr:uid="{00000000-0005-0000-0000-00001F0E0000}"/>
    <cellStyle name="Normal 30 49" xfId="3617" xr:uid="{00000000-0005-0000-0000-0000200E0000}"/>
    <cellStyle name="Normal 30 5" xfId="3618" xr:uid="{00000000-0005-0000-0000-0000210E0000}"/>
    <cellStyle name="Normal 30 50" xfId="3619" xr:uid="{00000000-0005-0000-0000-0000220E0000}"/>
    <cellStyle name="Normal 30 51" xfId="3620" xr:uid="{00000000-0005-0000-0000-0000230E0000}"/>
    <cellStyle name="Normal 30 52" xfId="3621" xr:uid="{00000000-0005-0000-0000-0000240E0000}"/>
    <cellStyle name="Normal 30 53" xfId="3622" xr:uid="{00000000-0005-0000-0000-0000250E0000}"/>
    <cellStyle name="Normal 30 54" xfId="3623" xr:uid="{00000000-0005-0000-0000-0000260E0000}"/>
    <cellStyle name="Normal 30 55" xfId="3624" xr:uid="{00000000-0005-0000-0000-0000270E0000}"/>
    <cellStyle name="Normal 30 56" xfId="3625" xr:uid="{00000000-0005-0000-0000-0000280E0000}"/>
    <cellStyle name="Normal 30 57" xfId="3626" xr:uid="{00000000-0005-0000-0000-0000290E0000}"/>
    <cellStyle name="Normal 30 58" xfId="3627" xr:uid="{00000000-0005-0000-0000-00002A0E0000}"/>
    <cellStyle name="Normal 30 59" xfId="3628" xr:uid="{00000000-0005-0000-0000-00002B0E0000}"/>
    <cellStyle name="Normal 30 6" xfId="3629" xr:uid="{00000000-0005-0000-0000-00002C0E0000}"/>
    <cellStyle name="Normal 30 60" xfId="3630" xr:uid="{00000000-0005-0000-0000-00002D0E0000}"/>
    <cellStyle name="Normal 30 61" xfId="3631" xr:uid="{00000000-0005-0000-0000-00002E0E0000}"/>
    <cellStyle name="Normal 30 62" xfId="3632" xr:uid="{00000000-0005-0000-0000-00002F0E0000}"/>
    <cellStyle name="Normal 30 63" xfId="3633" xr:uid="{00000000-0005-0000-0000-0000300E0000}"/>
    <cellStyle name="Normal 30 64" xfId="3634" xr:uid="{00000000-0005-0000-0000-0000310E0000}"/>
    <cellStyle name="Normal 30 65" xfId="3635" xr:uid="{00000000-0005-0000-0000-0000320E0000}"/>
    <cellStyle name="Normal 30 66" xfId="3636" xr:uid="{00000000-0005-0000-0000-0000330E0000}"/>
    <cellStyle name="Normal 30 67" xfId="3637" xr:uid="{00000000-0005-0000-0000-0000340E0000}"/>
    <cellStyle name="Normal 30 68" xfId="3638" xr:uid="{00000000-0005-0000-0000-0000350E0000}"/>
    <cellStyle name="Normal 30 69" xfId="3639" xr:uid="{00000000-0005-0000-0000-0000360E0000}"/>
    <cellStyle name="Normal 30 7" xfId="3640" xr:uid="{00000000-0005-0000-0000-0000370E0000}"/>
    <cellStyle name="Normal 30 70" xfId="3641" xr:uid="{00000000-0005-0000-0000-0000380E0000}"/>
    <cellStyle name="Normal 30 71" xfId="3642" xr:uid="{00000000-0005-0000-0000-0000390E0000}"/>
    <cellStyle name="Normal 30 72" xfId="3643" xr:uid="{00000000-0005-0000-0000-00003A0E0000}"/>
    <cellStyle name="Normal 30 73" xfId="3644" xr:uid="{00000000-0005-0000-0000-00003B0E0000}"/>
    <cellStyle name="Normal 30 74" xfId="3645" xr:uid="{00000000-0005-0000-0000-00003C0E0000}"/>
    <cellStyle name="Normal 30 75" xfId="3646" xr:uid="{00000000-0005-0000-0000-00003D0E0000}"/>
    <cellStyle name="Normal 30 76" xfId="3647" xr:uid="{00000000-0005-0000-0000-00003E0E0000}"/>
    <cellStyle name="Normal 30 77" xfId="3648" xr:uid="{00000000-0005-0000-0000-00003F0E0000}"/>
    <cellStyle name="Normal 30 78" xfId="3649" xr:uid="{00000000-0005-0000-0000-0000400E0000}"/>
    <cellStyle name="Normal 30 79" xfId="3650" xr:uid="{00000000-0005-0000-0000-0000410E0000}"/>
    <cellStyle name="Normal 30 8" xfId="3651" xr:uid="{00000000-0005-0000-0000-0000420E0000}"/>
    <cellStyle name="Normal 30 80" xfId="3652" xr:uid="{00000000-0005-0000-0000-0000430E0000}"/>
    <cellStyle name="Normal 30 81" xfId="3653" xr:uid="{00000000-0005-0000-0000-0000440E0000}"/>
    <cellStyle name="Normal 30 82" xfId="3654" xr:uid="{00000000-0005-0000-0000-0000450E0000}"/>
    <cellStyle name="Normal 30 83" xfId="3655" xr:uid="{00000000-0005-0000-0000-0000460E0000}"/>
    <cellStyle name="Normal 30 84" xfId="3656" xr:uid="{00000000-0005-0000-0000-0000470E0000}"/>
    <cellStyle name="Normal 30 85" xfId="3657" xr:uid="{00000000-0005-0000-0000-0000480E0000}"/>
    <cellStyle name="Normal 30 86" xfId="3658" xr:uid="{00000000-0005-0000-0000-0000490E0000}"/>
    <cellStyle name="Normal 30 87" xfId="3659" xr:uid="{00000000-0005-0000-0000-00004A0E0000}"/>
    <cellStyle name="Normal 30 88" xfId="3660" xr:uid="{00000000-0005-0000-0000-00004B0E0000}"/>
    <cellStyle name="Normal 30 89" xfId="3661" xr:uid="{00000000-0005-0000-0000-00004C0E0000}"/>
    <cellStyle name="Normal 30 9" xfId="3662" xr:uid="{00000000-0005-0000-0000-00004D0E0000}"/>
    <cellStyle name="Normal 30 90" xfId="3663" xr:uid="{00000000-0005-0000-0000-00004E0E0000}"/>
    <cellStyle name="Normal 30 91" xfId="3664" xr:uid="{00000000-0005-0000-0000-00004F0E0000}"/>
    <cellStyle name="Normal 30 92" xfId="3665" xr:uid="{00000000-0005-0000-0000-0000500E0000}"/>
    <cellStyle name="Normal 30 93" xfId="3666" xr:uid="{00000000-0005-0000-0000-0000510E0000}"/>
    <cellStyle name="Normal 30 94" xfId="3667" xr:uid="{00000000-0005-0000-0000-0000520E0000}"/>
    <cellStyle name="Normal 30 95" xfId="3668" xr:uid="{00000000-0005-0000-0000-0000530E0000}"/>
    <cellStyle name="Normal 30 96" xfId="3669" xr:uid="{00000000-0005-0000-0000-0000540E0000}"/>
    <cellStyle name="Normal 30 97" xfId="3670" xr:uid="{00000000-0005-0000-0000-0000550E0000}"/>
    <cellStyle name="Normal 30 98" xfId="3671" xr:uid="{00000000-0005-0000-0000-0000560E0000}"/>
    <cellStyle name="Normal 30 99" xfId="3672" xr:uid="{00000000-0005-0000-0000-0000570E0000}"/>
    <cellStyle name="Normal 31" xfId="3673" xr:uid="{00000000-0005-0000-0000-0000580E0000}"/>
    <cellStyle name="Normal 31 10" xfId="3674" xr:uid="{00000000-0005-0000-0000-0000590E0000}"/>
    <cellStyle name="Normal 31 100" xfId="3675" xr:uid="{00000000-0005-0000-0000-00005A0E0000}"/>
    <cellStyle name="Normal 31 101" xfId="3676" xr:uid="{00000000-0005-0000-0000-00005B0E0000}"/>
    <cellStyle name="Normal 31 102" xfId="3677" xr:uid="{00000000-0005-0000-0000-00005C0E0000}"/>
    <cellStyle name="Normal 31 103" xfId="3678" xr:uid="{00000000-0005-0000-0000-00005D0E0000}"/>
    <cellStyle name="Normal 31 104" xfId="3679" xr:uid="{00000000-0005-0000-0000-00005E0E0000}"/>
    <cellStyle name="Normal 31 105" xfId="3680" xr:uid="{00000000-0005-0000-0000-00005F0E0000}"/>
    <cellStyle name="Normal 31 106" xfId="3681" xr:uid="{00000000-0005-0000-0000-0000600E0000}"/>
    <cellStyle name="Normal 31 107" xfId="3682" xr:uid="{00000000-0005-0000-0000-0000610E0000}"/>
    <cellStyle name="Normal 31 108" xfId="3683" xr:uid="{00000000-0005-0000-0000-0000620E0000}"/>
    <cellStyle name="Normal 31 109" xfId="3684" xr:uid="{00000000-0005-0000-0000-0000630E0000}"/>
    <cellStyle name="Normal 31 11" xfId="3685" xr:uid="{00000000-0005-0000-0000-0000640E0000}"/>
    <cellStyle name="Normal 31 12" xfId="3686" xr:uid="{00000000-0005-0000-0000-0000650E0000}"/>
    <cellStyle name="Normal 31 13" xfId="3687" xr:uid="{00000000-0005-0000-0000-0000660E0000}"/>
    <cellStyle name="Normal 31 14" xfId="3688" xr:uid="{00000000-0005-0000-0000-0000670E0000}"/>
    <cellStyle name="Normal 31 15" xfId="3689" xr:uid="{00000000-0005-0000-0000-0000680E0000}"/>
    <cellStyle name="Normal 31 16" xfId="3690" xr:uid="{00000000-0005-0000-0000-0000690E0000}"/>
    <cellStyle name="Normal 31 17" xfId="3691" xr:uid="{00000000-0005-0000-0000-00006A0E0000}"/>
    <cellStyle name="Normal 31 18" xfId="3692" xr:uid="{00000000-0005-0000-0000-00006B0E0000}"/>
    <cellStyle name="Normal 31 19" xfId="3693" xr:uid="{00000000-0005-0000-0000-00006C0E0000}"/>
    <cellStyle name="Normal 31 2" xfId="3694" xr:uid="{00000000-0005-0000-0000-00006D0E0000}"/>
    <cellStyle name="Normal 31 20" xfId="3695" xr:uid="{00000000-0005-0000-0000-00006E0E0000}"/>
    <cellStyle name="Normal 31 21" xfId="3696" xr:uid="{00000000-0005-0000-0000-00006F0E0000}"/>
    <cellStyle name="Normal 31 22" xfId="3697" xr:uid="{00000000-0005-0000-0000-0000700E0000}"/>
    <cellStyle name="Normal 31 23" xfId="3698" xr:uid="{00000000-0005-0000-0000-0000710E0000}"/>
    <cellStyle name="Normal 31 24" xfId="3699" xr:uid="{00000000-0005-0000-0000-0000720E0000}"/>
    <cellStyle name="Normal 31 25" xfId="3700" xr:uid="{00000000-0005-0000-0000-0000730E0000}"/>
    <cellStyle name="Normal 31 26" xfId="3701" xr:uid="{00000000-0005-0000-0000-0000740E0000}"/>
    <cellStyle name="Normal 31 27" xfId="3702" xr:uid="{00000000-0005-0000-0000-0000750E0000}"/>
    <cellStyle name="Normal 31 28" xfId="3703" xr:uid="{00000000-0005-0000-0000-0000760E0000}"/>
    <cellStyle name="Normal 31 29" xfId="3704" xr:uid="{00000000-0005-0000-0000-0000770E0000}"/>
    <cellStyle name="Normal 31 3" xfId="3705" xr:uid="{00000000-0005-0000-0000-0000780E0000}"/>
    <cellStyle name="Normal 31 30" xfId="3706" xr:uid="{00000000-0005-0000-0000-0000790E0000}"/>
    <cellStyle name="Normal 31 31" xfId="3707" xr:uid="{00000000-0005-0000-0000-00007A0E0000}"/>
    <cellStyle name="Normal 31 32" xfId="3708" xr:uid="{00000000-0005-0000-0000-00007B0E0000}"/>
    <cellStyle name="Normal 31 33" xfId="3709" xr:uid="{00000000-0005-0000-0000-00007C0E0000}"/>
    <cellStyle name="Normal 31 34" xfId="3710" xr:uid="{00000000-0005-0000-0000-00007D0E0000}"/>
    <cellStyle name="Normal 31 35" xfId="3711" xr:uid="{00000000-0005-0000-0000-00007E0E0000}"/>
    <cellStyle name="Normal 31 36" xfId="3712" xr:uid="{00000000-0005-0000-0000-00007F0E0000}"/>
    <cellStyle name="Normal 31 37" xfId="3713" xr:uid="{00000000-0005-0000-0000-0000800E0000}"/>
    <cellStyle name="Normal 31 38" xfId="3714" xr:uid="{00000000-0005-0000-0000-0000810E0000}"/>
    <cellStyle name="Normal 31 39" xfId="3715" xr:uid="{00000000-0005-0000-0000-0000820E0000}"/>
    <cellStyle name="Normal 31 4" xfId="3716" xr:uid="{00000000-0005-0000-0000-0000830E0000}"/>
    <cellStyle name="Normal 31 40" xfId="3717" xr:uid="{00000000-0005-0000-0000-0000840E0000}"/>
    <cellStyle name="Normal 31 41" xfId="3718" xr:uid="{00000000-0005-0000-0000-0000850E0000}"/>
    <cellStyle name="Normal 31 42" xfId="3719" xr:uid="{00000000-0005-0000-0000-0000860E0000}"/>
    <cellStyle name="Normal 31 43" xfId="3720" xr:uid="{00000000-0005-0000-0000-0000870E0000}"/>
    <cellStyle name="Normal 31 44" xfId="3721" xr:uid="{00000000-0005-0000-0000-0000880E0000}"/>
    <cellStyle name="Normal 31 45" xfId="3722" xr:uid="{00000000-0005-0000-0000-0000890E0000}"/>
    <cellStyle name="Normal 31 46" xfId="3723" xr:uid="{00000000-0005-0000-0000-00008A0E0000}"/>
    <cellStyle name="Normal 31 47" xfId="3724" xr:uid="{00000000-0005-0000-0000-00008B0E0000}"/>
    <cellStyle name="Normal 31 48" xfId="3725" xr:uid="{00000000-0005-0000-0000-00008C0E0000}"/>
    <cellStyle name="Normal 31 49" xfId="3726" xr:uid="{00000000-0005-0000-0000-00008D0E0000}"/>
    <cellStyle name="Normal 31 5" xfId="3727" xr:uid="{00000000-0005-0000-0000-00008E0E0000}"/>
    <cellStyle name="Normal 31 50" xfId="3728" xr:uid="{00000000-0005-0000-0000-00008F0E0000}"/>
    <cellStyle name="Normal 31 51" xfId="3729" xr:uid="{00000000-0005-0000-0000-0000900E0000}"/>
    <cellStyle name="Normal 31 52" xfId="3730" xr:uid="{00000000-0005-0000-0000-0000910E0000}"/>
    <cellStyle name="Normal 31 53" xfId="3731" xr:uid="{00000000-0005-0000-0000-0000920E0000}"/>
    <cellStyle name="Normal 31 54" xfId="3732" xr:uid="{00000000-0005-0000-0000-0000930E0000}"/>
    <cellStyle name="Normal 31 55" xfId="3733" xr:uid="{00000000-0005-0000-0000-0000940E0000}"/>
    <cellStyle name="Normal 31 56" xfId="3734" xr:uid="{00000000-0005-0000-0000-0000950E0000}"/>
    <cellStyle name="Normal 31 57" xfId="3735" xr:uid="{00000000-0005-0000-0000-0000960E0000}"/>
    <cellStyle name="Normal 31 58" xfId="3736" xr:uid="{00000000-0005-0000-0000-0000970E0000}"/>
    <cellStyle name="Normal 31 59" xfId="3737" xr:uid="{00000000-0005-0000-0000-0000980E0000}"/>
    <cellStyle name="Normal 31 6" xfId="3738" xr:uid="{00000000-0005-0000-0000-0000990E0000}"/>
    <cellStyle name="Normal 31 60" xfId="3739" xr:uid="{00000000-0005-0000-0000-00009A0E0000}"/>
    <cellStyle name="Normal 31 61" xfId="3740" xr:uid="{00000000-0005-0000-0000-00009B0E0000}"/>
    <cellStyle name="Normal 31 62" xfId="3741" xr:uid="{00000000-0005-0000-0000-00009C0E0000}"/>
    <cellStyle name="Normal 31 63" xfId="3742" xr:uid="{00000000-0005-0000-0000-00009D0E0000}"/>
    <cellStyle name="Normal 31 64" xfId="3743" xr:uid="{00000000-0005-0000-0000-00009E0E0000}"/>
    <cellStyle name="Normal 31 65" xfId="3744" xr:uid="{00000000-0005-0000-0000-00009F0E0000}"/>
    <cellStyle name="Normal 31 66" xfId="3745" xr:uid="{00000000-0005-0000-0000-0000A00E0000}"/>
    <cellStyle name="Normal 31 67" xfId="3746" xr:uid="{00000000-0005-0000-0000-0000A10E0000}"/>
    <cellStyle name="Normal 31 68" xfId="3747" xr:uid="{00000000-0005-0000-0000-0000A20E0000}"/>
    <cellStyle name="Normal 31 69" xfId="3748" xr:uid="{00000000-0005-0000-0000-0000A30E0000}"/>
    <cellStyle name="Normal 31 7" xfId="3749" xr:uid="{00000000-0005-0000-0000-0000A40E0000}"/>
    <cellStyle name="Normal 31 70" xfId="3750" xr:uid="{00000000-0005-0000-0000-0000A50E0000}"/>
    <cellStyle name="Normal 31 71" xfId="3751" xr:uid="{00000000-0005-0000-0000-0000A60E0000}"/>
    <cellStyle name="Normal 31 72" xfId="3752" xr:uid="{00000000-0005-0000-0000-0000A70E0000}"/>
    <cellStyle name="Normal 31 73" xfId="3753" xr:uid="{00000000-0005-0000-0000-0000A80E0000}"/>
    <cellStyle name="Normal 31 74" xfId="3754" xr:uid="{00000000-0005-0000-0000-0000A90E0000}"/>
    <cellStyle name="Normal 31 75" xfId="3755" xr:uid="{00000000-0005-0000-0000-0000AA0E0000}"/>
    <cellStyle name="Normal 31 76" xfId="3756" xr:uid="{00000000-0005-0000-0000-0000AB0E0000}"/>
    <cellStyle name="Normal 31 77" xfId="3757" xr:uid="{00000000-0005-0000-0000-0000AC0E0000}"/>
    <cellStyle name="Normal 31 78" xfId="3758" xr:uid="{00000000-0005-0000-0000-0000AD0E0000}"/>
    <cellStyle name="Normal 31 79" xfId="3759" xr:uid="{00000000-0005-0000-0000-0000AE0E0000}"/>
    <cellStyle name="Normal 31 8" xfId="3760" xr:uid="{00000000-0005-0000-0000-0000AF0E0000}"/>
    <cellStyle name="Normal 31 80" xfId="3761" xr:uid="{00000000-0005-0000-0000-0000B00E0000}"/>
    <cellStyle name="Normal 31 81" xfId="3762" xr:uid="{00000000-0005-0000-0000-0000B10E0000}"/>
    <cellStyle name="Normal 31 82" xfId="3763" xr:uid="{00000000-0005-0000-0000-0000B20E0000}"/>
    <cellStyle name="Normal 31 83" xfId="3764" xr:uid="{00000000-0005-0000-0000-0000B30E0000}"/>
    <cellStyle name="Normal 31 84" xfId="3765" xr:uid="{00000000-0005-0000-0000-0000B40E0000}"/>
    <cellStyle name="Normal 31 85" xfId="3766" xr:uid="{00000000-0005-0000-0000-0000B50E0000}"/>
    <cellStyle name="Normal 31 86" xfId="3767" xr:uid="{00000000-0005-0000-0000-0000B60E0000}"/>
    <cellStyle name="Normal 31 87" xfId="3768" xr:uid="{00000000-0005-0000-0000-0000B70E0000}"/>
    <cellStyle name="Normal 31 88" xfId="3769" xr:uid="{00000000-0005-0000-0000-0000B80E0000}"/>
    <cellStyle name="Normal 31 89" xfId="3770" xr:uid="{00000000-0005-0000-0000-0000B90E0000}"/>
    <cellStyle name="Normal 31 9" xfId="3771" xr:uid="{00000000-0005-0000-0000-0000BA0E0000}"/>
    <cellStyle name="Normal 31 90" xfId="3772" xr:uid="{00000000-0005-0000-0000-0000BB0E0000}"/>
    <cellStyle name="Normal 31 91" xfId="3773" xr:uid="{00000000-0005-0000-0000-0000BC0E0000}"/>
    <cellStyle name="Normal 31 92" xfId="3774" xr:uid="{00000000-0005-0000-0000-0000BD0E0000}"/>
    <cellStyle name="Normal 31 93" xfId="3775" xr:uid="{00000000-0005-0000-0000-0000BE0E0000}"/>
    <cellStyle name="Normal 31 94" xfId="3776" xr:uid="{00000000-0005-0000-0000-0000BF0E0000}"/>
    <cellStyle name="Normal 31 95" xfId="3777" xr:uid="{00000000-0005-0000-0000-0000C00E0000}"/>
    <cellStyle name="Normal 31 96" xfId="3778" xr:uid="{00000000-0005-0000-0000-0000C10E0000}"/>
    <cellStyle name="Normal 31 97" xfId="3779" xr:uid="{00000000-0005-0000-0000-0000C20E0000}"/>
    <cellStyle name="Normal 31 98" xfId="3780" xr:uid="{00000000-0005-0000-0000-0000C30E0000}"/>
    <cellStyle name="Normal 31 99" xfId="3781" xr:uid="{00000000-0005-0000-0000-0000C40E0000}"/>
    <cellStyle name="Normal 32" xfId="3782" xr:uid="{00000000-0005-0000-0000-0000C50E0000}"/>
    <cellStyle name="Normal 32 2" xfId="3783" xr:uid="{00000000-0005-0000-0000-0000C60E0000}"/>
    <cellStyle name="Normal 33" xfId="3784" xr:uid="{00000000-0005-0000-0000-0000C70E0000}"/>
    <cellStyle name="Normal 33 2" xfId="3785" xr:uid="{00000000-0005-0000-0000-0000C80E0000}"/>
    <cellStyle name="Normal 34" xfId="3786" xr:uid="{00000000-0005-0000-0000-0000C90E0000}"/>
    <cellStyle name="Normal 35" xfId="3787" xr:uid="{00000000-0005-0000-0000-0000CA0E0000}"/>
    <cellStyle name="Normal 35 10" xfId="3788" xr:uid="{00000000-0005-0000-0000-0000CB0E0000}"/>
    <cellStyle name="Normal 35 100" xfId="3789" xr:uid="{00000000-0005-0000-0000-0000CC0E0000}"/>
    <cellStyle name="Normal 35 101" xfId="3790" xr:uid="{00000000-0005-0000-0000-0000CD0E0000}"/>
    <cellStyle name="Normal 35 102" xfId="3791" xr:uid="{00000000-0005-0000-0000-0000CE0E0000}"/>
    <cellStyle name="Normal 35 103" xfId="3792" xr:uid="{00000000-0005-0000-0000-0000CF0E0000}"/>
    <cellStyle name="Normal 35 104" xfId="3793" xr:uid="{00000000-0005-0000-0000-0000D00E0000}"/>
    <cellStyle name="Normal 35 105" xfId="3794" xr:uid="{00000000-0005-0000-0000-0000D10E0000}"/>
    <cellStyle name="Normal 35 106" xfId="3795" xr:uid="{00000000-0005-0000-0000-0000D20E0000}"/>
    <cellStyle name="Normal 35 107" xfId="3796" xr:uid="{00000000-0005-0000-0000-0000D30E0000}"/>
    <cellStyle name="Normal 35 108" xfId="3797" xr:uid="{00000000-0005-0000-0000-0000D40E0000}"/>
    <cellStyle name="Normal 35 109" xfId="3798" xr:uid="{00000000-0005-0000-0000-0000D50E0000}"/>
    <cellStyle name="Normal 35 11" xfId="3799" xr:uid="{00000000-0005-0000-0000-0000D60E0000}"/>
    <cellStyle name="Normal 35 12" xfId="3800" xr:uid="{00000000-0005-0000-0000-0000D70E0000}"/>
    <cellStyle name="Normal 35 13" xfId="3801" xr:uid="{00000000-0005-0000-0000-0000D80E0000}"/>
    <cellStyle name="Normal 35 14" xfId="3802" xr:uid="{00000000-0005-0000-0000-0000D90E0000}"/>
    <cellStyle name="Normal 35 15" xfId="3803" xr:uid="{00000000-0005-0000-0000-0000DA0E0000}"/>
    <cellStyle name="Normal 35 16" xfId="3804" xr:uid="{00000000-0005-0000-0000-0000DB0E0000}"/>
    <cellStyle name="Normal 35 17" xfId="3805" xr:uid="{00000000-0005-0000-0000-0000DC0E0000}"/>
    <cellStyle name="Normal 35 18" xfId="3806" xr:uid="{00000000-0005-0000-0000-0000DD0E0000}"/>
    <cellStyle name="Normal 35 19" xfId="3807" xr:uid="{00000000-0005-0000-0000-0000DE0E0000}"/>
    <cellStyle name="Normal 35 2" xfId="3808" xr:uid="{00000000-0005-0000-0000-0000DF0E0000}"/>
    <cellStyle name="Normal 35 20" xfId="3809" xr:uid="{00000000-0005-0000-0000-0000E00E0000}"/>
    <cellStyle name="Normal 35 21" xfId="3810" xr:uid="{00000000-0005-0000-0000-0000E10E0000}"/>
    <cellStyle name="Normal 35 22" xfId="3811" xr:uid="{00000000-0005-0000-0000-0000E20E0000}"/>
    <cellStyle name="Normal 35 23" xfId="3812" xr:uid="{00000000-0005-0000-0000-0000E30E0000}"/>
    <cellStyle name="Normal 35 24" xfId="3813" xr:uid="{00000000-0005-0000-0000-0000E40E0000}"/>
    <cellStyle name="Normal 35 25" xfId="3814" xr:uid="{00000000-0005-0000-0000-0000E50E0000}"/>
    <cellStyle name="Normal 35 26" xfId="3815" xr:uid="{00000000-0005-0000-0000-0000E60E0000}"/>
    <cellStyle name="Normal 35 27" xfId="3816" xr:uid="{00000000-0005-0000-0000-0000E70E0000}"/>
    <cellStyle name="Normal 35 28" xfId="3817" xr:uid="{00000000-0005-0000-0000-0000E80E0000}"/>
    <cellStyle name="Normal 35 29" xfId="3818" xr:uid="{00000000-0005-0000-0000-0000E90E0000}"/>
    <cellStyle name="Normal 35 3" xfId="3819" xr:uid="{00000000-0005-0000-0000-0000EA0E0000}"/>
    <cellStyle name="Normal 35 30" xfId="3820" xr:uid="{00000000-0005-0000-0000-0000EB0E0000}"/>
    <cellStyle name="Normal 35 31" xfId="3821" xr:uid="{00000000-0005-0000-0000-0000EC0E0000}"/>
    <cellStyle name="Normal 35 32" xfId="3822" xr:uid="{00000000-0005-0000-0000-0000ED0E0000}"/>
    <cellStyle name="Normal 35 33" xfId="3823" xr:uid="{00000000-0005-0000-0000-0000EE0E0000}"/>
    <cellStyle name="Normal 35 34" xfId="3824" xr:uid="{00000000-0005-0000-0000-0000EF0E0000}"/>
    <cellStyle name="Normal 35 35" xfId="3825" xr:uid="{00000000-0005-0000-0000-0000F00E0000}"/>
    <cellStyle name="Normal 35 36" xfId="3826" xr:uid="{00000000-0005-0000-0000-0000F10E0000}"/>
    <cellStyle name="Normal 35 37" xfId="3827" xr:uid="{00000000-0005-0000-0000-0000F20E0000}"/>
    <cellStyle name="Normal 35 38" xfId="3828" xr:uid="{00000000-0005-0000-0000-0000F30E0000}"/>
    <cellStyle name="Normal 35 39" xfId="3829" xr:uid="{00000000-0005-0000-0000-0000F40E0000}"/>
    <cellStyle name="Normal 35 4" xfId="3830" xr:uid="{00000000-0005-0000-0000-0000F50E0000}"/>
    <cellStyle name="Normal 35 40" xfId="3831" xr:uid="{00000000-0005-0000-0000-0000F60E0000}"/>
    <cellStyle name="Normal 35 41" xfId="3832" xr:uid="{00000000-0005-0000-0000-0000F70E0000}"/>
    <cellStyle name="Normal 35 42" xfId="3833" xr:uid="{00000000-0005-0000-0000-0000F80E0000}"/>
    <cellStyle name="Normal 35 43" xfId="3834" xr:uid="{00000000-0005-0000-0000-0000F90E0000}"/>
    <cellStyle name="Normal 35 44" xfId="3835" xr:uid="{00000000-0005-0000-0000-0000FA0E0000}"/>
    <cellStyle name="Normal 35 45" xfId="3836" xr:uid="{00000000-0005-0000-0000-0000FB0E0000}"/>
    <cellStyle name="Normal 35 46" xfId="3837" xr:uid="{00000000-0005-0000-0000-0000FC0E0000}"/>
    <cellStyle name="Normal 35 47" xfId="3838" xr:uid="{00000000-0005-0000-0000-0000FD0E0000}"/>
    <cellStyle name="Normal 35 48" xfId="3839" xr:uid="{00000000-0005-0000-0000-0000FE0E0000}"/>
    <cellStyle name="Normal 35 49" xfId="3840" xr:uid="{00000000-0005-0000-0000-0000FF0E0000}"/>
    <cellStyle name="Normal 35 5" xfId="3841" xr:uid="{00000000-0005-0000-0000-0000000F0000}"/>
    <cellStyle name="Normal 35 50" xfId="3842" xr:uid="{00000000-0005-0000-0000-0000010F0000}"/>
    <cellStyle name="Normal 35 51" xfId="3843" xr:uid="{00000000-0005-0000-0000-0000020F0000}"/>
    <cellStyle name="Normal 35 52" xfId="3844" xr:uid="{00000000-0005-0000-0000-0000030F0000}"/>
    <cellStyle name="Normal 35 53" xfId="3845" xr:uid="{00000000-0005-0000-0000-0000040F0000}"/>
    <cellStyle name="Normal 35 54" xfId="3846" xr:uid="{00000000-0005-0000-0000-0000050F0000}"/>
    <cellStyle name="Normal 35 55" xfId="3847" xr:uid="{00000000-0005-0000-0000-0000060F0000}"/>
    <cellStyle name="Normal 35 56" xfId="3848" xr:uid="{00000000-0005-0000-0000-0000070F0000}"/>
    <cellStyle name="Normal 35 57" xfId="3849" xr:uid="{00000000-0005-0000-0000-0000080F0000}"/>
    <cellStyle name="Normal 35 58" xfId="3850" xr:uid="{00000000-0005-0000-0000-0000090F0000}"/>
    <cellStyle name="Normal 35 59" xfId="3851" xr:uid="{00000000-0005-0000-0000-00000A0F0000}"/>
    <cellStyle name="Normal 35 6" xfId="3852" xr:uid="{00000000-0005-0000-0000-00000B0F0000}"/>
    <cellStyle name="Normal 35 60" xfId="3853" xr:uid="{00000000-0005-0000-0000-00000C0F0000}"/>
    <cellStyle name="Normal 35 61" xfId="3854" xr:uid="{00000000-0005-0000-0000-00000D0F0000}"/>
    <cellStyle name="Normal 35 62" xfId="3855" xr:uid="{00000000-0005-0000-0000-00000E0F0000}"/>
    <cellStyle name="Normal 35 63" xfId="3856" xr:uid="{00000000-0005-0000-0000-00000F0F0000}"/>
    <cellStyle name="Normal 35 64" xfId="3857" xr:uid="{00000000-0005-0000-0000-0000100F0000}"/>
    <cellStyle name="Normal 35 65" xfId="3858" xr:uid="{00000000-0005-0000-0000-0000110F0000}"/>
    <cellStyle name="Normal 35 66" xfId="3859" xr:uid="{00000000-0005-0000-0000-0000120F0000}"/>
    <cellStyle name="Normal 35 67" xfId="3860" xr:uid="{00000000-0005-0000-0000-0000130F0000}"/>
    <cellStyle name="Normal 35 68" xfId="3861" xr:uid="{00000000-0005-0000-0000-0000140F0000}"/>
    <cellStyle name="Normal 35 69" xfId="3862" xr:uid="{00000000-0005-0000-0000-0000150F0000}"/>
    <cellStyle name="Normal 35 7" xfId="3863" xr:uid="{00000000-0005-0000-0000-0000160F0000}"/>
    <cellStyle name="Normal 35 70" xfId="3864" xr:uid="{00000000-0005-0000-0000-0000170F0000}"/>
    <cellStyle name="Normal 35 71" xfId="3865" xr:uid="{00000000-0005-0000-0000-0000180F0000}"/>
    <cellStyle name="Normal 35 72" xfId="3866" xr:uid="{00000000-0005-0000-0000-0000190F0000}"/>
    <cellStyle name="Normal 35 73" xfId="3867" xr:uid="{00000000-0005-0000-0000-00001A0F0000}"/>
    <cellStyle name="Normal 35 74" xfId="3868" xr:uid="{00000000-0005-0000-0000-00001B0F0000}"/>
    <cellStyle name="Normal 35 75" xfId="3869" xr:uid="{00000000-0005-0000-0000-00001C0F0000}"/>
    <cellStyle name="Normal 35 76" xfId="3870" xr:uid="{00000000-0005-0000-0000-00001D0F0000}"/>
    <cellStyle name="Normal 35 77" xfId="3871" xr:uid="{00000000-0005-0000-0000-00001E0F0000}"/>
    <cellStyle name="Normal 35 78" xfId="3872" xr:uid="{00000000-0005-0000-0000-00001F0F0000}"/>
    <cellStyle name="Normal 35 79" xfId="3873" xr:uid="{00000000-0005-0000-0000-0000200F0000}"/>
    <cellStyle name="Normal 35 8" xfId="3874" xr:uid="{00000000-0005-0000-0000-0000210F0000}"/>
    <cellStyle name="Normal 35 80" xfId="3875" xr:uid="{00000000-0005-0000-0000-0000220F0000}"/>
    <cellStyle name="Normal 35 81" xfId="3876" xr:uid="{00000000-0005-0000-0000-0000230F0000}"/>
    <cellStyle name="Normal 35 82" xfId="3877" xr:uid="{00000000-0005-0000-0000-0000240F0000}"/>
    <cellStyle name="Normal 35 83" xfId="3878" xr:uid="{00000000-0005-0000-0000-0000250F0000}"/>
    <cellStyle name="Normal 35 84" xfId="3879" xr:uid="{00000000-0005-0000-0000-0000260F0000}"/>
    <cellStyle name="Normal 35 85" xfId="3880" xr:uid="{00000000-0005-0000-0000-0000270F0000}"/>
    <cellStyle name="Normal 35 86" xfId="3881" xr:uid="{00000000-0005-0000-0000-0000280F0000}"/>
    <cellStyle name="Normal 35 87" xfId="3882" xr:uid="{00000000-0005-0000-0000-0000290F0000}"/>
    <cellStyle name="Normal 35 88" xfId="3883" xr:uid="{00000000-0005-0000-0000-00002A0F0000}"/>
    <cellStyle name="Normal 35 89" xfId="3884" xr:uid="{00000000-0005-0000-0000-00002B0F0000}"/>
    <cellStyle name="Normal 35 9" xfId="3885" xr:uid="{00000000-0005-0000-0000-00002C0F0000}"/>
    <cellStyle name="Normal 35 90" xfId="3886" xr:uid="{00000000-0005-0000-0000-00002D0F0000}"/>
    <cellStyle name="Normal 35 91" xfId="3887" xr:uid="{00000000-0005-0000-0000-00002E0F0000}"/>
    <cellStyle name="Normal 35 92" xfId="3888" xr:uid="{00000000-0005-0000-0000-00002F0F0000}"/>
    <cellStyle name="Normal 35 93" xfId="3889" xr:uid="{00000000-0005-0000-0000-0000300F0000}"/>
    <cellStyle name="Normal 35 94" xfId="3890" xr:uid="{00000000-0005-0000-0000-0000310F0000}"/>
    <cellStyle name="Normal 35 95" xfId="3891" xr:uid="{00000000-0005-0000-0000-0000320F0000}"/>
    <cellStyle name="Normal 35 96" xfId="3892" xr:uid="{00000000-0005-0000-0000-0000330F0000}"/>
    <cellStyle name="Normal 35 97" xfId="3893" xr:uid="{00000000-0005-0000-0000-0000340F0000}"/>
    <cellStyle name="Normal 35 98" xfId="3894" xr:uid="{00000000-0005-0000-0000-0000350F0000}"/>
    <cellStyle name="Normal 35 99" xfId="3895" xr:uid="{00000000-0005-0000-0000-0000360F0000}"/>
    <cellStyle name="Normal 36" xfId="3896" xr:uid="{00000000-0005-0000-0000-0000370F0000}"/>
    <cellStyle name="Normal 36 10" xfId="3897" xr:uid="{00000000-0005-0000-0000-0000380F0000}"/>
    <cellStyle name="Normal 36 100" xfId="3898" xr:uid="{00000000-0005-0000-0000-0000390F0000}"/>
    <cellStyle name="Normal 36 101" xfId="3899" xr:uid="{00000000-0005-0000-0000-00003A0F0000}"/>
    <cellStyle name="Normal 36 102" xfId="3900" xr:uid="{00000000-0005-0000-0000-00003B0F0000}"/>
    <cellStyle name="Normal 36 103" xfId="3901" xr:uid="{00000000-0005-0000-0000-00003C0F0000}"/>
    <cellStyle name="Normal 36 104" xfId="3902" xr:uid="{00000000-0005-0000-0000-00003D0F0000}"/>
    <cellStyle name="Normal 36 105" xfId="3903" xr:uid="{00000000-0005-0000-0000-00003E0F0000}"/>
    <cellStyle name="Normal 36 106" xfId="3904" xr:uid="{00000000-0005-0000-0000-00003F0F0000}"/>
    <cellStyle name="Normal 36 107" xfId="3905" xr:uid="{00000000-0005-0000-0000-0000400F0000}"/>
    <cellStyle name="Normal 36 108" xfId="3906" xr:uid="{00000000-0005-0000-0000-0000410F0000}"/>
    <cellStyle name="Normal 36 109" xfId="3907" xr:uid="{00000000-0005-0000-0000-0000420F0000}"/>
    <cellStyle name="Normal 36 11" xfId="3908" xr:uid="{00000000-0005-0000-0000-0000430F0000}"/>
    <cellStyle name="Normal 36 12" xfId="3909" xr:uid="{00000000-0005-0000-0000-0000440F0000}"/>
    <cellStyle name="Normal 36 13" xfId="3910" xr:uid="{00000000-0005-0000-0000-0000450F0000}"/>
    <cellStyle name="Normal 36 14" xfId="3911" xr:uid="{00000000-0005-0000-0000-0000460F0000}"/>
    <cellStyle name="Normal 36 15" xfId="3912" xr:uid="{00000000-0005-0000-0000-0000470F0000}"/>
    <cellStyle name="Normal 36 16" xfId="3913" xr:uid="{00000000-0005-0000-0000-0000480F0000}"/>
    <cellStyle name="Normal 36 17" xfId="3914" xr:uid="{00000000-0005-0000-0000-0000490F0000}"/>
    <cellStyle name="Normal 36 18" xfId="3915" xr:uid="{00000000-0005-0000-0000-00004A0F0000}"/>
    <cellStyle name="Normal 36 19" xfId="3916" xr:uid="{00000000-0005-0000-0000-00004B0F0000}"/>
    <cellStyle name="Normal 36 2" xfId="3917" xr:uid="{00000000-0005-0000-0000-00004C0F0000}"/>
    <cellStyle name="Normal 36 20" xfId="3918" xr:uid="{00000000-0005-0000-0000-00004D0F0000}"/>
    <cellStyle name="Normal 36 21" xfId="3919" xr:uid="{00000000-0005-0000-0000-00004E0F0000}"/>
    <cellStyle name="Normal 36 22" xfId="3920" xr:uid="{00000000-0005-0000-0000-00004F0F0000}"/>
    <cellStyle name="Normal 36 23" xfId="3921" xr:uid="{00000000-0005-0000-0000-0000500F0000}"/>
    <cellStyle name="Normal 36 24" xfId="3922" xr:uid="{00000000-0005-0000-0000-0000510F0000}"/>
    <cellStyle name="Normal 36 25" xfId="3923" xr:uid="{00000000-0005-0000-0000-0000520F0000}"/>
    <cellStyle name="Normal 36 26" xfId="3924" xr:uid="{00000000-0005-0000-0000-0000530F0000}"/>
    <cellStyle name="Normal 36 27" xfId="3925" xr:uid="{00000000-0005-0000-0000-0000540F0000}"/>
    <cellStyle name="Normal 36 28" xfId="3926" xr:uid="{00000000-0005-0000-0000-0000550F0000}"/>
    <cellStyle name="Normal 36 29" xfId="3927" xr:uid="{00000000-0005-0000-0000-0000560F0000}"/>
    <cellStyle name="Normal 36 3" xfId="3928" xr:uid="{00000000-0005-0000-0000-0000570F0000}"/>
    <cellStyle name="Normal 36 30" xfId="3929" xr:uid="{00000000-0005-0000-0000-0000580F0000}"/>
    <cellStyle name="Normal 36 31" xfId="3930" xr:uid="{00000000-0005-0000-0000-0000590F0000}"/>
    <cellStyle name="Normal 36 32" xfId="3931" xr:uid="{00000000-0005-0000-0000-00005A0F0000}"/>
    <cellStyle name="Normal 36 33" xfId="3932" xr:uid="{00000000-0005-0000-0000-00005B0F0000}"/>
    <cellStyle name="Normal 36 34" xfId="3933" xr:uid="{00000000-0005-0000-0000-00005C0F0000}"/>
    <cellStyle name="Normal 36 35" xfId="3934" xr:uid="{00000000-0005-0000-0000-00005D0F0000}"/>
    <cellStyle name="Normal 36 36" xfId="3935" xr:uid="{00000000-0005-0000-0000-00005E0F0000}"/>
    <cellStyle name="Normal 36 37" xfId="3936" xr:uid="{00000000-0005-0000-0000-00005F0F0000}"/>
    <cellStyle name="Normal 36 38" xfId="3937" xr:uid="{00000000-0005-0000-0000-0000600F0000}"/>
    <cellStyle name="Normal 36 39" xfId="3938" xr:uid="{00000000-0005-0000-0000-0000610F0000}"/>
    <cellStyle name="Normal 36 4" xfId="3939" xr:uid="{00000000-0005-0000-0000-0000620F0000}"/>
    <cellStyle name="Normal 36 40" xfId="3940" xr:uid="{00000000-0005-0000-0000-0000630F0000}"/>
    <cellStyle name="Normal 36 41" xfId="3941" xr:uid="{00000000-0005-0000-0000-0000640F0000}"/>
    <cellStyle name="Normal 36 42" xfId="3942" xr:uid="{00000000-0005-0000-0000-0000650F0000}"/>
    <cellStyle name="Normal 36 43" xfId="3943" xr:uid="{00000000-0005-0000-0000-0000660F0000}"/>
    <cellStyle name="Normal 36 44" xfId="3944" xr:uid="{00000000-0005-0000-0000-0000670F0000}"/>
    <cellStyle name="Normal 36 45" xfId="3945" xr:uid="{00000000-0005-0000-0000-0000680F0000}"/>
    <cellStyle name="Normal 36 46" xfId="3946" xr:uid="{00000000-0005-0000-0000-0000690F0000}"/>
    <cellStyle name="Normal 36 47" xfId="3947" xr:uid="{00000000-0005-0000-0000-00006A0F0000}"/>
    <cellStyle name="Normal 36 48" xfId="3948" xr:uid="{00000000-0005-0000-0000-00006B0F0000}"/>
    <cellStyle name="Normal 36 49" xfId="3949" xr:uid="{00000000-0005-0000-0000-00006C0F0000}"/>
    <cellStyle name="Normal 36 5" xfId="3950" xr:uid="{00000000-0005-0000-0000-00006D0F0000}"/>
    <cellStyle name="Normal 36 50" xfId="3951" xr:uid="{00000000-0005-0000-0000-00006E0F0000}"/>
    <cellStyle name="Normal 36 51" xfId="3952" xr:uid="{00000000-0005-0000-0000-00006F0F0000}"/>
    <cellStyle name="Normal 36 52" xfId="3953" xr:uid="{00000000-0005-0000-0000-0000700F0000}"/>
    <cellStyle name="Normal 36 53" xfId="3954" xr:uid="{00000000-0005-0000-0000-0000710F0000}"/>
    <cellStyle name="Normal 36 54" xfId="3955" xr:uid="{00000000-0005-0000-0000-0000720F0000}"/>
    <cellStyle name="Normal 36 55" xfId="3956" xr:uid="{00000000-0005-0000-0000-0000730F0000}"/>
    <cellStyle name="Normal 36 56" xfId="3957" xr:uid="{00000000-0005-0000-0000-0000740F0000}"/>
    <cellStyle name="Normal 36 57" xfId="3958" xr:uid="{00000000-0005-0000-0000-0000750F0000}"/>
    <cellStyle name="Normal 36 58" xfId="3959" xr:uid="{00000000-0005-0000-0000-0000760F0000}"/>
    <cellStyle name="Normal 36 59" xfId="3960" xr:uid="{00000000-0005-0000-0000-0000770F0000}"/>
    <cellStyle name="Normal 36 6" xfId="3961" xr:uid="{00000000-0005-0000-0000-0000780F0000}"/>
    <cellStyle name="Normal 36 60" xfId="3962" xr:uid="{00000000-0005-0000-0000-0000790F0000}"/>
    <cellStyle name="Normal 36 61" xfId="3963" xr:uid="{00000000-0005-0000-0000-00007A0F0000}"/>
    <cellStyle name="Normal 36 62" xfId="3964" xr:uid="{00000000-0005-0000-0000-00007B0F0000}"/>
    <cellStyle name="Normal 36 63" xfId="3965" xr:uid="{00000000-0005-0000-0000-00007C0F0000}"/>
    <cellStyle name="Normal 36 64" xfId="3966" xr:uid="{00000000-0005-0000-0000-00007D0F0000}"/>
    <cellStyle name="Normal 36 65" xfId="3967" xr:uid="{00000000-0005-0000-0000-00007E0F0000}"/>
    <cellStyle name="Normal 36 66" xfId="3968" xr:uid="{00000000-0005-0000-0000-00007F0F0000}"/>
    <cellStyle name="Normal 36 67" xfId="3969" xr:uid="{00000000-0005-0000-0000-0000800F0000}"/>
    <cellStyle name="Normal 36 68" xfId="3970" xr:uid="{00000000-0005-0000-0000-0000810F0000}"/>
    <cellStyle name="Normal 36 69" xfId="3971" xr:uid="{00000000-0005-0000-0000-0000820F0000}"/>
    <cellStyle name="Normal 36 7" xfId="3972" xr:uid="{00000000-0005-0000-0000-0000830F0000}"/>
    <cellStyle name="Normal 36 70" xfId="3973" xr:uid="{00000000-0005-0000-0000-0000840F0000}"/>
    <cellStyle name="Normal 36 71" xfId="3974" xr:uid="{00000000-0005-0000-0000-0000850F0000}"/>
    <cellStyle name="Normal 36 72" xfId="3975" xr:uid="{00000000-0005-0000-0000-0000860F0000}"/>
    <cellStyle name="Normal 36 73" xfId="3976" xr:uid="{00000000-0005-0000-0000-0000870F0000}"/>
    <cellStyle name="Normal 36 74" xfId="3977" xr:uid="{00000000-0005-0000-0000-0000880F0000}"/>
    <cellStyle name="Normal 36 75" xfId="3978" xr:uid="{00000000-0005-0000-0000-0000890F0000}"/>
    <cellStyle name="Normal 36 76" xfId="3979" xr:uid="{00000000-0005-0000-0000-00008A0F0000}"/>
    <cellStyle name="Normal 36 77" xfId="3980" xr:uid="{00000000-0005-0000-0000-00008B0F0000}"/>
    <cellStyle name="Normal 36 78" xfId="3981" xr:uid="{00000000-0005-0000-0000-00008C0F0000}"/>
    <cellStyle name="Normal 36 79" xfId="3982" xr:uid="{00000000-0005-0000-0000-00008D0F0000}"/>
    <cellStyle name="Normal 36 8" xfId="3983" xr:uid="{00000000-0005-0000-0000-00008E0F0000}"/>
    <cellStyle name="Normal 36 80" xfId="3984" xr:uid="{00000000-0005-0000-0000-00008F0F0000}"/>
    <cellStyle name="Normal 36 81" xfId="3985" xr:uid="{00000000-0005-0000-0000-0000900F0000}"/>
    <cellStyle name="Normal 36 82" xfId="3986" xr:uid="{00000000-0005-0000-0000-0000910F0000}"/>
    <cellStyle name="Normal 36 83" xfId="3987" xr:uid="{00000000-0005-0000-0000-0000920F0000}"/>
    <cellStyle name="Normal 36 84" xfId="3988" xr:uid="{00000000-0005-0000-0000-0000930F0000}"/>
    <cellStyle name="Normal 36 85" xfId="3989" xr:uid="{00000000-0005-0000-0000-0000940F0000}"/>
    <cellStyle name="Normal 36 86" xfId="3990" xr:uid="{00000000-0005-0000-0000-0000950F0000}"/>
    <cellStyle name="Normal 36 87" xfId="3991" xr:uid="{00000000-0005-0000-0000-0000960F0000}"/>
    <cellStyle name="Normal 36 88" xfId="3992" xr:uid="{00000000-0005-0000-0000-0000970F0000}"/>
    <cellStyle name="Normal 36 89" xfId="3993" xr:uid="{00000000-0005-0000-0000-0000980F0000}"/>
    <cellStyle name="Normal 36 9" xfId="3994" xr:uid="{00000000-0005-0000-0000-0000990F0000}"/>
    <cellStyle name="Normal 36 90" xfId="3995" xr:uid="{00000000-0005-0000-0000-00009A0F0000}"/>
    <cellStyle name="Normal 36 91" xfId="3996" xr:uid="{00000000-0005-0000-0000-00009B0F0000}"/>
    <cellStyle name="Normal 36 92" xfId="3997" xr:uid="{00000000-0005-0000-0000-00009C0F0000}"/>
    <cellStyle name="Normal 36 93" xfId="3998" xr:uid="{00000000-0005-0000-0000-00009D0F0000}"/>
    <cellStyle name="Normal 36 94" xfId="3999" xr:uid="{00000000-0005-0000-0000-00009E0F0000}"/>
    <cellStyle name="Normal 36 95" xfId="4000" xr:uid="{00000000-0005-0000-0000-00009F0F0000}"/>
    <cellStyle name="Normal 36 96" xfId="4001" xr:uid="{00000000-0005-0000-0000-0000A00F0000}"/>
    <cellStyle name="Normal 36 97" xfId="4002" xr:uid="{00000000-0005-0000-0000-0000A10F0000}"/>
    <cellStyle name="Normal 36 98" xfId="4003" xr:uid="{00000000-0005-0000-0000-0000A20F0000}"/>
    <cellStyle name="Normal 36 99" xfId="4004" xr:uid="{00000000-0005-0000-0000-0000A30F0000}"/>
    <cellStyle name="Normal 37" xfId="4005" xr:uid="{00000000-0005-0000-0000-0000A40F0000}"/>
    <cellStyle name="Normal 38" xfId="4006" xr:uid="{00000000-0005-0000-0000-0000A50F0000}"/>
    <cellStyle name="Normal 39" xfId="4007" xr:uid="{00000000-0005-0000-0000-0000A60F0000}"/>
    <cellStyle name="Normal 4" xfId="89" xr:uid="{00000000-0005-0000-0000-0000A70F0000}"/>
    <cellStyle name="Normal-- 4" xfId="4009" xr:uid="{00000000-0005-0000-0000-0000A80F0000}"/>
    <cellStyle name="Normal 4 10" xfId="4010" xr:uid="{00000000-0005-0000-0000-0000A90F0000}"/>
    <cellStyle name="Normal 4 10 2" xfId="4011" xr:uid="{00000000-0005-0000-0000-0000AA0F0000}"/>
    <cellStyle name="Normal 4 100" xfId="4012" xr:uid="{00000000-0005-0000-0000-0000AB0F0000}"/>
    <cellStyle name="Normal 4 101" xfId="4013" xr:uid="{00000000-0005-0000-0000-0000AC0F0000}"/>
    <cellStyle name="Normal 4 102" xfId="4014" xr:uid="{00000000-0005-0000-0000-0000AD0F0000}"/>
    <cellStyle name="Normal 4 103" xfId="4015" xr:uid="{00000000-0005-0000-0000-0000AE0F0000}"/>
    <cellStyle name="Normal 4 104" xfId="4016" xr:uid="{00000000-0005-0000-0000-0000AF0F0000}"/>
    <cellStyle name="Normal 4 105" xfId="4017" xr:uid="{00000000-0005-0000-0000-0000B00F0000}"/>
    <cellStyle name="Normal 4 106" xfId="4018" xr:uid="{00000000-0005-0000-0000-0000B10F0000}"/>
    <cellStyle name="Normal 4 107" xfId="4019" xr:uid="{00000000-0005-0000-0000-0000B20F0000}"/>
    <cellStyle name="Normal 4 108" xfId="4020" xr:uid="{00000000-0005-0000-0000-0000B30F0000}"/>
    <cellStyle name="Normal 4 109" xfId="4021" xr:uid="{00000000-0005-0000-0000-0000B40F0000}"/>
    <cellStyle name="Normal 4 109 2" xfId="4022" xr:uid="{00000000-0005-0000-0000-0000B50F0000}"/>
    <cellStyle name="Normal 4 109 2 2" xfId="4023" xr:uid="{00000000-0005-0000-0000-0000B60F0000}"/>
    <cellStyle name="Normal 4 109 3" xfId="4024" xr:uid="{00000000-0005-0000-0000-0000B70F0000}"/>
    <cellStyle name="Normal 4 109 4" xfId="4025" xr:uid="{00000000-0005-0000-0000-0000B80F0000}"/>
    <cellStyle name="Normal 4 11" xfId="4026" xr:uid="{00000000-0005-0000-0000-0000B90F0000}"/>
    <cellStyle name="Normal 4 11 2" xfId="4027" xr:uid="{00000000-0005-0000-0000-0000BA0F0000}"/>
    <cellStyle name="Normal 4 110" xfId="4028" xr:uid="{00000000-0005-0000-0000-0000BB0F0000}"/>
    <cellStyle name="Normal 4 111" xfId="4029" xr:uid="{00000000-0005-0000-0000-0000BC0F0000}"/>
    <cellStyle name="Normal 4 112" xfId="4030" xr:uid="{00000000-0005-0000-0000-0000BD0F0000}"/>
    <cellStyle name="Normal 4 113" xfId="4031" xr:uid="{00000000-0005-0000-0000-0000BE0F0000}"/>
    <cellStyle name="Normal 4 114" xfId="4032" xr:uid="{00000000-0005-0000-0000-0000BF0F0000}"/>
    <cellStyle name="Normal 4 115" xfId="4033" xr:uid="{00000000-0005-0000-0000-0000C00F0000}"/>
    <cellStyle name="Normal 4 116" xfId="4034" xr:uid="{00000000-0005-0000-0000-0000C10F0000}"/>
    <cellStyle name="Normal 4 117" xfId="4035" xr:uid="{00000000-0005-0000-0000-0000C20F0000}"/>
    <cellStyle name="Normal 4 118" xfId="4036" xr:uid="{00000000-0005-0000-0000-0000C30F0000}"/>
    <cellStyle name="Normal 4 119" xfId="4037" xr:uid="{00000000-0005-0000-0000-0000C40F0000}"/>
    <cellStyle name="Normal 4 12" xfId="4038" xr:uid="{00000000-0005-0000-0000-0000C50F0000}"/>
    <cellStyle name="Normal 4 12 2" xfId="4039" xr:uid="{00000000-0005-0000-0000-0000C60F0000}"/>
    <cellStyle name="Normal 4 120" xfId="4040" xr:uid="{00000000-0005-0000-0000-0000C70F0000}"/>
    <cellStyle name="Normal 4 121" xfId="4041" xr:uid="{00000000-0005-0000-0000-0000C80F0000}"/>
    <cellStyle name="Normal 4 122" xfId="4042" xr:uid="{00000000-0005-0000-0000-0000C90F0000}"/>
    <cellStyle name="Normal 4 123" xfId="4008" xr:uid="{00000000-0005-0000-0000-0000CA0F0000}"/>
    <cellStyle name="Normal 4 124" xfId="148" xr:uid="{00000000-0005-0000-0000-0000CB0F0000}"/>
    <cellStyle name="Normal 4 125" xfId="159" xr:uid="{00000000-0005-0000-0000-0000CC0F0000}"/>
    <cellStyle name="Normal 4 126" xfId="5735" xr:uid="{00000000-0005-0000-0000-0000CD0F0000}"/>
    <cellStyle name="Normal 4 127" xfId="5728" xr:uid="{00000000-0005-0000-0000-0000CE0F0000}"/>
    <cellStyle name="Normal 4 128" xfId="5731" xr:uid="{00000000-0005-0000-0000-0000CF0F0000}"/>
    <cellStyle name="Normal 4 129" xfId="5763" xr:uid="{00000000-0005-0000-0000-0000D00F0000}"/>
    <cellStyle name="Normal 4 13" xfId="4043" xr:uid="{00000000-0005-0000-0000-0000D10F0000}"/>
    <cellStyle name="Normal 4 13 2" xfId="4044" xr:uid="{00000000-0005-0000-0000-0000D20F0000}"/>
    <cellStyle name="Normal 4 130" xfId="5775" xr:uid="{00000000-0005-0000-0000-0000D30F0000}"/>
    <cellStyle name="Normal 4 14" xfId="4045" xr:uid="{00000000-0005-0000-0000-0000D40F0000}"/>
    <cellStyle name="Normal 4 14 2" xfId="4046" xr:uid="{00000000-0005-0000-0000-0000D50F0000}"/>
    <cellStyle name="Normal 4 15" xfId="4047" xr:uid="{00000000-0005-0000-0000-0000D60F0000}"/>
    <cellStyle name="Normal 4 15 2" xfId="4048" xr:uid="{00000000-0005-0000-0000-0000D70F0000}"/>
    <cellStyle name="Normal 4 16" xfId="4049" xr:uid="{00000000-0005-0000-0000-0000D80F0000}"/>
    <cellStyle name="Normal 4 16 2" xfId="4050" xr:uid="{00000000-0005-0000-0000-0000D90F0000}"/>
    <cellStyle name="Normal 4 17" xfId="4051" xr:uid="{00000000-0005-0000-0000-0000DA0F0000}"/>
    <cellStyle name="Normal 4 17 2" xfId="4052" xr:uid="{00000000-0005-0000-0000-0000DB0F0000}"/>
    <cellStyle name="Normal 4 18" xfId="4053" xr:uid="{00000000-0005-0000-0000-0000DC0F0000}"/>
    <cellStyle name="Normal 4 18 2" xfId="4054" xr:uid="{00000000-0005-0000-0000-0000DD0F0000}"/>
    <cellStyle name="Normal 4 19" xfId="4055" xr:uid="{00000000-0005-0000-0000-0000DE0F0000}"/>
    <cellStyle name="Normal 4 19 2" xfId="4056" xr:uid="{00000000-0005-0000-0000-0000DF0F0000}"/>
    <cellStyle name="Normal 4 2" xfId="4057" xr:uid="{00000000-0005-0000-0000-0000E00F0000}"/>
    <cellStyle name="Normal 4 2 2" xfId="4058" xr:uid="{00000000-0005-0000-0000-0000E10F0000}"/>
    <cellStyle name="Normal 4 2 2 2" xfId="4059" xr:uid="{00000000-0005-0000-0000-0000E20F0000}"/>
    <cellStyle name="Normal 4 2 2 2 2" xfId="4060" xr:uid="{00000000-0005-0000-0000-0000E30F0000}"/>
    <cellStyle name="Normal 4 2 2 3" xfId="4061" xr:uid="{00000000-0005-0000-0000-0000E40F0000}"/>
    <cellStyle name="Normal 4 2 2 4" xfId="4062" xr:uid="{00000000-0005-0000-0000-0000E50F0000}"/>
    <cellStyle name="Normal 4 2 3" xfId="4063" xr:uid="{00000000-0005-0000-0000-0000E60F0000}"/>
    <cellStyle name="Normal 4 2 4" xfId="4064" xr:uid="{00000000-0005-0000-0000-0000E70F0000}"/>
    <cellStyle name="Normal 4 2 5" xfId="4065" xr:uid="{00000000-0005-0000-0000-0000E80F0000}"/>
    <cellStyle name="Normal 4 2 6" xfId="4066" xr:uid="{00000000-0005-0000-0000-0000E90F0000}"/>
    <cellStyle name="Normal 4 2 7" xfId="4067" xr:uid="{00000000-0005-0000-0000-0000EA0F0000}"/>
    <cellStyle name="Normal 4 2 8" xfId="4068" xr:uid="{00000000-0005-0000-0000-0000EB0F0000}"/>
    <cellStyle name="Normal 4 2 9" xfId="4069" xr:uid="{00000000-0005-0000-0000-0000EC0F0000}"/>
    <cellStyle name="Normal 4 20" xfId="4070" xr:uid="{00000000-0005-0000-0000-0000ED0F0000}"/>
    <cellStyle name="Normal 4 20 2" xfId="4071" xr:uid="{00000000-0005-0000-0000-0000EE0F0000}"/>
    <cellStyle name="Normal 4 21" xfId="4072" xr:uid="{00000000-0005-0000-0000-0000EF0F0000}"/>
    <cellStyle name="Normal 4 21 2" xfId="4073" xr:uid="{00000000-0005-0000-0000-0000F00F0000}"/>
    <cellStyle name="Normal 4 21 2 2" xfId="4074" xr:uid="{00000000-0005-0000-0000-0000F10F0000}"/>
    <cellStyle name="Normal 4 21 2 2 2" xfId="4075" xr:uid="{00000000-0005-0000-0000-0000F20F0000}"/>
    <cellStyle name="Normal 4 21 2 2 2 2" xfId="4076" xr:uid="{00000000-0005-0000-0000-0000F30F0000}"/>
    <cellStyle name="Normal 4 21 2 2 3" xfId="4077" xr:uid="{00000000-0005-0000-0000-0000F40F0000}"/>
    <cellStyle name="Normal 4 21 2 3" xfId="4078" xr:uid="{00000000-0005-0000-0000-0000F50F0000}"/>
    <cellStyle name="Normal 4 21 2 3 2" xfId="4079" xr:uid="{00000000-0005-0000-0000-0000F60F0000}"/>
    <cellStyle name="Normal 4 21 2 4" xfId="4080" xr:uid="{00000000-0005-0000-0000-0000F70F0000}"/>
    <cellStyle name="Normal 4 21 3" xfId="4081" xr:uid="{00000000-0005-0000-0000-0000F80F0000}"/>
    <cellStyle name="Normal 4 21 3 2" xfId="4082" xr:uid="{00000000-0005-0000-0000-0000F90F0000}"/>
    <cellStyle name="Normal 4 21 3 2 2" xfId="4083" xr:uid="{00000000-0005-0000-0000-0000FA0F0000}"/>
    <cellStyle name="Normal 4 21 3 2 2 2" xfId="4084" xr:uid="{00000000-0005-0000-0000-0000FB0F0000}"/>
    <cellStyle name="Normal 4 21 3 2 3" xfId="4085" xr:uid="{00000000-0005-0000-0000-0000FC0F0000}"/>
    <cellStyle name="Normal 4 21 3 3" xfId="4086" xr:uid="{00000000-0005-0000-0000-0000FD0F0000}"/>
    <cellStyle name="Normal 4 21 3 3 2" xfId="4087" xr:uid="{00000000-0005-0000-0000-0000FE0F0000}"/>
    <cellStyle name="Normal 4 21 3 4" xfId="4088" xr:uid="{00000000-0005-0000-0000-0000FF0F0000}"/>
    <cellStyle name="Normal 4 21 4" xfId="4089" xr:uid="{00000000-0005-0000-0000-000000100000}"/>
    <cellStyle name="Normal 4 21 4 2" xfId="4090" xr:uid="{00000000-0005-0000-0000-000001100000}"/>
    <cellStyle name="Normal 4 21 4 2 2" xfId="4091" xr:uid="{00000000-0005-0000-0000-000002100000}"/>
    <cellStyle name="Normal 4 21 4 2 2 2" xfId="4092" xr:uid="{00000000-0005-0000-0000-000003100000}"/>
    <cellStyle name="Normal 4 21 4 2 3" xfId="4093" xr:uid="{00000000-0005-0000-0000-000004100000}"/>
    <cellStyle name="Normal 4 21 4 3" xfId="4094" xr:uid="{00000000-0005-0000-0000-000005100000}"/>
    <cellStyle name="Normal 4 21 4 3 2" xfId="4095" xr:uid="{00000000-0005-0000-0000-000006100000}"/>
    <cellStyle name="Normal 4 21 4 4" xfId="4096" xr:uid="{00000000-0005-0000-0000-000007100000}"/>
    <cellStyle name="Normal 4 21 5" xfId="4097" xr:uid="{00000000-0005-0000-0000-000008100000}"/>
    <cellStyle name="Normal 4 21 5 2" xfId="4098" xr:uid="{00000000-0005-0000-0000-000009100000}"/>
    <cellStyle name="Normal 4 21 5 2 2" xfId="4099" xr:uid="{00000000-0005-0000-0000-00000A100000}"/>
    <cellStyle name="Normal 4 21 5 3" xfId="4100" xr:uid="{00000000-0005-0000-0000-00000B100000}"/>
    <cellStyle name="Normal 4 21 6" xfId="4101" xr:uid="{00000000-0005-0000-0000-00000C100000}"/>
    <cellStyle name="Normal 4 21 6 2" xfId="4102" xr:uid="{00000000-0005-0000-0000-00000D100000}"/>
    <cellStyle name="Normal 4 21 7" xfId="4103" xr:uid="{00000000-0005-0000-0000-00000E100000}"/>
    <cellStyle name="Normal 4 21 8" xfId="4104" xr:uid="{00000000-0005-0000-0000-00000F100000}"/>
    <cellStyle name="Normal 4 22" xfId="4105" xr:uid="{00000000-0005-0000-0000-000010100000}"/>
    <cellStyle name="Normal 4 22 2" xfId="4106" xr:uid="{00000000-0005-0000-0000-000011100000}"/>
    <cellStyle name="Normal 4 22 2 2" xfId="4107" xr:uid="{00000000-0005-0000-0000-000012100000}"/>
    <cellStyle name="Normal 4 22 2 2 2" xfId="4108" xr:uid="{00000000-0005-0000-0000-000013100000}"/>
    <cellStyle name="Normal 4 22 2 3" xfId="4109" xr:uid="{00000000-0005-0000-0000-000014100000}"/>
    <cellStyle name="Normal 4 22 3" xfId="4110" xr:uid="{00000000-0005-0000-0000-000015100000}"/>
    <cellStyle name="Normal 4 22 3 2" xfId="4111" xr:uid="{00000000-0005-0000-0000-000016100000}"/>
    <cellStyle name="Normal 4 22 4" xfId="4112" xr:uid="{00000000-0005-0000-0000-000017100000}"/>
    <cellStyle name="Normal 4 22 5" xfId="4113" xr:uid="{00000000-0005-0000-0000-000018100000}"/>
    <cellStyle name="Normal 4 23" xfId="4114" xr:uid="{00000000-0005-0000-0000-000019100000}"/>
    <cellStyle name="Normal 4 23 2" xfId="4115" xr:uid="{00000000-0005-0000-0000-00001A100000}"/>
    <cellStyle name="Normal 4 23 2 2" xfId="4116" xr:uid="{00000000-0005-0000-0000-00001B100000}"/>
    <cellStyle name="Normal 4 23 2 2 2" xfId="4117" xr:uid="{00000000-0005-0000-0000-00001C100000}"/>
    <cellStyle name="Normal 4 23 2 3" xfId="4118" xr:uid="{00000000-0005-0000-0000-00001D100000}"/>
    <cellStyle name="Normal 4 23 3" xfId="4119" xr:uid="{00000000-0005-0000-0000-00001E100000}"/>
    <cellStyle name="Normal 4 23 3 2" xfId="4120" xr:uid="{00000000-0005-0000-0000-00001F100000}"/>
    <cellStyle name="Normal 4 23 4" xfId="4121" xr:uid="{00000000-0005-0000-0000-000020100000}"/>
    <cellStyle name="Normal 4 23 5" xfId="4122" xr:uid="{00000000-0005-0000-0000-000021100000}"/>
    <cellStyle name="Normal 4 24" xfId="4123" xr:uid="{00000000-0005-0000-0000-000022100000}"/>
    <cellStyle name="Normal 4 24 2" xfId="4124" xr:uid="{00000000-0005-0000-0000-000023100000}"/>
    <cellStyle name="Normal 4 24 2 2" xfId="4125" xr:uid="{00000000-0005-0000-0000-000024100000}"/>
    <cellStyle name="Normal 4 24 2 2 2" xfId="4126" xr:uid="{00000000-0005-0000-0000-000025100000}"/>
    <cellStyle name="Normal 4 24 2 3" xfId="4127" xr:uid="{00000000-0005-0000-0000-000026100000}"/>
    <cellStyle name="Normal 4 24 3" xfId="4128" xr:uid="{00000000-0005-0000-0000-000027100000}"/>
    <cellStyle name="Normal 4 24 3 2" xfId="4129" xr:uid="{00000000-0005-0000-0000-000028100000}"/>
    <cellStyle name="Normal 4 24 4" xfId="4130" xr:uid="{00000000-0005-0000-0000-000029100000}"/>
    <cellStyle name="Normal 4 24 5" xfId="4131" xr:uid="{00000000-0005-0000-0000-00002A100000}"/>
    <cellStyle name="Normal 4 25" xfId="4132" xr:uid="{00000000-0005-0000-0000-00002B100000}"/>
    <cellStyle name="Normal 4 25 2" xfId="4133" xr:uid="{00000000-0005-0000-0000-00002C100000}"/>
    <cellStyle name="Normal 4 25 2 2" xfId="4134" xr:uid="{00000000-0005-0000-0000-00002D100000}"/>
    <cellStyle name="Normal 4 25 3" xfId="4135" xr:uid="{00000000-0005-0000-0000-00002E100000}"/>
    <cellStyle name="Normal 4 25 4" xfId="4136" xr:uid="{00000000-0005-0000-0000-00002F100000}"/>
    <cellStyle name="Normal 4 26" xfId="4137" xr:uid="{00000000-0005-0000-0000-000030100000}"/>
    <cellStyle name="Normal 4 26 2" xfId="4138" xr:uid="{00000000-0005-0000-0000-000031100000}"/>
    <cellStyle name="Normal 4 27" xfId="4139" xr:uid="{00000000-0005-0000-0000-000032100000}"/>
    <cellStyle name="Normal 4 27 2" xfId="4140" xr:uid="{00000000-0005-0000-0000-000033100000}"/>
    <cellStyle name="Normal 4 27 2 2" xfId="4141" xr:uid="{00000000-0005-0000-0000-000034100000}"/>
    <cellStyle name="Normal 4 27 3" xfId="4142" xr:uid="{00000000-0005-0000-0000-000035100000}"/>
    <cellStyle name="Normal 4 27 4" xfId="4143" xr:uid="{00000000-0005-0000-0000-000036100000}"/>
    <cellStyle name="Normal 4 28" xfId="4144" xr:uid="{00000000-0005-0000-0000-000037100000}"/>
    <cellStyle name="Normal 4 28 2" xfId="4145" xr:uid="{00000000-0005-0000-0000-000038100000}"/>
    <cellStyle name="Normal 4 28 3" xfId="4146" xr:uid="{00000000-0005-0000-0000-000039100000}"/>
    <cellStyle name="Normal 4 29" xfId="4147" xr:uid="{00000000-0005-0000-0000-00003A100000}"/>
    <cellStyle name="Normal 4 29 2" xfId="4148" xr:uid="{00000000-0005-0000-0000-00003B100000}"/>
    <cellStyle name="Normal 4 3" xfId="4149" xr:uid="{00000000-0005-0000-0000-00003C100000}"/>
    <cellStyle name="Normal 4 3 2" xfId="4150" xr:uid="{00000000-0005-0000-0000-00003D100000}"/>
    <cellStyle name="Normal 4 3 2 2" xfId="4151" xr:uid="{00000000-0005-0000-0000-00003E100000}"/>
    <cellStyle name="Normal 4 3 2 2 2" xfId="4152" xr:uid="{00000000-0005-0000-0000-00003F100000}"/>
    <cellStyle name="Normal 4 3 2 3" xfId="4153" xr:uid="{00000000-0005-0000-0000-000040100000}"/>
    <cellStyle name="Normal 4 3 2 4" xfId="4154" xr:uid="{00000000-0005-0000-0000-000041100000}"/>
    <cellStyle name="Normal 4 3 3" xfId="4155" xr:uid="{00000000-0005-0000-0000-000042100000}"/>
    <cellStyle name="Normal 4 3 4" xfId="4156" xr:uid="{00000000-0005-0000-0000-000043100000}"/>
    <cellStyle name="Normal 4 30" xfId="4157" xr:uid="{00000000-0005-0000-0000-000044100000}"/>
    <cellStyle name="Normal 4 30 2" xfId="4158" xr:uid="{00000000-0005-0000-0000-000045100000}"/>
    <cellStyle name="Normal 4 31" xfId="4159" xr:uid="{00000000-0005-0000-0000-000046100000}"/>
    <cellStyle name="Normal 4 31 2" xfId="4160" xr:uid="{00000000-0005-0000-0000-000047100000}"/>
    <cellStyle name="Normal 4 32" xfId="4161" xr:uid="{00000000-0005-0000-0000-000048100000}"/>
    <cellStyle name="Normal 4 32 2" xfId="4162" xr:uid="{00000000-0005-0000-0000-000049100000}"/>
    <cellStyle name="Normal 4 33" xfId="4163" xr:uid="{00000000-0005-0000-0000-00004A100000}"/>
    <cellStyle name="Normal 4 33 2" xfId="4164" xr:uid="{00000000-0005-0000-0000-00004B100000}"/>
    <cellStyle name="Normal 4 34" xfId="4165" xr:uid="{00000000-0005-0000-0000-00004C100000}"/>
    <cellStyle name="Normal 4 35" xfId="4166" xr:uid="{00000000-0005-0000-0000-00004D100000}"/>
    <cellStyle name="Normal 4 36" xfId="4167" xr:uid="{00000000-0005-0000-0000-00004E100000}"/>
    <cellStyle name="Normal 4 37" xfId="4168" xr:uid="{00000000-0005-0000-0000-00004F100000}"/>
    <cellStyle name="Normal 4 38" xfId="4169" xr:uid="{00000000-0005-0000-0000-000050100000}"/>
    <cellStyle name="Normal 4 39" xfId="4170" xr:uid="{00000000-0005-0000-0000-000051100000}"/>
    <cellStyle name="Normal 4 4" xfId="4171" xr:uid="{00000000-0005-0000-0000-000052100000}"/>
    <cellStyle name="Normal 4 4 2" xfId="4172" xr:uid="{00000000-0005-0000-0000-000053100000}"/>
    <cellStyle name="Normal 4 4 3" xfId="4173" xr:uid="{00000000-0005-0000-0000-000054100000}"/>
    <cellStyle name="Normal 4 4 4" xfId="4174" xr:uid="{00000000-0005-0000-0000-000055100000}"/>
    <cellStyle name="Normal 4 40" xfId="4175" xr:uid="{00000000-0005-0000-0000-000056100000}"/>
    <cellStyle name="Normal 4 41" xfId="4176" xr:uid="{00000000-0005-0000-0000-000057100000}"/>
    <cellStyle name="Normal 4 42" xfId="4177" xr:uid="{00000000-0005-0000-0000-000058100000}"/>
    <cellStyle name="Normal 4 43" xfId="4178" xr:uid="{00000000-0005-0000-0000-000059100000}"/>
    <cellStyle name="Normal 4 44" xfId="4179" xr:uid="{00000000-0005-0000-0000-00005A100000}"/>
    <cellStyle name="Normal 4 45" xfId="4180" xr:uid="{00000000-0005-0000-0000-00005B100000}"/>
    <cellStyle name="Normal 4 46" xfId="4181" xr:uid="{00000000-0005-0000-0000-00005C100000}"/>
    <cellStyle name="Normal 4 47" xfId="4182" xr:uid="{00000000-0005-0000-0000-00005D100000}"/>
    <cellStyle name="Normal 4 48" xfId="4183" xr:uid="{00000000-0005-0000-0000-00005E100000}"/>
    <cellStyle name="Normal 4 49" xfId="4184" xr:uid="{00000000-0005-0000-0000-00005F100000}"/>
    <cellStyle name="Normal 4 5" xfId="4185" xr:uid="{00000000-0005-0000-0000-000060100000}"/>
    <cellStyle name="Normal 4 5 2" xfId="4186" xr:uid="{00000000-0005-0000-0000-000061100000}"/>
    <cellStyle name="Normal 4 50" xfId="4187" xr:uid="{00000000-0005-0000-0000-000062100000}"/>
    <cellStyle name="Normal 4 51" xfId="4188" xr:uid="{00000000-0005-0000-0000-000063100000}"/>
    <cellStyle name="Normal 4 52" xfId="4189" xr:uid="{00000000-0005-0000-0000-000064100000}"/>
    <cellStyle name="Normal 4 53" xfId="4190" xr:uid="{00000000-0005-0000-0000-000065100000}"/>
    <cellStyle name="Normal 4 54" xfId="4191" xr:uid="{00000000-0005-0000-0000-000066100000}"/>
    <cellStyle name="Normal 4 55" xfId="4192" xr:uid="{00000000-0005-0000-0000-000067100000}"/>
    <cellStyle name="Normal 4 56" xfId="4193" xr:uid="{00000000-0005-0000-0000-000068100000}"/>
    <cellStyle name="Normal 4 57" xfId="4194" xr:uid="{00000000-0005-0000-0000-000069100000}"/>
    <cellStyle name="Normal 4 58" xfId="4195" xr:uid="{00000000-0005-0000-0000-00006A100000}"/>
    <cellStyle name="Normal 4 59" xfId="4196" xr:uid="{00000000-0005-0000-0000-00006B100000}"/>
    <cellStyle name="Normal 4 6" xfId="4197" xr:uid="{00000000-0005-0000-0000-00006C100000}"/>
    <cellStyle name="Normal 4 6 2" xfId="4198" xr:uid="{00000000-0005-0000-0000-00006D100000}"/>
    <cellStyle name="Normal 4 60" xfId="4199" xr:uid="{00000000-0005-0000-0000-00006E100000}"/>
    <cellStyle name="Normal 4 61" xfId="4200" xr:uid="{00000000-0005-0000-0000-00006F100000}"/>
    <cellStyle name="Normal 4 62" xfId="4201" xr:uid="{00000000-0005-0000-0000-000070100000}"/>
    <cellStyle name="Normal 4 63" xfId="4202" xr:uid="{00000000-0005-0000-0000-000071100000}"/>
    <cellStyle name="Normal 4 64" xfId="4203" xr:uid="{00000000-0005-0000-0000-000072100000}"/>
    <cellStyle name="Normal 4 65" xfId="4204" xr:uid="{00000000-0005-0000-0000-000073100000}"/>
    <cellStyle name="Normal 4 66" xfId="4205" xr:uid="{00000000-0005-0000-0000-000074100000}"/>
    <cellStyle name="Normal 4 67" xfId="4206" xr:uid="{00000000-0005-0000-0000-000075100000}"/>
    <cellStyle name="Normal 4 68" xfId="4207" xr:uid="{00000000-0005-0000-0000-000076100000}"/>
    <cellStyle name="Normal 4 69" xfId="4208" xr:uid="{00000000-0005-0000-0000-000077100000}"/>
    <cellStyle name="Normal 4 7" xfId="4209" xr:uid="{00000000-0005-0000-0000-000078100000}"/>
    <cellStyle name="Normal 4 7 2" xfId="4210" xr:uid="{00000000-0005-0000-0000-000079100000}"/>
    <cellStyle name="Normal 4 70" xfId="4211" xr:uid="{00000000-0005-0000-0000-00007A100000}"/>
    <cellStyle name="Normal 4 71" xfId="4212" xr:uid="{00000000-0005-0000-0000-00007B100000}"/>
    <cellStyle name="Normal 4 72" xfId="4213" xr:uid="{00000000-0005-0000-0000-00007C100000}"/>
    <cellStyle name="Normal 4 73" xfId="4214" xr:uid="{00000000-0005-0000-0000-00007D100000}"/>
    <cellStyle name="Normal 4 74" xfId="4215" xr:uid="{00000000-0005-0000-0000-00007E100000}"/>
    <cellStyle name="Normal 4 75" xfId="4216" xr:uid="{00000000-0005-0000-0000-00007F100000}"/>
    <cellStyle name="Normal 4 76" xfId="4217" xr:uid="{00000000-0005-0000-0000-000080100000}"/>
    <cellStyle name="Normal 4 77" xfId="4218" xr:uid="{00000000-0005-0000-0000-000081100000}"/>
    <cellStyle name="Normal 4 78" xfId="4219" xr:uid="{00000000-0005-0000-0000-000082100000}"/>
    <cellStyle name="Normal 4 79" xfId="4220" xr:uid="{00000000-0005-0000-0000-000083100000}"/>
    <cellStyle name="Normal 4 8" xfId="4221" xr:uid="{00000000-0005-0000-0000-000084100000}"/>
    <cellStyle name="Normal 4 8 2" xfId="4222" xr:uid="{00000000-0005-0000-0000-000085100000}"/>
    <cellStyle name="Normal 4 80" xfId="4223" xr:uid="{00000000-0005-0000-0000-000086100000}"/>
    <cellStyle name="Normal 4 81" xfId="4224" xr:uid="{00000000-0005-0000-0000-000087100000}"/>
    <cellStyle name="Normal 4 82" xfId="4225" xr:uid="{00000000-0005-0000-0000-000088100000}"/>
    <cellStyle name="Normal 4 83" xfId="4226" xr:uid="{00000000-0005-0000-0000-000089100000}"/>
    <cellStyle name="Normal 4 84" xfId="4227" xr:uid="{00000000-0005-0000-0000-00008A100000}"/>
    <cellStyle name="Normal 4 85" xfId="4228" xr:uid="{00000000-0005-0000-0000-00008B100000}"/>
    <cellStyle name="Normal 4 86" xfId="4229" xr:uid="{00000000-0005-0000-0000-00008C100000}"/>
    <cellStyle name="Normal 4 87" xfId="4230" xr:uid="{00000000-0005-0000-0000-00008D100000}"/>
    <cellStyle name="Normal 4 88" xfId="4231" xr:uid="{00000000-0005-0000-0000-00008E100000}"/>
    <cellStyle name="Normal 4 89" xfId="4232" xr:uid="{00000000-0005-0000-0000-00008F100000}"/>
    <cellStyle name="Normal 4 9" xfId="4233" xr:uid="{00000000-0005-0000-0000-000090100000}"/>
    <cellStyle name="Normal 4 9 2" xfId="4234" xr:uid="{00000000-0005-0000-0000-000091100000}"/>
    <cellStyle name="Normal 4 90" xfId="4235" xr:uid="{00000000-0005-0000-0000-000092100000}"/>
    <cellStyle name="Normal 4 91" xfId="4236" xr:uid="{00000000-0005-0000-0000-000093100000}"/>
    <cellStyle name="Normal 4 92" xfId="4237" xr:uid="{00000000-0005-0000-0000-000094100000}"/>
    <cellStyle name="Normal 4 93" xfId="4238" xr:uid="{00000000-0005-0000-0000-000095100000}"/>
    <cellStyle name="Normal 4 94" xfId="4239" xr:uid="{00000000-0005-0000-0000-000096100000}"/>
    <cellStyle name="Normal 4 95" xfId="4240" xr:uid="{00000000-0005-0000-0000-000097100000}"/>
    <cellStyle name="Normal 4 96" xfId="4241" xr:uid="{00000000-0005-0000-0000-000098100000}"/>
    <cellStyle name="Normal 4 97" xfId="4242" xr:uid="{00000000-0005-0000-0000-000099100000}"/>
    <cellStyle name="Normal 4 98" xfId="4243" xr:uid="{00000000-0005-0000-0000-00009A100000}"/>
    <cellStyle name="Normal 4 99" xfId="4244" xr:uid="{00000000-0005-0000-0000-00009B100000}"/>
    <cellStyle name="Normal 40" xfId="4245" xr:uid="{00000000-0005-0000-0000-00009C100000}"/>
    <cellStyle name="Normal 41" xfId="4246" xr:uid="{00000000-0005-0000-0000-00009D100000}"/>
    <cellStyle name="Normal 42" xfId="4247" xr:uid="{00000000-0005-0000-0000-00009E100000}"/>
    <cellStyle name="Normal 43" xfId="4248" xr:uid="{00000000-0005-0000-0000-00009F100000}"/>
    <cellStyle name="Normal 44" xfId="4249" xr:uid="{00000000-0005-0000-0000-0000A0100000}"/>
    <cellStyle name="Normal 45" xfId="4250" xr:uid="{00000000-0005-0000-0000-0000A1100000}"/>
    <cellStyle name="Normal 46" xfId="4251" xr:uid="{00000000-0005-0000-0000-0000A2100000}"/>
    <cellStyle name="Normal 47" xfId="4252" xr:uid="{00000000-0005-0000-0000-0000A3100000}"/>
    <cellStyle name="Normal 47 10" xfId="4253" xr:uid="{00000000-0005-0000-0000-0000A4100000}"/>
    <cellStyle name="Normal 47 11" xfId="4254" xr:uid="{00000000-0005-0000-0000-0000A5100000}"/>
    <cellStyle name="Normal 47 11 2" xfId="4255" xr:uid="{00000000-0005-0000-0000-0000A6100000}"/>
    <cellStyle name="Normal 47 11 3" xfId="4256" xr:uid="{00000000-0005-0000-0000-0000A7100000}"/>
    <cellStyle name="Normal 47 11 4" xfId="4257" xr:uid="{00000000-0005-0000-0000-0000A8100000}"/>
    <cellStyle name="Normal 47 11 5" xfId="4258" xr:uid="{00000000-0005-0000-0000-0000A9100000}"/>
    <cellStyle name="Normal 47 11 6" xfId="4259" xr:uid="{00000000-0005-0000-0000-0000AA100000}"/>
    <cellStyle name="Normal 47 11 7" xfId="4260" xr:uid="{00000000-0005-0000-0000-0000AB100000}"/>
    <cellStyle name="Normal 47 11 8" xfId="4261" xr:uid="{00000000-0005-0000-0000-0000AC100000}"/>
    <cellStyle name="Normal 47 12" xfId="4262" xr:uid="{00000000-0005-0000-0000-0000AD100000}"/>
    <cellStyle name="Normal 47 13" xfId="4263" xr:uid="{00000000-0005-0000-0000-0000AE100000}"/>
    <cellStyle name="Normal 47 14" xfId="4264" xr:uid="{00000000-0005-0000-0000-0000AF100000}"/>
    <cellStyle name="Normal 47 15" xfId="4265" xr:uid="{00000000-0005-0000-0000-0000B0100000}"/>
    <cellStyle name="Normal 47 16" xfId="4266" xr:uid="{00000000-0005-0000-0000-0000B1100000}"/>
    <cellStyle name="Normal 47 17" xfId="4267" xr:uid="{00000000-0005-0000-0000-0000B2100000}"/>
    <cellStyle name="Normal 47 2" xfId="4268" xr:uid="{00000000-0005-0000-0000-0000B3100000}"/>
    <cellStyle name="Normal 47 3" xfId="4269" xr:uid="{00000000-0005-0000-0000-0000B4100000}"/>
    <cellStyle name="Normal 47 3 2" xfId="4270" xr:uid="{00000000-0005-0000-0000-0000B5100000}"/>
    <cellStyle name="Normal 47 3 3" xfId="4271" xr:uid="{00000000-0005-0000-0000-0000B6100000}"/>
    <cellStyle name="Normal 47 3 4" xfId="4272" xr:uid="{00000000-0005-0000-0000-0000B7100000}"/>
    <cellStyle name="Normal 47 3 5" xfId="4273" xr:uid="{00000000-0005-0000-0000-0000B8100000}"/>
    <cellStyle name="Normal 47 3 6" xfId="4274" xr:uid="{00000000-0005-0000-0000-0000B9100000}"/>
    <cellStyle name="Normal 47 3 7" xfId="4275" xr:uid="{00000000-0005-0000-0000-0000BA100000}"/>
    <cellStyle name="Normal 47 3 8" xfId="4276" xr:uid="{00000000-0005-0000-0000-0000BB100000}"/>
    <cellStyle name="Normal 47 4" xfId="4277" xr:uid="{00000000-0005-0000-0000-0000BC100000}"/>
    <cellStyle name="Normal 47 4 2" xfId="4278" xr:uid="{00000000-0005-0000-0000-0000BD100000}"/>
    <cellStyle name="Normal 47 4 3" xfId="4279" xr:uid="{00000000-0005-0000-0000-0000BE100000}"/>
    <cellStyle name="Normal 47 4 4" xfId="4280" xr:uid="{00000000-0005-0000-0000-0000BF100000}"/>
    <cellStyle name="Normal 47 4 5" xfId="4281" xr:uid="{00000000-0005-0000-0000-0000C0100000}"/>
    <cellStyle name="Normal 47 4 6" xfId="4282" xr:uid="{00000000-0005-0000-0000-0000C1100000}"/>
    <cellStyle name="Normal 47 4 7" xfId="4283" xr:uid="{00000000-0005-0000-0000-0000C2100000}"/>
    <cellStyle name="Normal 47 4 8" xfId="4284" xr:uid="{00000000-0005-0000-0000-0000C3100000}"/>
    <cellStyle name="Normal 47 5" xfId="4285" xr:uid="{00000000-0005-0000-0000-0000C4100000}"/>
    <cellStyle name="Normal 47 5 2" xfId="4286" xr:uid="{00000000-0005-0000-0000-0000C5100000}"/>
    <cellStyle name="Normal 47 5 3" xfId="4287" xr:uid="{00000000-0005-0000-0000-0000C6100000}"/>
    <cellStyle name="Normal 47 5 4" xfId="4288" xr:uid="{00000000-0005-0000-0000-0000C7100000}"/>
    <cellStyle name="Normal 47 5 5" xfId="4289" xr:uid="{00000000-0005-0000-0000-0000C8100000}"/>
    <cellStyle name="Normal 47 5 6" xfId="4290" xr:uid="{00000000-0005-0000-0000-0000C9100000}"/>
    <cellStyle name="Normal 47 5 7" xfId="4291" xr:uid="{00000000-0005-0000-0000-0000CA100000}"/>
    <cellStyle name="Normal 47 5 8" xfId="4292" xr:uid="{00000000-0005-0000-0000-0000CB100000}"/>
    <cellStyle name="Normal 47 6" xfId="4293" xr:uid="{00000000-0005-0000-0000-0000CC100000}"/>
    <cellStyle name="Normal 47 6 2" xfId="4294" xr:uid="{00000000-0005-0000-0000-0000CD100000}"/>
    <cellStyle name="Normal 47 6 3" xfId="4295" xr:uid="{00000000-0005-0000-0000-0000CE100000}"/>
    <cellStyle name="Normal 47 6 4" xfId="4296" xr:uid="{00000000-0005-0000-0000-0000CF100000}"/>
    <cellStyle name="Normal 47 6 5" xfId="4297" xr:uid="{00000000-0005-0000-0000-0000D0100000}"/>
    <cellStyle name="Normal 47 6 6" xfId="4298" xr:uid="{00000000-0005-0000-0000-0000D1100000}"/>
    <cellStyle name="Normal 47 6 7" xfId="4299" xr:uid="{00000000-0005-0000-0000-0000D2100000}"/>
    <cellStyle name="Normal 47 6 8" xfId="4300" xr:uid="{00000000-0005-0000-0000-0000D3100000}"/>
    <cellStyle name="Normal 47 7" xfId="4301" xr:uid="{00000000-0005-0000-0000-0000D4100000}"/>
    <cellStyle name="Normal 47 7 2" xfId="4302" xr:uid="{00000000-0005-0000-0000-0000D5100000}"/>
    <cellStyle name="Normal 47 7 3" xfId="4303" xr:uid="{00000000-0005-0000-0000-0000D6100000}"/>
    <cellStyle name="Normal 47 7 4" xfId="4304" xr:uid="{00000000-0005-0000-0000-0000D7100000}"/>
    <cellStyle name="Normal 47 7 5" xfId="4305" xr:uid="{00000000-0005-0000-0000-0000D8100000}"/>
    <cellStyle name="Normal 47 7 6" xfId="4306" xr:uid="{00000000-0005-0000-0000-0000D9100000}"/>
    <cellStyle name="Normal 47 7 7" xfId="4307" xr:uid="{00000000-0005-0000-0000-0000DA100000}"/>
    <cellStyle name="Normal 47 7 8" xfId="4308" xr:uid="{00000000-0005-0000-0000-0000DB100000}"/>
    <cellStyle name="Normal 47 8" xfId="4309" xr:uid="{00000000-0005-0000-0000-0000DC100000}"/>
    <cellStyle name="Normal 47 8 2" xfId="4310" xr:uid="{00000000-0005-0000-0000-0000DD100000}"/>
    <cellStyle name="Normal 47 8 3" xfId="4311" xr:uid="{00000000-0005-0000-0000-0000DE100000}"/>
    <cellStyle name="Normal 47 8 4" xfId="4312" xr:uid="{00000000-0005-0000-0000-0000DF100000}"/>
    <cellStyle name="Normal 47 8 5" xfId="4313" xr:uid="{00000000-0005-0000-0000-0000E0100000}"/>
    <cellStyle name="Normal 47 8 6" xfId="4314" xr:uid="{00000000-0005-0000-0000-0000E1100000}"/>
    <cellStyle name="Normal 47 8 7" xfId="4315" xr:uid="{00000000-0005-0000-0000-0000E2100000}"/>
    <cellStyle name="Normal 47 8 8" xfId="4316" xr:uid="{00000000-0005-0000-0000-0000E3100000}"/>
    <cellStyle name="Normal 47 9" xfId="4317" xr:uid="{00000000-0005-0000-0000-0000E4100000}"/>
    <cellStyle name="Normal 48" xfId="4318" xr:uid="{00000000-0005-0000-0000-0000E5100000}"/>
    <cellStyle name="Normal 49" xfId="4319" xr:uid="{00000000-0005-0000-0000-0000E6100000}"/>
    <cellStyle name="Normal 49 2" xfId="4320" xr:uid="{00000000-0005-0000-0000-0000E7100000}"/>
    <cellStyle name="Normal 49 2 2" xfId="4321" xr:uid="{00000000-0005-0000-0000-0000E8100000}"/>
    <cellStyle name="Normal 49 2 2 2" xfId="4322" xr:uid="{00000000-0005-0000-0000-0000E9100000}"/>
    <cellStyle name="Normal 49 2 2 2 2" xfId="4323" xr:uid="{00000000-0005-0000-0000-0000EA100000}"/>
    <cellStyle name="Normal 49 2 2 3" xfId="4324" xr:uid="{00000000-0005-0000-0000-0000EB100000}"/>
    <cellStyle name="Normal 49 2 3" xfId="4325" xr:uid="{00000000-0005-0000-0000-0000EC100000}"/>
    <cellStyle name="Normal 49 2 3 2" xfId="4326" xr:uid="{00000000-0005-0000-0000-0000ED100000}"/>
    <cellStyle name="Normal 49 2 4" xfId="4327" xr:uid="{00000000-0005-0000-0000-0000EE100000}"/>
    <cellStyle name="Normal 49 3" xfId="4328" xr:uid="{00000000-0005-0000-0000-0000EF100000}"/>
    <cellStyle name="Normal 49 3 2" xfId="4329" xr:uid="{00000000-0005-0000-0000-0000F0100000}"/>
    <cellStyle name="Normal 49 3 2 2" xfId="4330" xr:uid="{00000000-0005-0000-0000-0000F1100000}"/>
    <cellStyle name="Normal 49 3 2 2 2" xfId="4331" xr:uid="{00000000-0005-0000-0000-0000F2100000}"/>
    <cellStyle name="Normal 49 3 2 3" xfId="4332" xr:uid="{00000000-0005-0000-0000-0000F3100000}"/>
    <cellStyle name="Normal 49 3 3" xfId="4333" xr:uid="{00000000-0005-0000-0000-0000F4100000}"/>
    <cellStyle name="Normal 49 3 3 2" xfId="4334" xr:uid="{00000000-0005-0000-0000-0000F5100000}"/>
    <cellStyle name="Normal 49 3 4" xfId="4335" xr:uid="{00000000-0005-0000-0000-0000F6100000}"/>
    <cellStyle name="Normal 49 4" xfId="4336" xr:uid="{00000000-0005-0000-0000-0000F7100000}"/>
    <cellStyle name="Normal 49 4 2" xfId="4337" xr:uid="{00000000-0005-0000-0000-0000F8100000}"/>
    <cellStyle name="Normal 49 4 2 2" xfId="4338" xr:uid="{00000000-0005-0000-0000-0000F9100000}"/>
    <cellStyle name="Normal 49 4 2 2 2" xfId="4339" xr:uid="{00000000-0005-0000-0000-0000FA100000}"/>
    <cellStyle name="Normal 49 4 2 3" xfId="4340" xr:uid="{00000000-0005-0000-0000-0000FB100000}"/>
    <cellStyle name="Normal 49 4 3" xfId="4341" xr:uid="{00000000-0005-0000-0000-0000FC100000}"/>
    <cellStyle name="Normal 49 4 3 2" xfId="4342" xr:uid="{00000000-0005-0000-0000-0000FD100000}"/>
    <cellStyle name="Normal 49 4 4" xfId="4343" xr:uid="{00000000-0005-0000-0000-0000FE100000}"/>
    <cellStyle name="Normal 49 5" xfId="4344" xr:uid="{00000000-0005-0000-0000-0000FF100000}"/>
    <cellStyle name="Normal 49 5 2" xfId="4345" xr:uid="{00000000-0005-0000-0000-000000110000}"/>
    <cellStyle name="Normal 49 5 2 2" xfId="4346" xr:uid="{00000000-0005-0000-0000-000001110000}"/>
    <cellStyle name="Normal 49 5 3" xfId="4347" xr:uid="{00000000-0005-0000-0000-000002110000}"/>
    <cellStyle name="Normal 49 6" xfId="4348" xr:uid="{00000000-0005-0000-0000-000003110000}"/>
    <cellStyle name="Normal 49 6 2" xfId="4349" xr:uid="{00000000-0005-0000-0000-000004110000}"/>
    <cellStyle name="Normal 49 7" xfId="4350" xr:uid="{00000000-0005-0000-0000-000005110000}"/>
    <cellStyle name="Normal 49 8" xfId="4351" xr:uid="{00000000-0005-0000-0000-000006110000}"/>
    <cellStyle name="Normal 5" xfId="92" xr:uid="{00000000-0005-0000-0000-000007110000}"/>
    <cellStyle name="Normal-- 5" xfId="4353" xr:uid="{00000000-0005-0000-0000-000008110000}"/>
    <cellStyle name="Normal 5 10" xfId="4354" xr:uid="{00000000-0005-0000-0000-000009110000}"/>
    <cellStyle name="Normal 5 10 2" xfId="4355" xr:uid="{00000000-0005-0000-0000-00000A110000}"/>
    <cellStyle name="Normal 5 100" xfId="4356" xr:uid="{00000000-0005-0000-0000-00000B110000}"/>
    <cellStyle name="Normal 5 101" xfId="4357" xr:uid="{00000000-0005-0000-0000-00000C110000}"/>
    <cellStyle name="Normal 5 102" xfId="4358" xr:uid="{00000000-0005-0000-0000-00000D110000}"/>
    <cellStyle name="Normal 5 103" xfId="4359" xr:uid="{00000000-0005-0000-0000-00000E110000}"/>
    <cellStyle name="Normal 5 104" xfId="4360" xr:uid="{00000000-0005-0000-0000-00000F110000}"/>
    <cellStyle name="Normal 5 105" xfId="4361" xr:uid="{00000000-0005-0000-0000-000010110000}"/>
    <cellStyle name="Normal 5 106" xfId="4362" xr:uid="{00000000-0005-0000-0000-000011110000}"/>
    <cellStyle name="Normal 5 107" xfId="4363" xr:uid="{00000000-0005-0000-0000-000012110000}"/>
    <cellStyle name="Normal 5 108" xfId="4364" xr:uid="{00000000-0005-0000-0000-000013110000}"/>
    <cellStyle name="Normal 5 109" xfId="4365" xr:uid="{00000000-0005-0000-0000-000014110000}"/>
    <cellStyle name="Normal 5 11" xfId="4366" xr:uid="{00000000-0005-0000-0000-000015110000}"/>
    <cellStyle name="Normal 5 11 2" xfId="4367" xr:uid="{00000000-0005-0000-0000-000016110000}"/>
    <cellStyle name="Normal 5 110" xfId="4368" xr:uid="{00000000-0005-0000-0000-000017110000}"/>
    <cellStyle name="Normal 5 111" xfId="4369" xr:uid="{00000000-0005-0000-0000-000018110000}"/>
    <cellStyle name="Normal 5 112" xfId="4370" xr:uid="{00000000-0005-0000-0000-000019110000}"/>
    <cellStyle name="Normal 5 113" xfId="4371" xr:uid="{00000000-0005-0000-0000-00001A110000}"/>
    <cellStyle name="Normal 5 114" xfId="4352" xr:uid="{00000000-0005-0000-0000-00001B110000}"/>
    <cellStyle name="Normal 5 115" xfId="151" xr:uid="{00000000-0005-0000-0000-00001C110000}"/>
    <cellStyle name="Normal 5 116" xfId="158" xr:uid="{00000000-0005-0000-0000-00001D110000}"/>
    <cellStyle name="Normal 5 117" xfId="5734" xr:uid="{00000000-0005-0000-0000-00001E110000}"/>
    <cellStyle name="Normal 5 118" xfId="5729" xr:uid="{00000000-0005-0000-0000-00001F110000}"/>
    <cellStyle name="Normal 5 119" xfId="5730" xr:uid="{00000000-0005-0000-0000-000020110000}"/>
    <cellStyle name="Normal 5 12" xfId="4372" xr:uid="{00000000-0005-0000-0000-000021110000}"/>
    <cellStyle name="Normal 5 12 2" xfId="4373" xr:uid="{00000000-0005-0000-0000-000022110000}"/>
    <cellStyle name="Normal 5 120" xfId="5766" xr:uid="{00000000-0005-0000-0000-000023110000}"/>
    <cellStyle name="Normal 5 121" xfId="5774" xr:uid="{00000000-0005-0000-0000-000024110000}"/>
    <cellStyle name="Normal 5 13" xfId="4374" xr:uid="{00000000-0005-0000-0000-000025110000}"/>
    <cellStyle name="Normal 5 13 2" xfId="4375" xr:uid="{00000000-0005-0000-0000-000026110000}"/>
    <cellStyle name="Normal 5 14" xfId="4376" xr:uid="{00000000-0005-0000-0000-000027110000}"/>
    <cellStyle name="Normal 5 14 2" xfId="4377" xr:uid="{00000000-0005-0000-0000-000028110000}"/>
    <cellStyle name="Normal 5 15" xfId="4378" xr:uid="{00000000-0005-0000-0000-000029110000}"/>
    <cellStyle name="Normal 5 15 2" xfId="4379" xr:uid="{00000000-0005-0000-0000-00002A110000}"/>
    <cellStyle name="Normal 5 16" xfId="4380" xr:uid="{00000000-0005-0000-0000-00002B110000}"/>
    <cellStyle name="Normal 5 16 2" xfId="4381" xr:uid="{00000000-0005-0000-0000-00002C110000}"/>
    <cellStyle name="Normal 5 17" xfId="4382" xr:uid="{00000000-0005-0000-0000-00002D110000}"/>
    <cellStyle name="Normal 5 17 2" xfId="4383" xr:uid="{00000000-0005-0000-0000-00002E110000}"/>
    <cellStyle name="Normal 5 18" xfId="4384" xr:uid="{00000000-0005-0000-0000-00002F110000}"/>
    <cellStyle name="Normal 5 18 2" xfId="4385" xr:uid="{00000000-0005-0000-0000-000030110000}"/>
    <cellStyle name="Normal 5 19" xfId="4386" xr:uid="{00000000-0005-0000-0000-000031110000}"/>
    <cellStyle name="Normal 5 19 2" xfId="4387" xr:uid="{00000000-0005-0000-0000-000032110000}"/>
    <cellStyle name="Normal 5 2" xfId="122" xr:uid="{00000000-0005-0000-0000-000033110000}"/>
    <cellStyle name="Normal 5 2 2" xfId="4389" xr:uid="{00000000-0005-0000-0000-000034110000}"/>
    <cellStyle name="Normal 5 2 3" xfId="4390" xr:uid="{00000000-0005-0000-0000-000035110000}"/>
    <cellStyle name="Normal 5 2 4" xfId="4391" xr:uid="{00000000-0005-0000-0000-000036110000}"/>
    <cellStyle name="Normal 5 2 5" xfId="4392" xr:uid="{00000000-0005-0000-0000-000037110000}"/>
    <cellStyle name="Normal 5 2 6" xfId="4388" xr:uid="{00000000-0005-0000-0000-000038110000}"/>
    <cellStyle name="Normal 5 2 7" xfId="161" xr:uid="{00000000-0005-0000-0000-000039110000}"/>
    <cellStyle name="Normal 5 2 8" xfId="5776" xr:uid="{00000000-0005-0000-0000-00003A110000}"/>
    <cellStyle name="Normal 5 20" xfId="4393" xr:uid="{00000000-0005-0000-0000-00003B110000}"/>
    <cellStyle name="Normal 5 20 2" xfId="4394" xr:uid="{00000000-0005-0000-0000-00003C110000}"/>
    <cellStyle name="Normal 5 21" xfId="4395" xr:uid="{00000000-0005-0000-0000-00003D110000}"/>
    <cellStyle name="Normal 5 21 2" xfId="4396" xr:uid="{00000000-0005-0000-0000-00003E110000}"/>
    <cellStyle name="Normal 5 22" xfId="4397" xr:uid="{00000000-0005-0000-0000-00003F110000}"/>
    <cellStyle name="Normal 5 22 2" xfId="4398" xr:uid="{00000000-0005-0000-0000-000040110000}"/>
    <cellStyle name="Normal 5 22 2 2" xfId="4399" xr:uid="{00000000-0005-0000-0000-000041110000}"/>
    <cellStyle name="Normal 5 22 3" xfId="4400" xr:uid="{00000000-0005-0000-0000-000042110000}"/>
    <cellStyle name="Normal 5 22 4" xfId="4401" xr:uid="{00000000-0005-0000-0000-000043110000}"/>
    <cellStyle name="Normal 5 23" xfId="4402" xr:uid="{00000000-0005-0000-0000-000044110000}"/>
    <cellStyle name="Normal 5 23 2" xfId="4403" xr:uid="{00000000-0005-0000-0000-000045110000}"/>
    <cellStyle name="Normal 5 24" xfId="4404" xr:uid="{00000000-0005-0000-0000-000046110000}"/>
    <cellStyle name="Normal 5 24 2" xfId="4405" xr:uid="{00000000-0005-0000-0000-000047110000}"/>
    <cellStyle name="Normal 5 25" xfId="4406" xr:uid="{00000000-0005-0000-0000-000048110000}"/>
    <cellStyle name="Normal 5 25 2" xfId="4407" xr:uid="{00000000-0005-0000-0000-000049110000}"/>
    <cellStyle name="Normal 5 26" xfId="4408" xr:uid="{00000000-0005-0000-0000-00004A110000}"/>
    <cellStyle name="Normal 5 26 2" xfId="4409" xr:uid="{00000000-0005-0000-0000-00004B110000}"/>
    <cellStyle name="Normal 5 27" xfId="4410" xr:uid="{00000000-0005-0000-0000-00004C110000}"/>
    <cellStyle name="Normal 5 27 2" xfId="4411" xr:uid="{00000000-0005-0000-0000-00004D110000}"/>
    <cellStyle name="Normal 5 28" xfId="4412" xr:uid="{00000000-0005-0000-0000-00004E110000}"/>
    <cellStyle name="Normal 5 28 2" xfId="4413" xr:uid="{00000000-0005-0000-0000-00004F110000}"/>
    <cellStyle name="Normal 5 29" xfId="4414" xr:uid="{00000000-0005-0000-0000-000050110000}"/>
    <cellStyle name="Normal 5 29 2" xfId="4415" xr:uid="{00000000-0005-0000-0000-000051110000}"/>
    <cellStyle name="Normal 5 3" xfId="4416" xr:uid="{00000000-0005-0000-0000-000052110000}"/>
    <cellStyle name="Normal 5 3 2" xfId="4417" xr:uid="{00000000-0005-0000-0000-000053110000}"/>
    <cellStyle name="Normal 5 30" xfId="4418" xr:uid="{00000000-0005-0000-0000-000054110000}"/>
    <cellStyle name="Normal 5 30 2" xfId="4419" xr:uid="{00000000-0005-0000-0000-000055110000}"/>
    <cellStyle name="Normal 5 31" xfId="4420" xr:uid="{00000000-0005-0000-0000-000056110000}"/>
    <cellStyle name="Normal 5 31 2" xfId="4421" xr:uid="{00000000-0005-0000-0000-000057110000}"/>
    <cellStyle name="Normal 5 32" xfId="4422" xr:uid="{00000000-0005-0000-0000-000058110000}"/>
    <cellStyle name="Normal 5 32 2" xfId="4423" xr:uid="{00000000-0005-0000-0000-000059110000}"/>
    <cellStyle name="Normal 5 33" xfId="4424" xr:uid="{00000000-0005-0000-0000-00005A110000}"/>
    <cellStyle name="Normal 5 33 2" xfId="4425" xr:uid="{00000000-0005-0000-0000-00005B110000}"/>
    <cellStyle name="Normal 5 34" xfId="4426" xr:uid="{00000000-0005-0000-0000-00005C110000}"/>
    <cellStyle name="Normal 5 34 2" xfId="4427" xr:uid="{00000000-0005-0000-0000-00005D110000}"/>
    <cellStyle name="Normal 5 35" xfId="4428" xr:uid="{00000000-0005-0000-0000-00005E110000}"/>
    <cellStyle name="Normal 5 35 2" xfId="4429" xr:uid="{00000000-0005-0000-0000-00005F110000}"/>
    <cellStyle name="Normal 5 36" xfId="4430" xr:uid="{00000000-0005-0000-0000-000060110000}"/>
    <cellStyle name="Normal 5 36 2" xfId="4431" xr:uid="{00000000-0005-0000-0000-000061110000}"/>
    <cellStyle name="Normal 5 37" xfId="4432" xr:uid="{00000000-0005-0000-0000-000062110000}"/>
    <cellStyle name="Normal 5 37 2" xfId="4433" xr:uid="{00000000-0005-0000-0000-000063110000}"/>
    <cellStyle name="Normal 5 38" xfId="4434" xr:uid="{00000000-0005-0000-0000-000064110000}"/>
    <cellStyle name="Normal 5 39" xfId="4435" xr:uid="{00000000-0005-0000-0000-000065110000}"/>
    <cellStyle name="Normal 5 4" xfId="4436" xr:uid="{00000000-0005-0000-0000-000066110000}"/>
    <cellStyle name="Normal 5 4 2" xfId="4437" xr:uid="{00000000-0005-0000-0000-000067110000}"/>
    <cellStyle name="Normal 5 40" xfId="4438" xr:uid="{00000000-0005-0000-0000-000068110000}"/>
    <cellStyle name="Normal 5 41" xfId="4439" xr:uid="{00000000-0005-0000-0000-000069110000}"/>
    <cellStyle name="Normal 5 42" xfId="4440" xr:uid="{00000000-0005-0000-0000-00006A110000}"/>
    <cellStyle name="Normal 5 43" xfId="4441" xr:uid="{00000000-0005-0000-0000-00006B110000}"/>
    <cellStyle name="Normal 5 44" xfId="4442" xr:uid="{00000000-0005-0000-0000-00006C110000}"/>
    <cellStyle name="Normal 5 45" xfId="4443" xr:uid="{00000000-0005-0000-0000-00006D110000}"/>
    <cellStyle name="Normal 5 46" xfId="4444" xr:uid="{00000000-0005-0000-0000-00006E110000}"/>
    <cellStyle name="Normal 5 47" xfId="4445" xr:uid="{00000000-0005-0000-0000-00006F110000}"/>
    <cellStyle name="Normal 5 48" xfId="4446" xr:uid="{00000000-0005-0000-0000-000070110000}"/>
    <cellStyle name="Normal 5 49" xfId="4447" xr:uid="{00000000-0005-0000-0000-000071110000}"/>
    <cellStyle name="Normal 5 5" xfId="4448" xr:uid="{00000000-0005-0000-0000-000072110000}"/>
    <cellStyle name="Normal 5 5 2" xfId="4449" xr:uid="{00000000-0005-0000-0000-000073110000}"/>
    <cellStyle name="Normal 5 50" xfId="4450" xr:uid="{00000000-0005-0000-0000-000074110000}"/>
    <cellStyle name="Normal 5 51" xfId="4451" xr:uid="{00000000-0005-0000-0000-000075110000}"/>
    <cellStyle name="Normal 5 52" xfId="4452" xr:uid="{00000000-0005-0000-0000-000076110000}"/>
    <cellStyle name="Normal 5 53" xfId="4453" xr:uid="{00000000-0005-0000-0000-000077110000}"/>
    <cellStyle name="Normal 5 54" xfId="4454" xr:uid="{00000000-0005-0000-0000-000078110000}"/>
    <cellStyle name="Normal 5 55" xfId="4455" xr:uid="{00000000-0005-0000-0000-000079110000}"/>
    <cellStyle name="Normal 5 56" xfId="4456" xr:uid="{00000000-0005-0000-0000-00007A110000}"/>
    <cellStyle name="Normal 5 57" xfId="4457" xr:uid="{00000000-0005-0000-0000-00007B110000}"/>
    <cellStyle name="Normal 5 58" xfId="4458" xr:uid="{00000000-0005-0000-0000-00007C110000}"/>
    <cellStyle name="Normal 5 59" xfId="4459" xr:uid="{00000000-0005-0000-0000-00007D110000}"/>
    <cellStyle name="Normal 5 6" xfId="4460" xr:uid="{00000000-0005-0000-0000-00007E110000}"/>
    <cellStyle name="Normal 5 6 2" xfId="4461" xr:uid="{00000000-0005-0000-0000-00007F110000}"/>
    <cellStyle name="Normal 5 60" xfId="4462" xr:uid="{00000000-0005-0000-0000-000080110000}"/>
    <cellStyle name="Normal 5 61" xfId="4463" xr:uid="{00000000-0005-0000-0000-000081110000}"/>
    <cellStyle name="Normal 5 62" xfId="4464" xr:uid="{00000000-0005-0000-0000-000082110000}"/>
    <cellStyle name="Normal 5 63" xfId="4465" xr:uid="{00000000-0005-0000-0000-000083110000}"/>
    <cellStyle name="Normal 5 64" xfId="4466" xr:uid="{00000000-0005-0000-0000-000084110000}"/>
    <cellStyle name="Normal 5 65" xfId="4467" xr:uid="{00000000-0005-0000-0000-000085110000}"/>
    <cellStyle name="Normal 5 66" xfId="4468" xr:uid="{00000000-0005-0000-0000-000086110000}"/>
    <cellStyle name="Normal 5 67" xfId="4469" xr:uid="{00000000-0005-0000-0000-000087110000}"/>
    <cellStyle name="Normal 5 68" xfId="4470" xr:uid="{00000000-0005-0000-0000-000088110000}"/>
    <cellStyle name="Normal 5 69" xfId="4471" xr:uid="{00000000-0005-0000-0000-000089110000}"/>
    <cellStyle name="Normal 5 7" xfId="4472" xr:uid="{00000000-0005-0000-0000-00008A110000}"/>
    <cellStyle name="Normal 5 7 2" xfId="4473" xr:uid="{00000000-0005-0000-0000-00008B110000}"/>
    <cellStyle name="Normal 5 70" xfId="4474" xr:uid="{00000000-0005-0000-0000-00008C110000}"/>
    <cellStyle name="Normal 5 71" xfId="4475" xr:uid="{00000000-0005-0000-0000-00008D110000}"/>
    <cellStyle name="Normal 5 72" xfId="4476" xr:uid="{00000000-0005-0000-0000-00008E110000}"/>
    <cellStyle name="Normal 5 73" xfId="4477" xr:uid="{00000000-0005-0000-0000-00008F110000}"/>
    <cellStyle name="Normal 5 74" xfId="4478" xr:uid="{00000000-0005-0000-0000-000090110000}"/>
    <cellStyle name="Normal 5 75" xfId="4479" xr:uid="{00000000-0005-0000-0000-000091110000}"/>
    <cellStyle name="Normal 5 76" xfId="4480" xr:uid="{00000000-0005-0000-0000-000092110000}"/>
    <cellStyle name="Normal 5 77" xfId="4481" xr:uid="{00000000-0005-0000-0000-000093110000}"/>
    <cellStyle name="Normal 5 78" xfId="4482" xr:uid="{00000000-0005-0000-0000-000094110000}"/>
    <cellStyle name="Normal 5 79" xfId="4483" xr:uid="{00000000-0005-0000-0000-000095110000}"/>
    <cellStyle name="Normal 5 8" xfId="4484" xr:uid="{00000000-0005-0000-0000-000096110000}"/>
    <cellStyle name="Normal 5 8 2" xfId="4485" xr:uid="{00000000-0005-0000-0000-000097110000}"/>
    <cellStyle name="Normal 5 80" xfId="4486" xr:uid="{00000000-0005-0000-0000-000098110000}"/>
    <cellStyle name="Normal 5 81" xfId="4487" xr:uid="{00000000-0005-0000-0000-000099110000}"/>
    <cellStyle name="Normal 5 82" xfId="4488" xr:uid="{00000000-0005-0000-0000-00009A110000}"/>
    <cellStyle name="Normal 5 83" xfId="4489" xr:uid="{00000000-0005-0000-0000-00009B110000}"/>
    <cellStyle name="Normal 5 84" xfId="4490" xr:uid="{00000000-0005-0000-0000-00009C110000}"/>
    <cellStyle name="Normal 5 85" xfId="4491" xr:uid="{00000000-0005-0000-0000-00009D110000}"/>
    <cellStyle name="Normal 5 86" xfId="4492" xr:uid="{00000000-0005-0000-0000-00009E110000}"/>
    <cellStyle name="Normal 5 87" xfId="4493" xr:uid="{00000000-0005-0000-0000-00009F110000}"/>
    <cellStyle name="Normal 5 88" xfId="4494" xr:uid="{00000000-0005-0000-0000-0000A0110000}"/>
    <cellStyle name="Normal 5 89" xfId="4495" xr:uid="{00000000-0005-0000-0000-0000A1110000}"/>
    <cellStyle name="Normal 5 9" xfId="4496" xr:uid="{00000000-0005-0000-0000-0000A2110000}"/>
    <cellStyle name="Normal 5 9 2" xfId="4497" xr:uid="{00000000-0005-0000-0000-0000A3110000}"/>
    <cellStyle name="Normal 5 90" xfId="4498" xr:uid="{00000000-0005-0000-0000-0000A4110000}"/>
    <cellStyle name="Normal 5 91" xfId="4499" xr:uid="{00000000-0005-0000-0000-0000A5110000}"/>
    <cellStyle name="Normal 5 92" xfId="4500" xr:uid="{00000000-0005-0000-0000-0000A6110000}"/>
    <cellStyle name="Normal 5 93" xfId="4501" xr:uid="{00000000-0005-0000-0000-0000A7110000}"/>
    <cellStyle name="Normal 5 94" xfId="4502" xr:uid="{00000000-0005-0000-0000-0000A8110000}"/>
    <cellStyle name="Normal 5 95" xfId="4503" xr:uid="{00000000-0005-0000-0000-0000A9110000}"/>
    <cellStyle name="Normal 5 96" xfId="4504" xr:uid="{00000000-0005-0000-0000-0000AA110000}"/>
    <cellStyle name="Normal 5 97" xfId="4505" xr:uid="{00000000-0005-0000-0000-0000AB110000}"/>
    <cellStyle name="Normal 5 98" xfId="4506" xr:uid="{00000000-0005-0000-0000-0000AC110000}"/>
    <cellStyle name="Normal 5 99" xfId="4507" xr:uid="{00000000-0005-0000-0000-0000AD110000}"/>
    <cellStyle name="Normal 50" xfId="4508" xr:uid="{00000000-0005-0000-0000-0000AE110000}"/>
    <cellStyle name="Normal 50 2" xfId="4509" xr:uid="{00000000-0005-0000-0000-0000AF110000}"/>
    <cellStyle name="Normal 50 3" xfId="4510" xr:uid="{00000000-0005-0000-0000-0000B0110000}"/>
    <cellStyle name="Normal 50 4" xfId="4511" xr:uid="{00000000-0005-0000-0000-0000B1110000}"/>
    <cellStyle name="Normal 50 5" xfId="4512" xr:uid="{00000000-0005-0000-0000-0000B2110000}"/>
    <cellStyle name="Normal 50 6" xfId="4513" xr:uid="{00000000-0005-0000-0000-0000B3110000}"/>
    <cellStyle name="Normal 50 7" xfId="4514" xr:uid="{00000000-0005-0000-0000-0000B4110000}"/>
    <cellStyle name="Normal 50 8" xfId="4515" xr:uid="{00000000-0005-0000-0000-0000B5110000}"/>
    <cellStyle name="Normal 51" xfId="4516" xr:uid="{00000000-0005-0000-0000-0000B6110000}"/>
    <cellStyle name="Normal 51 2" xfId="4517" xr:uid="{00000000-0005-0000-0000-0000B7110000}"/>
    <cellStyle name="Normal 51 2 2" xfId="4518" xr:uid="{00000000-0005-0000-0000-0000B8110000}"/>
    <cellStyle name="Normal 51 2 2 2" xfId="4519" xr:uid="{00000000-0005-0000-0000-0000B9110000}"/>
    <cellStyle name="Normal 51 2 2 2 2" xfId="4520" xr:uid="{00000000-0005-0000-0000-0000BA110000}"/>
    <cellStyle name="Normal 51 2 2 3" xfId="4521" xr:uid="{00000000-0005-0000-0000-0000BB110000}"/>
    <cellStyle name="Normal 51 2 3" xfId="4522" xr:uid="{00000000-0005-0000-0000-0000BC110000}"/>
    <cellStyle name="Normal 51 2 3 2" xfId="4523" xr:uid="{00000000-0005-0000-0000-0000BD110000}"/>
    <cellStyle name="Normal 51 2 4" xfId="4524" xr:uid="{00000000-0005-0000-0000-0000BE110000}"/>
    <cellStyle name="Normal 51 3" xfId="4525" xr:uid="{00000000-0005-0000-0000-0000BF110000}"/>
    <cellStyle name="Normal 51 3 2" xfId="4526" xr:uid="{00000000-0005-0000-0000-0000C0110000}"/>
    <cellStyle name="Normal 51 3 2 2" xfId="4527" xr:uid="{00000000-0005-0000-0000-0000C1110000}"/>
    <cellStyle name="Normal 51 3 3" xfId="4528" xr:uid="{00000000-0005-0000-0000-0000C2110000}"/>
    <cellStyle name="Normal 51 4" xfId="4529" xr:uid="{00000000-0005-0000-0000-0000C3110000}"/>
    <cellStyle name="Normal 51 4 2" xfId="4530" xr:uid="{00000000-0005-0000-0000-0000C4110000}"/>
    <cellStyle name="Normal 51 5" xfId="4531" xr:uid="{00000000-0005-0000-0000-0000C5110000}"/>
    <cellStyle name="Normal 51 6" xfId="4532" xr:uid="{00000000-0005-0000-0000-0000C6110000}"/>
    <cellStyle name="Normal 51 7" xfId="4533" xr:uid="{00000000-0005-0000-0000-0000C7110000}"/>
    <cellStyle name="Normal 51 8" xfId="4534" xr:uid="{00000000-0005-0000-0000-0000C8110000}"/>
    <cellStyle name="Normal 52" xfId="4535" xr:uid="{00000000-0005-0000-0000-0000C9110000}"/>
    <cellStyle name="Normal 52 2" xfId="4536" xr:uid="{00000000-0005-0000-0000-0000CA110000}"/>
    <cellStyle name="Normal 52 2 2" xfId="4537" xr:uid="{00000000-0005-0000-0000-0000CB110000}"/>
    <cellStyle name="Normal 52 3" xfId="4538" xr:uid="{00000000-0005-0000-0000-0000CC110000}"/>
    <cellStyle name="Normal 52 4" xfId="4539" xr:uid="{00000000-0005-0000-0000-0000CD110000}"/>
    <cellStyle name="Normal 52 5" xfId="4540" xr:uid="{00000000-0005-0000-0000-0000CE110000}"/>
    <cellStyle name="Normal 52 6" xfId="4541" xr:uid="{00000000-0005-0000-0000-0000CF110000}"/>
    <cellStyle name="Normal 52 7" xfId="4542" xr:uid="{00000000-0005-0000-0000-0000D0110000}"/>
    <cellStyle name="Normal 52 8" xfId="4543" xr:uid="{00000000-0005-0000-0000-0000D1110000}"/>
    <cellStyle name="Normal 53" xfId="4544" xr:uid="{00000000-0005-0000-0000-0000D2110000}"/>
    <cellStyle name="Normal 53 2" xfId="4545" xr:uid="{00000000-0005-0000-0000-0000D3110000}"/>
    <cellStyle name="Normal 53 2 2" xfId="4546" xr:uid="{00000000-0005-0000-0000-0000D4110000}"/>
    <cellStyle name="Normal 53 2 2 2" xfId="4547" xr:uid="{00000000-0005-0000-0000-0000D5110000}"/>
    <cellStyle name="Normal 53 2 3" xfId="4548" xr:uid="{00000000-0005-0000-0000-0000D6110000}"/>
    <cellStyle name="Normal 53 3" xfId="4549" xr:uid="{00000000-0005-0000-0000-0000D7110000}"/>
    <cellStyle name="Normal 53 3 2" xfId="4550" xr:uid="{00000000-0005-0000-0000-0000D8110000}"/>
    <cellStyle name="Normal 53 4" xfId="4551" xr:uid="{00000000-0005-0000-0000-0000D9110000}"/>
    <cellStyle name="Normal 53 5" xfId="4552" xr:uid="{00000000-0005-0000-0000-0000DA110000}"/>
    <cellStyle name="Normal 53 6" xfId="4553" xr:uid="{00000000-0005-0000-0000-0000DB110000}"/>
    <cellStyle name="Normal 53 7" xfId="4554" xr:uid="{00000000-0005-0000-0000-0000DC110000}"/>
    <cellStyle name="Normal 53 8" xfId="4555" xr:uid="{00000000-0005-0000-0000-0000DD110000}"/>
    <cellStyle name="Normal 54" xfId="4556" xr:uid="{00000000-0005-0000-0000-0000DE110000}"/>
    <cellStyle name="Normal 54 2" xfId="4557" xr:uid="{00000000-0005-0000-0000-0000DF110000}"/>
    <cellStyle name="Normal 54 3" xfId="4558" xr:uid="{00000000-0005-0000-0000-0000E0110000}"/>
    <cellStyle name="Normal 54 4" xfId="4559" xr:uid="{00000000-0005-0000-0000-0000E1110000}"/>
    <cellStyle name="Normal 54 5" xfId="4560" xr:uid="{00000000-0005-0000-0000-0000E2110000}"/>
    <cellStyle name="Normal 54 6" xfId="4561" xr:uid="{00000000-0005-0000-0000-0000E3110000}"/>
    <cellStyle name="Normal 54 7" xfId="4562" xr:uid="{00000000-0005-0000-0000-0000E4110000}"/>
    <cellStyle name="Normal 54 8" xfId="4563" xr:uid="{00000000-0005-0000-0000-0000E5110000}"/>
    <cellStyle name="Normal 55" xfId="4564" xr:uid="{00000000-0005-0000-0000-0000E6110000}"/>
    <cellStyle name="Normal 55 2" xfId="4565" xr:uid="{00000000-0005-0000-0000-0000E7110000}"/>
    <cellStyle name="Normal 55 3" xfId="4566" xr:uid="{00000000-0005-0000-0000-0000E8110000}"/>
    <cellStyle name="Normal 55 4" xfId="4567" xr:uid="{00000000-0005-0000-0000-0000E9110000}"/>
    <cellStyle name="Normal 55 5" xfId="4568" xr:uid="{00000000-0005-0000-0000-0000EA110000}"/>
    <cellStyle name="Normal 55 6" xfId="4569" xr:uid="{00000000-0005-0000-0000-0000EB110000}"/>
    <cellStyle name="Normal 55 7" xfId="4570" xr:uid="{00000000-0005-0000-0000-0000EC110000}"/>
    <cellStyle name="Normal 55 8" xfId="4571" xr:uid="{00000000-0005-0000-0000-0000ED110000}"/>
    <cellStyle name="Normal 56" xfId="4572" xr:uid="{00000000-0005-0000-0000-0000EE110000}"/>
    <cellStyle name="Normal 56 2" xfId="4573" xr:uid="{00000000-0005-0000-0000-0000EF110000}"/>
    <cellStyle name="Normal 56 3" xfId="4574" xr:uid="{00000000-0005-0000-0000-0000F0110000}"/>
    <cellStyle name="Normal 56 4" xfId="4575" xr:uid="{00000000-0005-0000-0000-0000F1110000}"/>
    <cellStyle name="Normal 56 5" xfId="4576" xr:uid="{00000000-0005-0000-0000-0000F2110000}"/>
    <cellStyle name="Normal 56 6" xfId="4577" xr:uid="{00000000-0005-0000-0000-0000F3110000}"/>
    <cellStyle name="Normal 56 7" xfId="4578" xr:uid="{00000000-0005-0000-0000-0000F4110000}"/>
    <cellStyle name="Normal 56 8" xfId="4579" xr:uid="{00000000-0005-0000-0000-0000F5110000}"/>
    <cellStyle name="Normal 57" xfId="4580" xr:uid="{00000000-0005-0000-0000-0000F6110000}"/>
    <cellStyle name="Normal 57 2" xfId="4581" xr:uid="{00000000-0005-0000-0000-0000F7110000}"/>
    <cellStyle name="Normal 57 3" xfId="4582" xr:uid="{00000000-0005-0000-0000-0000F8110000}"/>
    <cellStyle name="Normal 57 4" xfId="4583" xr:uid="{00000000-0005-0000-0000-0000F9110000}"/>
    <cellStyle name="Normal 57 5" xfId="4584" xr:uid="{00000000-0005-0000-0000-0000FA110000}"/>
    <cellStyle name="Normal 57 6" xfId="4585" xr:uid="{00000000-0005-0000-0000-0000FB110000}"/>
    <cellStyle name="Normal 57 7" xfId="4586" xr:uid="{00000000-0005-0000-0000-0000FC110000}"/>
    <cellStyle name="Normal 57 8" xfId="4587" xr:uid="{00000000-0005-0000-0000-0000FD110000}"/>
    <cellStyle name="Normal 58" xfId="4588" xr:uid="{00000000-0005-0000-0000-0000FE110000}"/>
    <cellStyle name="Normal 58 2" xfId="4589" xr:uid="{00000000-0005-0000-0000-0000FF110000}"/>
    <cellStyle name="Normal 58 3" xfId="4590" xr:uid="{00000000-0005-0000-0000-000000120000}"/>
    <cellStyle name="Normal 58 4" xfId="4591" xr:uid="{00000000-0005-0000-0000-000001120000}"/>
    <cellStyle name="Normal 58 5" xfId="4592" xr:uid="{00000000-0005-0000-0000-000002120000}"/>
    <cellStyle name="Normal 58 6" xfId="4593" xr:uid="{00000000-0005-0000-0000-000003120000}"/>
    <cellStyle name="Normal 58 7" xfId="4594" xr:uid="{00000000-0005-0000-0000-000004120000}"/>
    <cellStyle name="Normal 58 8" xfId="4595" xr:uid="{00000000-0005-0000-0000-000005120000}"/>
    <cellStyle name="Normal 59" xfId="4596" xr:uid="{00000000-0005-0000-0000-000006120000}"/>
    <cellStyle name="Normal 59 2" xfId="4597" xr:uid="{00000000-0005-0000-0000-000007120000}"/>
    <cellStyle name="Normal 59 3" xfId="4598" xr:uid="{00000000-0005-0000-0000-000008120000}"/>
    <cellStyle name="Normal 59 4" xfId="4599" xr:uid="{00000000-0005-0000-0000-000009120000}"/>
    <cellStyle name="Normal 59 5" xfId="4600" xr:uid="{00000000-0005-0000-0000-00000A120000}"/>
    <cellStyle name="Normal 59 6" xfId="4601" xr:uid="{00000000-0005-0000-0000-00000B120000}"/>
    <cellStyle name="Normal 59 7" xfId="4602" xr:uid="{00000000-0005-0000-0000-00000C120000}"/>
    <cellStyle name="Normal 59 8" xfId="4603" xr:uid="{00000000-0005-0000-0000-00000D120000}"/>
    <cellStyle name="Normal 6" xfId="95" xr:uid="{00000000-0005-0000-0000-00000E120000}"/>
    <cellStyle name="Normal-- 6" xfId="4605" xr:uid="{00000000-0005-0000-0000-00000F120000}"/>
    <cellStyle name="Normal 6 10" xfId="4606" xr:uid="{00000000-0005-0000-0000-000010120000}"/>
    <cellStyle name="Normal 6 10 2" xfId="4607" xr:uid="{00000000-0005-0000-0000-000011120000}"/>
    <cellStyle name="Normal 6 100" xfId="4608" xr:uid="{00000000-0005-0000-0000-000012120000}"/>
    <cellStyle name="Normal 6 101" xfId="4609" xr:uid="{00000000-0005-0000-0000-000013120000}"/>
    <cellStyle name="Normal 6 102" xfId="4610" xr:uid="{00000000-0005-0000-0000-000014120000}"/>
    <cellStyle name="Normal 6 103" xfId="4611" xr:uid="{00000000-0005-0000-0000-000015120000}"/>
    <cellStyle name="Normal 6 104" xfId="4612" xr:uid="{00000000-0005-0000-0000-000016120000}"/>
    <cellStyle name="Normal 6 105" xfId="4613" xr:uid="{00000000-0005-0000-0000-000017120000}"/>
    <cellStyle name="Normal 6 106" xfId="4614" xr:uid="{00000000-0005-0000-0000-000018120000}"/>
    <cellStyle name="Normal 6 107" xfId="4615" xr:uid="{00000000-0005-0000-0000-000019120000}"/>
    <cellStyle name="Normal 6 108" xfId="4616" xr:uid="{00000000-0005-0000-0000-00001A120000}"/>
    <cellStyle name="Normal 6 109" xfId="4617" xr:uid="{00000000-0005-0000-0000-00001B120000}"/>
    <cellStyle name="Normal 6 11" xfId="4618" xr:uid="{00000000-0005-0000-0000-00001C120000}"/>
    <cellStyle name="Normal 6 11 2" xfId="4619" xr:uid="{00000000-0005-0000-0000-00001D120000}"/>
    <cellStyle name="Normal 6 110" xfId="4620" xr:uid="{00000000-0005-0000-0000-00001E120000}"/>
    <cellStyle name="Normal 6 111" xfId="4621" xr:uid="{00000000-0005-0000-0000-00001F120000}"/>
    <cellStyle name="Normal 6 112" xfId="4622" xr:uid="{00000000-0005-0000-0000-000020120000}"/>
    <cellStyle name="Normal 6 113" xfId="4623" xr:uid="{00000000-0005-0000-0000-000021120000}"/>
    <cellStyle name="Normal 6 114" xfId="4624" xr:uid="{00000000-0005-0000-0000-000022120000}"/>
    <cellStyle name="Normal 6 115" xfId="4625" xr:uid="{00000000-0005-0000-0000-000023120000}"/>
    <cellStyle name="Normal 6 116" xfId="4626" xr:uid="{00000000-0005-0000-0000-000024120000}"/>
    <cellStyle name="Normal 6 117" xfId="4627" xr:uid="{00000000-0005-0000-0000-000025120000}"/>
    <cellStyle name="Normal 6 118" xfId="4604" xr:uid="{00000000-0005-0000-0000-000026120000}"/>
    <cellStyle name="Normal 6 119" xfId="154" xr:uid="{00000000-0005-0000-0000-000027120000}"/>
    <cellStyle name="Normal 6 12" xfId="4628" xr:uid="{00000000-0005-0000-0000-000028120000}"/>
    <cellStyle name="Normal 6 12 2" xfId="4629" xr:uid="{00000000-0005-0000-0000-000029120000}"/>
    <cellStyle name="Normal 6 120" xfId="5726" xr:uid="{00000000-0005-0000-0000-00002A120000}"/>
    <cellStyle name="Normal 6 121" xfId="5733" xr:uid="{00000000-0005-0000-0000-00002B120000}"/>
    <cellStyle name="Normal 6 122" xfId="133" xr:uid="{00000000-0005-0000-0000-00002C120000}"/>
    <cellStyle name="Normal 6 123" xfId="5737" xr:uid="{00000000-0005-0000-0000-00002D120000}"/>
    <cellStyle name="Normal 6 124" xfId="5769" xr:uid="{00000000-0005-0000-0000-00002E120000}"/>
    <cellStyle name="Normal 6 125" xfId="5773" xr:uid="{00000000-0005-0000-0000-00002F120000}"/>
    <cellStyle name="Normal 6 13" xfId="4630" xr:uid="{00000000-0005-0000-0000-000030120000}"/>
    <cellStyle name="Normal 6 13 2" xfId="4631" xr:uid="{00000000-0005-0000-0000-000031120000}"/>
    <cellStyle name="Normal 6 14" xfId="4632" xr:uid="{00000000-0005-0000-0000-000032120000}"/>
    <cellStyle name="Normal 6 14 2" xfId="4633" xr:uid="{00000000-0005-0000-0000-000033120000}"/>
    <cellStyle name="Normal 6 15" xfId="4634" xr:uid="{00000000-0005-0000-0000-000034120000}"/>
    <cellStyle name="Normal 6 15 2" xfId="4635" xr:uid="{00000000-0005-0000-0000-000035120000}"/>
    <cellStyle name="Normal 6 16" xfId="4636" xr:uid="{00000000-0005-0000-0000-000036120000}"/>
    <cellStyle name="Normal 6 16 2" xfId="4637" xr:uid="{00000000-0005-0000-0000-000037120000}"/>
    <cellStyle name="Normal 6 17" xfId="4638" xr:uid="{00000000-0005-0000-0000-000038120000}"/>
    <cellStyle name="Normal 6 17 2" xfId="4639" xr:uid="{00000000-0005-0000-0000-000039120000}"/>
    <cellStyle name="Normal 6 18" xfId="4640" xr:uid="{00000000-0005-0000-0000-00003A120000}"/>
    <cellStyle name="Normal 6 18 2" xfId="4641" xr:uid="{00000000-0005-0000-0000-00003B120000}"/>
    <cellStyle name="Normal 6 19" xfId="4642" xr:uid="{00000000-0005-0000-0000-00003C120000}"/>
    <cellStyle name="Normal 6 19 2" xfId="4643" xr:uid="{00000000-0005-0000-0000-00003D120000}"/>
    <cellStyle name="Normal 6 2" xfId="4644" xr:uid="{00000000-0005-0000-0000-00003E120000}"/>
    <cellStyle name="Normal 6 2 2" xfId="4645" xr:uid="{00000000-0005-0000-0000-00003F120000}"/>
    <cellStyle name="Normal 6 2 2 2" xfId="4646" xr:uid="{00000000-0005-0000-0000-000040120000}"/>
    <cellStyle name="Normal 6 2 2 2 2" xfId="4647" xr:uid="{00000000-0005-0000-0000-000041120000}"/>
    <cellStyle name="Normal 6 2 2 3" xfId="4648" xr:uid="{00000000-0005-0000-0000-000042120000}"/>
    <cellStyle name="Normal 6 2 2 4" xfId="4649" xr:uid="{00000000-0005-0000-0000-000043120000}"/>
    <cellStyle name="Normal 6 2 3" xfId="4650" xr:uid="{00000000-0005-0000-0000-000044120000}"/>
    <cellStyle name="Normal 6 2 4" xfId="4651" xr:uid="{00000000-0005-0000-0000-000045120000}"/>
    <cellStyle name="Normal 6 2 5" xfId="4652" xr:uid="{00000000-0005-0000-0000-000046120000}"/>
    <cellStyle name="Normal 6 20" xfId="4653" xr:uid="{00000000-0005-0000-0000-000047120000}"/>
    <cellStyle name="Normal 6 20 2" xfId="4654" xr:uid="{00000000-0005-0000-0000-000048120000}"/>
    <cellStyle name="Normal 6 21" xfId="4655" xr:uid="{00000000-0005-0000-0000-000049120000}"/>
    <cellStyle name="Normal 6 21 2" xfId="4656" xr:uid="{00000000-0005-0000-0000-00004A120000}"/>
    <cellStyle name="Normal 6 21 2 2" xfId="4657" xr:uid="{00000000-0005-0000-0000-00004B120000}"/>
    <cellStyle name="Normal 6 21 3" xfId="4658" xr:uid="{00000000-0005-0000-0000-00004C120000}"/>
    <cellStyle name="Normal 6 21 4" xfId="4659" xr:uid="{00000000-0005-0000-0000-00004D120000}"/>
    <cellStyle name="Normal 6 22" xfId="4660" xr:uid="{00000000-0005-0000-0000-00004E120000}"/>
    <cellStyle name="Normal 6 22 2" xfId="4661" xr:uid="{00000000-0005-0000-0000-00004F120000}"/>
    <cellStyle name="Normal 6 22 2 2" xfId="4662" xr:uid="{00000000-0005-0000-0000-000050120000}"/>
    <cellStyle name="Normal 6 22 3" xfId="4663" xr:uid="{00000000-0005-0000-0000-000051120000}"/>
    <cellStyle name="Normal 6 22 4" xfId="4664" xr:uid="{00000000-0005-0000-0000-000052120000}"/>
    <cellStyle name="Normal 6 23" xfId="4665" xr:uid="{00000000-0005-0000-0000-000053120000}"/>
    <cellStyle name="Normal 6 23 2" xfId="4666" xr:uid="{00000000-0005-0000-0000-000054120000}"/>
    <cellStyle name="Normal 6 24" xfId="4667" xr:uid="{00000000-0005-0000-0000-000055120000}"/>
    <cellStyle name="Normal 6 24 2" xfId="4668" xr:uid="{00000000-0005-0000-0000-000056120000}"/>
    <cellStyle name="Normal 6 25" xfId="4669" xr:uid="{00000000-0005-0000-0000-000057120000}"/>
    <cellStyle name="Normal 6 25 2" xfId="4670" xr:uid="{00000000-0005-0000-0000-000058120000}"/>
    <cellStyle name="Normal 6 26" xfId="4671" xr:uid="{00000000-0005-0000-0000-000059120000}"/>
    <cellStyle name="Normal 6 26 2" xfId="4672" xr:uid="{00000000-0005-0000-0000-00005A120000}"/>
    <cellStyle name="Normal 6 27" xfId="4673" xr:uid="{00000000-0005-0000-0000-00005B120000}"/>
    <cellStyle name="Normal 6 27 2" xfId="4674" xr:uid="{00000000-0005-0000-0000-00005C120000}"/>
    <cellStyle name="Normal 6 28" xfId="4675" xr:uid="{00000000-0005-0000-0000-00005D120000}"/>
    <cellStyle name="Normal 6 28 2" xfId="4676" xr:uid="{00000000-0005-0000-0000-00005E120000}"/>
    <cellStyle name="Normal 6 29" xfId="4677" xr:uid="{00000000-0005-0000-0000-00005F120000}"/>
    <cellStyle name="Normal 6 29 2" xfId="4678" xr:uid="{00000000-0005-0000-0000-000060120000}"/>
    <cellStyle name="Normal 6 3" xfId="4679" xr:uid="{00000000-0005-0000-0000-000061120000}"/>
    <cellStyle name="Normal 6 3 2" xfId="4680" xr:uid="{00000000-0005-0000-0000-000062120000}"/>
    <cellStyle name="Normal 6 3 3" xfId="4681" xr:uid="{00000000-0005-0000-0000-000063120000}"/>
    <cellStyle name="Normal 6 3 4" xfId="4682" xr:uid="{00000000-0005-0000-0000-000064120000}"/>
    <cellStyle name="Normal 6 30" xfId="4683" xr:uid="{00000000-0005-0000-0000-000065120000}"/>
    <cellStyle name="Normal 6 31" xfId="4684" xr:uid="{00000000-0005-0000-0000-000066120000}"/>
    <cellStyle name="Normal 6 32" xfId="4685" xr:uid="{00000000-0005-0000-0000-000067120000}"/>
    <cellStyle name="Normal 6 33" xfId="4686" xr:uid="{00000000-0005-0000-0000-000068120000}"/>
    <cellStyle name="Normal 6 34" xfId="4687" xr:uid="{00000000-0005-0000-0000-000069120000}"/>
    <cellStyle name="Normal 6 35" xfId="4688" xr:uid="{00000000-0005-0000-0000-00006A120000}"/>
    <cellStyle name="Normal 6 36" xfId="4689" xr:uid="{00000000-0005-0000-0000-00006B120000}"/>
    <cellStyle name="Normal 6 37" xfId="4690" xr:uid="{00000000-0005-0000-0000-00006C120000}"/>
    <cellStyle name="Normal 6 38" xfId="4691" xr:uid="{00000000-0005-0000-0000-00006D120000}"/>
    <cellStyle name="Normal 6 39" xfId="4692" xr:uid="{00000000-0005-0000-0000-00006E120000}"/>
    <cellStyle name="Normal 6 4" xfId="4693" xr:uid="{00000000-0005-0000-0000-00006F120000}"/>
    <cellStyle name="Normal 6 4 2" xfId="4694" xr:uid="{00000000-0005-0000-0000-000070120000}"/>
    <cellStyle name="Normal 6 40" xfId="4695" xr:uid="{00000000-0005-0000-0000-000071120000}"/>
    <cellStyle name="Normal 6 41" xfId="4696" xr:uid="{00000000-0005-0000-0000-000072120000}"/>
    <cellStyle name="Normal 6 42" xfId="4697" xr:uid="{00000000-0005-0000-0000-000073120000}"/>
    <cellStyle name="Normal 6 43" xfId="4698" xr:uid="{00000000-0005-0000-0000-000074120000}"/>
    <cellStyle name="Normal 6 44" xfId="4699" xr:uid="{00000000-0005-0000-0000-000075120000}"/>
    <cellStyle name="Normal 6 45" xfId="4700" xr:uid="{00000000-0005-0000-0000-000076120000}"/>
    <cellStyle name="Normal 6 46" xfId="4701" xr:uid="{00000000-0005-0000-0000-000077120000}"/>
    <cellStyle name="Normal 6 47" xfId="4702" xr:uid="{00000000-0005-0000-0000-000078120000}"/>
    <cellStyle name="Normal 6 48" xfId="4703" xr:uid="{00000000-0005-0000-0000-000079120000}"/>
    <cellStyle name="Normal 6 49" xfId="4704" xr:uid="{00000000-0005-0000-0000-00007A120000}"/>
    <cellStyle name="Normal 6 5" xfId="4705" xr:uid="{00000000-0005-0000-0000-00007B120000}"/>
    <cellStyle name="Normal 6 5 2" xfId="4706" xr:uid="{00000000-0005-0000-0000-00007C120000}"/>
    <cellStyle name="Normal 6 50" xfId="4707" xr:uid="{00000000-0005-0000-0000-00007D120000}"/>
    <cellStyle name="Normal 6 51" xfId="4708" xr:uid="{00000000-0005-0000-0000-00007E120000}"/>
    <cellStyle name="Normal 6 52" xfId="4709" xr:uid="{00000000-0005-0000-0000-00007F120000}"/>
    <cellStyle name="Normal 6 53" xfId="4710" xr:uid="{00000000-0005-0000-0000-000080120000}"/>
    <cellStyle name="Normal 6 54" xfId="4711" xr:uid="{00000000-0005-0000-0000-000081120000}"/>
    <cellStyle name="Normal 6 55" xfId="4712" xr:uid="{00000000-0005-0000-0000-000082120000}"/>
    <cellStyle name="Normal 6 56" xfId="4713" xr:uid="{00000000-0005-0000-0000-000083120000}"/>
    <cellStyle name="Normal 6 57" xfId="4714" xr:uid="{00000000-0005-0000-0000-000084120000}"/>
    <cellStyle name="Normal 6 58" xfId="4715" xr:uid="{00000000-0005-0000-0000-000085120000}"/>
    <cellStyle name="Normal 6 59" xfId="4716" xr:uid="{00000000-0005-0000-0000-000086120000}"/>
    <cellStyle name="Normal 6 6" xfId="4717" xr:uid="{00000000-0005-0000-0000-000087120000}"/>
    <cellStyle name="Normal 6 6 2" xfId="4718" xr:uid="{00000000-0005-0000-0000-000088120000}"/>
    <cellStyle name="Normal 6 60" xfId="4719" xr:uid="{00000000-0005-0000-0000-000089120000}"/>
    <cellStyle name="Normal 6 61" xfId="4720" xr:uid="{00000000-0005-0000-0000-00008A120000}"/>
    <cellStyle name="Normal 6 62" xfId="4721" xr:uid="{00000000-0005-0000-0000-00008B120000}"/>
    <cellStyle name="Normal 6 63" xfId="4722" xr:uid="{00000000-0005-0000-0000-00008C120000}"/>
    <cellStyle name="Normal 6 64" xfId="4723" xr:uid="{00000000-0005-0000-0000-00008D120000}"/>
    <cellStyle name="Normal 6 65" xfId="4724" xr:uid="{00000000-0005-0000-0000-00008E120000}"/>
    <cellStyle name="Normal 6 66" xfId="4725" xr:uid="{00000000-0005-0000-0000-00008F120000}"/>
    <cellStyle name="Normal 6 67" xfId="4726" xr:uid="{00000000-0005-0000-0000-000090120000}"/>
    <cellStyle name="Normal 6 68" xfId="4727" xr:uid="{00000000-0005-0000-0000-000091120000}"/>
    <cellStyle name="Normal 6 69" xfId="4728" xr:uid="{00000000-0005-0000-0000-000092120000}"/>
    <cellStyle name="Normal 6 7" xfId="4729" xr:uid="{00000000-0005-0000-0000-000093120000}"/>
    <cellStyle name="Normal 6 7 2" xfId="4730" xr:uid="{00000000-0005-0000-0000-000094120000}"/>
    <cellStyle name="Normal 6 70" xfId="4731" xr:uid="{00000000-0005-0000-0000-000095120000}"/>
    <cellStyle name="Normal 6 71" xfId="4732" xr:uid="{00000000-0005-0000-0000-000096120000}"/>
    <cellStyle name="Normal 6 72" xfId="4733" xr:uid="{00000000-0005-0000-0000-000097120000}"/>
    <cellStyle name="Normal 6 73" xfId="4734" xr:uid="{00000000-0005-0000-0000-000098120000}"/>
    <cellStyle name="Normal 6 74" xfId="4735" xr:uid="{00000000-0005-0000-0000-000099120000}"/>
    <cellStyle name="Normal 6 75" xfId="4736" xr:uid="{00000000-0005-0000-0000-00009A120000}"/>
    <cellStyle name="Normal 6 76" xfId="4737" xr:uid="{00000000-0005-0000-0000-00009B120000}"/>
    <cellStyle name="Normal 6 77" xfId="4738" xr:uid="{00000000-0005-0000-0000-00009C120000}"/>
    <cellStyle name="Normal 6 78" xfId="4739" xr:uid="{00000000-0005-0000-0000-00009D120000}"/>
    <cellStyle name="Normal 6 79" xfId="4740" xr:uid="{00000000-0005-0000-0000-00009E120000}"/>
    <cellStyle name="Normal 6 8" xfId="4741" xr:uid="{00000000-0005-0000-0000-00009F120000}"/>
    <cellStyle name="Normal 6 8 2" xfId="4742" xr:uid="{00000000-0005-0000-0000-0000A0120000}"/>
    <cellStyle name="Normal 6 80" xfId="4743" xr:uid="{00000000-0005-0000-0000-0000A1120000}"/>
    <cellStyle name="Normal 6 81" xfId="4744" xr:uid="{00000000-0005-0000-0000-0000A2120000}"/>
    <cellStyle name="Normal 6 82" xfId="4745" xr:uid="{00000000-0005-0000-0000-0000A3120000}"/>
    <cellStyle name="Normal 6 83" xfId="4746" xr:uid="{00000000-0005-0000-0000-0000A4120000}"/>
    <cellStyle name="Normal 6 84" xfId="4747" xr:uid="{00000000-0005-0000-0000-0000A5120000}"/>
    <cellStyle name="Normal 6 85" xfId="4748" xr:uid="{00000000-0005-0000-0000-0000A6120000}"/>
    <cellStyle name="Normal 6 86" xfId="4749" xr:uid="{00000000-0005-0000-0000-0000A7120000}"/>
    <cellStyle name="Normal 6 87" xfId="4750" xr:uid="{00000000-0005-0000-0000-0000A8120000}"/>
    <cellStyle name="Normal 6 88" xfId="4751" xr:uid="{00000000-0005-0000-0000-0000A9120000}"/>
    <cellStyle name="Normal 6 89" xfId="4752" xr:uid="{00000000-0005-0000-0000-0000AA120000}"/>
    <cellStyle name="Normal 6 9" xfId="4753" xr:uid="{00000000-0005-0000-0000-0000AB120000}"/>
    <cellStyle name="Normal 6 9 2" xfId="4754" xr:uid="{00000000-0005-0000-0000-0000AC120000}"/>
    <cellStyle name="Normal 6 90" xfId="4755" xr:uid="{00000000-0005-0000-0000-0000AD120000}"/>
    <cellStyle name="Normal 6 91" xfId="4756" xr:uid="{00000000-0005-0000-0000-0000AE120000}"/>
    <cellStyle name="Normal 6 92" xfId="4757" xr:uid="{00000000-0005-0000-0000-0000AF120000}"/>
    <cellStyle name="Normal 6 93" xfId="4758" xr:uid="{00000000-0005-0000-0000-0000B0120000}"/>
    <cellStyle name="Normal 6 94" xfId="4759" xr:uid="{00000000-0005-0000-0000-0000B1120000}"/>
    <cellStyle name="Normal 6 95" xfId="4760" xr:uid="{00000000-0005-0000-0000-0000B2120000}"/>
    <cellStyle name="Normal 6 96" xfId="4761" xr:uid="{00000000-0005-0000-0000-0000B3120000}"/>
    <cellStyle name="Normal 6 97" xfId="4762" xr:uid="{00000000-0005-0000-0000-0000B4120000}"/>
    <cellStyle name="Normal 6 98" xfId="4763" xr:uid="{00000000-0005-0000-0000-0000B5120000}"/>
    <cellStyle name="Normal 6 99" xfId="4764" xr:uid="{00000000-0005-0000-0000-0000B6120000}"/>
    <cellStyle name="Normal 60" xfId="4765" xr:uid="{00000000-0005-0000-0000-0000B7120000}"/>
    <cellStyle name="Normal 60 2" xfId="4766" xr:uid="{00000000-0005-0000-0000-0000B8120000}"/>
    <cellStyle name="Normal 60 3" xfId="4767" xr:uid="{00000000-0005-0000-0000-0000B9120000}"/>
    <cellStyle name="Normal 60 4" xfId="4768" xr:uid="{00000000-0005-0000-0000-0000BA120000}"/>
    <cellStyle name="Normal 60 5" xfId="4769" xr:uid="{00000000-0005-0000-0000-0000BB120000}"/>
    <cellStyle name="Normal 60 6" xfId="4770" xr:uid="{00000000-0005-0000-0000-0000BC120000}"/>
    <cellStyle name="Normal 60 7" xfId="4771" xr:uid="{00000000-0005-0000-0000-0000BD120000}"/>
    <cellStyle name="Normal 60 8" xfId="4772" xr:uid="{00000000-0005-0000-0000-0000BE120000}"/>
    <cellStyle name="Normal 61" xfId="4773" xr:uid="{00000000-0005-0000-0000-0000BF120000}"/>
    <cellStyle name="Normal 61 2" xfId="4774" xr:uid="{00000000-0005-0000-0000-0000C0120000}"/>
    <cellStyle name="Normal 61 3" xfId="4775" xr:uid="{00000000-0005-0000-0000-0000C1120000}"/>
    <cellStyle name="Normal 61 4" xfId="4776" xr:uid="{00000000-0005-0000-0000-0000C2120000}"/>
    <cellStyle name="Normal 61 5" xfId="4777" xr:uid="{00000000-0005-0000-0000-0000C3120000}"/>
    <cellStyle name="Normal 61 6" xfId="4778" xr:uid="{00000000-0005-0000-0000-0000C4120000}"/>
    <cellStyle name="Normal 61 7" xfId="4779" xr:uid="{00000000-0005-0000-0000-0000C5120000}"/>
    <cellStyle name="Normal 61 8" xfId="4780" xr:uid="{00000000-0005-0000-0000-0000C6120000}"/>
    <cellStyle name="Normal 62" xfId="4781" xr:uid="{00000000-0005-0000-0000-0000C7120000}"/>
    <cellStyle name="Normal 62 2" xfId="4782" xr:uid="{00000000-0005-0000-0000-0000C8120000}"/>
    <cellStyle name="Normal 62 3" xfId="4783" xr:uid="{00000000-0005-0000-0000-0000C9120000}"/>
    <cellStyle name="Normal 62 4" xfId="4784" xr:uid="{00000000-0005-0000-0000-0000CA120000}"/>
    <cellStyle name="Normal 62 5" xfId="4785" xr:uid="{00000000-0005-0000-0000-0000CB120000}"/>
    <cellStyle name="Normal 62 6" xfId="4786" xr:uid="{00000000-0005-0000-0000-0000CC120000}"/>
    <cellStyle name="Normal 62 7" xfId="4787" xr:uid="{00000000-0005-0000-0000-0000CD120000}"/>
    <cellStyle name="Normal 62 8" xfId="4788" xr:uid="{00000000-0005-0000-0000-0000CE120000}"/>
    <cellStyle name="Normal 63" xfId="4789" xr:uid="{00000000-0005-0000-0000-0000CF120000}"/>
    <cellStyle name="Normal 63 2" xfId="4790" xr:uid="{00000000-0005-0000-0000-0000D0120000}"/>
    <cellStyle name="Normal 63 3" xfId="4791" xr:uid="{00000000-0005-0000-0000-0000D1120000}"/>
    <cellStyle name="Normal 63 4" xfId="4792" xr:uid="{00000000-0005-0000-0000-0000D2120000}"/>
    <cellStyle name="Normal 63 5" xfId="4793" xr:uid="{00000000-0005-0000-0000-0000D3120000}"/>
    <cellStyle name="Normal 63 6" xfId="4794" xr:uid="{00000000-0005-0000-0000-0000D4120000}"/>
    <cellStyle name="Normal 63 7" xfId="4795" xr:uid="{00000000-0005-0000-0000-0000D5120000}"/>
    <cellStyle name="Normal 63 8" xfId="4796" xr:uid="{00000000-0005-0000-0000-0000D6120000}"/>
    <cellStyle name="Normal 64" xfId="4797" xr:uid="{00000000-0005-0000-0000-0000D7120000}"/>
    <cellStyle name="Normal 64 2" xfId="4798" xr:uid="{00000000-0005-0000-0000-0000D8120000}"/>
    <cellStyle name="Normal 64 3" xfId="4799" xr:uid="{00000000-0005-0000-0000-0000D9120000}"/>
    <cellStyle name="Normal 64 4" xfId="4800" xr:uid="{00000000-0005-0000-0000-0000DA120000}"/>
    <cellStyle name="Normal 64 5" xfId="4801" xr:uid="{00000000-0005-0000-0000-0000DB120000}"/>
    <cellStyle name="Normal 64 6" xfId="4802" xr:uid="{00000000-0005-0000-0000-0000DC120000}"/>
    <cellStyle name="Normal 64 7" xfId="4803" xr:uid="{00000000-0005-0000-0000-0000DD120000}"/>
    <cellStyle name="Normal 64 8" xfId="4804" xr:uid="{00000000-0005-0000-0000-0000DE120000}"/>
    <cellStyle name="Normal 65" xfId="4805" xr:uid="{00000000-0005-0000-0000-0000DF120000}"/>
    <cellStyle name="Normal 65 2" xfId="4806" xr:uid="{00000000-0005-0000-0000-0000E0120000}"/>
    <cellStyle name="Normal 65 3" xfId="4807" xr:uid="{00000000-0005-0000-0000-0000E1120000}"/>
    <cellStyle name="Normal 65 4" xfId="4808" xr:uid="{00000000-0005-0000-0000-0000E2120000}"/>
    <cellStyle name="Normal 65 5" xfId="4809" xr:uid="{00000000-0005-0000-0000-0000E3120000}"/>
    <cellStyle name="Normal 65 6" xfId="4810" xr:uid="{00000000-0005-0000-0000-0000E4120000}"/>
    <cellStyle name="Normal 65 7" xfId="4811" xr:uid="{00000000-0005-0000-0000-0000E5120000}"/>
    <cellStyle name="Normal 65 8" xfId="4812" xr:uid="{00000000-0005-0000-0000-0000E6120000}"/>
    <cellStyle name="Normal 66" xfId="4813" xr:uid="{00000000-0005-0000-0000-0000E7120000}"/>
    <cellStyle name="Normal 67" xfId="4814" xr:uid="{00000000-0005-0000-0000-0000E8120000}"/>
    <cellStyle name="Normal 67 2" xfId="4815" xr:uid="{00000000-0005-0000-0000-0000E9120000}"/>
    <cellStyle name="Normal 67 3" xfId="4816" xr:uid="{00000000-0005-0000-0000-0000EA120000}"/>
    <cellStyle name="Normal 67 4" xfId="4817" xr:uid="{00000000-0005-0000-0000-0000EB120000}"/>
    <cellStyle name="Normal 67 5" xfId="4818" xr:uid="{00000000-0005-0000-0000-0000EC120000}"/>
    <cellStyle name="Normal 67 6" xfId="4819" xr:uid="{00000000-0005-0000-0000-0000ED120000}"/>
    <cellStyle name="Normal 67 7" xfId="4820" xr:uid="{00000000-0005-0000-0000-0000EE120000}"/>
    <cellStyle name="Normal 67 8" xfId="4821" xr:uid="{00000000-0005-0000-0000-0000EF120000}"/>
    <cellStyle name="Normal 68" xfId="4822" xr:uid="{00000000-0005-0000-0000-0000F0120000}"/>
    <cellStyle name="Normal 69" xfId="4823" xr:uid="{00000000-0005-0000-0000-0000F1120000}"/>
    <cellStyle name="Normal 69 2" xfId="4824" xr:uid="{00000000-0005-0000-0000-0000F2120000}"/>
    <cellStyle name="Normal 69 3" xfId="4825" xr:uid="{00000000-0005-0000-0000-0000F3120000}"/>
    <cellStyle name="Normal 69 4" xfId="4826" xr:uid="{00000000-0005-0000-0000-0000F4120000}"/>
    <cellStyle name="Normal 69 5" xfId="4827" xr:uid="{00000000-0005-0000-0000-0000F5120000}"/>
    <cellStyle name="Normal 69 6" xfId="4828" xr:uid="{00000000-0005-0000-0000-0000F6120000}"/>
    <cellStyle name="Normal 69 7" xfId="4829" xr:uid="{00000000-0005-0000-0000-0000F7120000}"/>
    <cellStyle name="Normal 69 8" xfId="4830" xr:uid="{00000000-0005-0000-0000-0000F8120000}"/>
    <cellStyle name="Normal 7" xfId="4831" xr:uid="{00000000-0005-0000-0000-0000F9120000}"/>
    <cellStyle name="Normal-- 7" xfId="4832" xr:uid="{00000000-0005-0000-0000-0000FA120000}"/>
    <cellStyle name="Normal 7 10" xfId="4833" xr:uid="{00000000-0005-0000-0000-0000FB120000}"/>
    <cellStyle name="Normal 7 11" xfId="4834" xr:uid="{00000000-0005-0000-0000-0000FC120000}"/>
    <cellStyle name="Normal 7 12" xfId="4835" xr:uid="{00000000-0005-0000-0000-0000FD120000}"/>
    <cellStyle name="Normal 7 13" xfId="4836" xr:uid="{00000000-0005-0000-0000-0000FE120000}"/>
    <cellStyle name="Normal 7 14" xfId="4837" xr:uid="{00000000-0005-0000-0000-0000FF120000}"/>
    <cellStyle name="Normal 7 15" xfId="4838" xr:uid="{00000000-0005-0000-0000-000000130000}"/>
    <cellStyle name="Normal 7 16" xfId="4839" xr:uid="{00000000-0005-0000-0000-000001130000}"/>
    <cellStyle name="Normal 7 17" xfId="4840" xr:uid="{00000000-0005-0000-0000-000002130000}"/>
    <cellStyle name="Normal 7 18" xfId="4841" xr:uid="{00000000-0005-0000-0000-000003130000}"/>
    <cellStyle name="Normal 7 19" xfId="4842" xr:uid="{00000000-0005-0000-0000-000004130000}"/>
    <cellStyle name="Normal 7 2" xfId="4843" xr:uid="{00000000-0005-0000-0000-000005130000}"/>
    <cellStyle name="Normal 7 2 2" xfId="4844" xr:uid="{00000000-0005-0000-0000-000006130000}"/>
    <cellStyle name="Normal 7 2 3" xfId="4845" xr:uid="{00000000-0005-0000-0000-000007130000}"/>
    <cellStyle name="Normal 7 2 4" xfId="4846" xr:uid="{00000000-0005-0000-0000-000008130000}"/>
    <cellStyle name="Normal 7 20" xfId="4847" xr:uid="{00000000-0005-0000-0000-000009130000}"/>
    <cellStyle name="Normal 7 21" xfId="4848" xr:uid="{00000000-0005-0000-0000-00000A130000}"/>
    <cellStyle name="Normal 7 22" xfId="4849" xr:uid="{00000000-0005-0000-0000-00000B130000}"/>
    <cellStyle name="Normal 7 23" xfId="4850" xr:uid="{00000000-0005-0000-0000-00000C130000}"/>
    <cellStyle name="Normal 7 24" xfId="4851" xr:uid="{00000000-0005-0000-0000-00000D130000}"/>
    <cellStyle name="Normal 7 25" xfId="4852" xr:uid="{00000000-0005-0000-0000-00000E130000}"/>
    <cellStyle name="Normal 7 26" xfId="4853" xr:uid="{00000000-0005-0000-0000-00000F130000}"/>
    <cellStyle name="Normal 7 27" xfId="4854" xr:uid="{00000000-0005-0000-0000-000010130000}"/>
    <cellStyle name="Normal 7 28" xfId="4855" xr:uid="{00000000-0005-0000-0000-000011130000}"/>
    <cellStyle name="Normal 7 29" xfId="4856" xr:uid="{00000000-0005-0000-0000-000012130000}"/>
    <cellStyle name="Normal 7 3" xfId="4857" xr:uid="{00000000-0005-0000-0000-000013130000}"/>
    <cellStyle name="Normal 7 3 2" xfId="4858" xr:uid="{00000000-0005-0000-0000-000014130000}"/>
    <cellStyle name="Normal 7 3 2 2" xfId="4859" xr:uid="{00000000-0005-0000-0000-000015130000}"/>
    <cellStyle name="Normal 7 3 3" xfId="4860" xr:uid="{00000000-0005-0000-0000-000016130000}"/>
    <cellStyle name="Normal 7 3 4" xfId="4861" xr:uid="{00000000-0005-0000-0000-000017130000}"/>
    <cellStyle name="Normal 7 30" xfId="4862" xr:uid="{00000000-0005-0000-0000-000018130000}"/>
    <cellStyle name="Normal 7 31" xfId="4863" xr:uid="{00000000-0005-0000-0000-000019130000}"/>
    <cellStyle name="Normal 7 32" xfId="4864" xr:uid="{00000000-0005-0000-0000-00001A130000}"/>
    <cellStyle name="Normal 7 33" xfId="4865" xr:uid="{00000000-0005-0000-0000-00001B130000}"/>
    <cellStyle name="Normal 7 34" xfId="4866" xr:uid="{00000000-0005-0000-0000-00001C130000}"/>
    <cellStyle name="Normal 7 35" xfId="4867" xr:uid="{00000000-0005-0000-0000-00001D130000}"/>
    <cellStyle name="Normal 7 36" xfId="4868" xr:uid="{00000000-0005-0000-0000-00001E130000}"/>
    <cellStyle name="Normal 7 37" xfId="4869" xr:uid="{00000000-0005-0000-0000-00001F130000}"/>
    <cellStyle name="Normal 7 38" xfId="4870" xr:uid="{00000000-0005-0000-0000-000020130000}"/>
    <cellStyle name="Normal 7 4" xfId="4871" xr:uid="{00000000-0005-0000-0000-000021130000}"/>
    <cellStyle name="Normal 7 5" xfId="4872" xr:uid="{00000000-0005-0000-0000-000022130000}"/>
    <cellStyle name="Normal 7 5 2" xfId="4873" xr:uid="{00000000-0005-0000-0000-000023130000}"/>
    <cellStyle name="Normal 7 6" xfId="4874" xr:uid="{00000000-0005-0000-0000-000024130000}"/>
    <cellStyle name="Normal 7 7" xfId="4875" xr:uid="{00000000-0005-0000-0000-000025130000}"/>
    <cellStyle name="Normal 7 8" xfId="4876" xr:uid="{00000000-0005-0000-0000-000026130000}"/>
    <cellStyle name="Normal 7 9" xfId="4877" xr:uid="{00000000-0005-0000-0000-000027130000}"/>
    <cellStyle name="Normal 70" xfId="4878" xr:uid="{00000000-0005-0000-0000-000028130000}"/>
    <cellStyle name="Normal 70 2" xfId="4879" xr:uid="{00000000-0005-0000-0000-000029130000}"/>
    <cellStyle name="Normal 70 3" xfId="4880" xr:uid="{00000000-0005-0000-0000-00002A130000}"/>
    <cellStyle name="Normal 70 4" xfId="4881" xr:uid="{00000000-0005-0000-0000-00002B130000}"/>
    <cellStyle name="Normal 70 5" xfId="4882" xr:uid="{00000000-0005-0000-0000-00002C130000}"/>
    <cellStyle name="Normal 70 6" xfId="4883" xr:uid="{00000000-0005-0000-0000-00002D130000}"/>
    <cellStyle name="Normal 70 7" xfId="4884" xr:uid="{00000000-0005-0000-0000-00002E130000}"/>
    <cellStyle name="Normal 70 8" xfId="4885" xr:uid="{00000000-0005-0000-0000-00002F130000}"/>
    <cellStyle name="Normal 71" xfId="4886" xr:uid="{00000000-0005-0000-0000-000030130000}"/>
    <cellStyle name="Normal 71 2" xfId="4887" xr:uid="{00000000-0005-0000-0000-000031130000}"/>
    <cellStyle name="Normal 71 3" xfId="4888" xr:uid="{00000000-0005-0000-0000-000032130000}"/>
    <cellStyle name="Normal 71 4" xfId="4889" xr:uid="{00000000-0005-0000-0000-000033130000}"/>
    <cellStyle name="Normal 71 5" xfId="4890" xr:uid="{00000000-0005-0000-0000-000034130000}"/>
    <cellStyle name="Normal 71 6" xfId="4891" xr:uid="{00000000-0005-0000-0000-000035130000}"/>
    <cellStyle name="Normal 71 7" xfId="4892" xr:uid="{00000000-0005-0000-0000-000036130000}"/>
    <cellStyle name="Normal 71 8" xfId="4893" xr:uid="{00000000-0005-0000-0000-000037130000}"/>
    <cellStyle name="Normal 72" xfId="4894" xr:uid="{00000000-0005-0000-0000-000038130000}"/>
    <cellStyle name="Normal 72 2" xfId="4895" xr:uid="{00000000-0005-0000-0000-000039130000}"/>
    <cellStyle name="Normal 72 3" xfId="4896" xr:uid="{00000000-0005-0000-0000-00003A130000}"/>
    <cellStyle name="Normal 72 4" xfId="4897" xr:uid="{00000000-0005-0000-0000-00003B130000}"/>
    <cellStyle name="Normal 72 5" xfId="4898" xr:uid="{00000000-0005-0000-0000-00003C130000}"/>
    <cellStyle name="Normal 72 6" xfId="4899" xr:uid="{00000000-0005-0000-0000-00003D130000}"/>
    <cellStyle name="Normal 72 7" xfId="4900" xr:uid="{00000000-0005-0000-0000-00003E130000}"/>
    <cellStyle name="Normal 72 8" xfId="4901" xr:uid="{00000000-0005-0000-0000-00003F130000}"/>
    <cellStyle name="Normal 73" xfId="4902" xr:uid="{00000000-0005-0000-0000-000040130000}"/>
    <cellStyle name="Normal 73 2" xfId="4903" xr:uid="{00000000-0005-0000-0000-000041130000}"/>
    <cellStyle name="Normal 73 3" xfId="4904" xr:uid="{00000000-0005-0000-0000-000042130000}"/>
    <cellStyle name="Normal 73 4" xfId="4905" xr:uid="{00000000-0005-0000-0000-000043130000}"/>
    <cellStyle name="Normal 73 5" xfId="4906" xr:uid="{00000000-0005-0000-0000-000044130000}"/>
    <cellStyle name="Normal 73 6" xfId="4907" xr:uid="{00000000-0005-0000-0000-000045130000}"/>
    <cellStyle name="Normal 73 7" xfId="4908" xr:uid="{00000000-0005-0000-0000-000046130000}"/>
    <cellStyle name="Normal 73 8" xfId="4909" xr:uid="{00000000-0005-0000-0000-000047130000}"/>
    <cellStyle name="Normal 74" xfId="4910" xr:uid="{00000000-0005-0000-0000-000048130000}"/>
    <cellStyle name="Normal 74 2" xfId="4911" xr:uid="{00000000-0005-0000-0000-000049130000}"/>
    <cellStyle name="Normal 74 3" xfId="4912" xr:uid="{00000000-0005-0000-0000-00004A130000}"/>
    <cellStyle name="Normal 74 4" xfId="4913" xr:uid="{00000000-0005-0000-0000-00004B130000}"/>
    <cellStyle name="Normal 74 5" xfId="4914" xr:uid="{00000000-0005-0000-0000-00004C130000}"/>
    <cellStyle name="Normal 74 6" xfId="4915" xr:uid="{00000000-0005-0000-0000-00004D130000}"/>
    <cellStyle name="Normal 74 7" xfId="4916" xr:uid="{00000000-0005-0000-0000-00004E130000}"/>
    <cellStyle name="Normal 74 8" xfId="4917" xr:uid="{00000000-0005-0000-0000-00004F130000}"/>
    <cellStyle name="Normal 75" xfId="4918" xr:uid="{00000000-0005-0000-0000-000050130000}"/>
    <cellStyle name="Normal 75 2" xfId="4919" xr:uid="{00000000-0005-0000-0000-000051130000}"/>
    <cellStyle name="Normal 75 3" xfId="4920" xr:uid="{00000000-0005-0000-0000-000052130000}"/>
    <cellStyle name="Normal 75 4" xfId="4921" xr:uid="{00000000-0005-0000-0000-000053130000}"/>
    <cellStyle name="Normal 75 5" xfId="4922" xr:uid="{00000000-0005-0000-0000-000054130000}"/>
    <cellStyle name="Normal 75 6" xfId="4923" xr:uid="{00000000-0005-0000-0000-000055130000}"/>
    <cellStyle name="Normal 75 7" xfId="4924" xr:uid="{00000000-0005-0000-0000-000056130000}"/>
    <cellStyle name="Normal 75 8" xfId="4925" xr:uid="{00000000-0005-0000-0000-000057130000}"/>
    <cellStyle name="Normal 76" xfId="4926" xr:uid="{00000000-0005-0000-0000-000058130000}"/>
    <cellStyle name="Normal 77" xfId="4927" xr:uid="{00000000-0005-0000-0000-000059130000}"/>
    <cellStyle name="Normal 78" xfId="4928" xr:uid="{00000000-0005-0000-0000-00005A130000}"/>
    <cellStyle name="Normal 79" xfId="4929" xr:uid="{00000000-0005-0000-0000-00005B130000}"/>
    <cellStyle name="Normal 8" xfId="4930" xr:uid="{00000000-0005-0000-0000-00005C130000}"/>
    <cellStyle name="Normal-- 8" xfId="4931" xr:uid="{00000000-0005-0000-0000-00005D130000}"/>
    <cellStyle name="Normal 8 10" xfId="4932" xr:uid="{00000000-0005-0000-0000-00005E130000}"/>
    <cellStyle name="Normal 8 11" xfId="4933" xr:uid="{00000000-0005-0000-0000-00005F130000}"/>
    <cellStyle name="Normal 8 12" xfId="4934" xr:uid="{00000000-0005-0000-0000-000060130000}"/>
    <cellStyle name="Normal 8 13" xfId="4935" xr:uid="{00000000-0005-0000-0000-000061130000}"/>
    <cellStyle name="Normal 8 14" xfId="4936" xr:uid="{00000000-0005-0000-0000-000062130000}"/>
    <cellStyle name="Normal 8 15" xfId="4937" xr:uid="{00000000-0005-0000-0000-000063130000}"/>
    <cellStyle name="Normal 8 16" xfId="4938" xr:uid="{00000000-0005-0000-0000-000064130000}"/>
    <cellStyle name="Normal 8 17" xfId="4939" xr:uid="{00000000-0005-0000-0000-000065130000}"/>
    <cellStyle name="Normal 8 18" xfId="4940" xr:uid="{00000000-0005-0000-0000-000066130000}"/>
    <cellStyle name="Normal 8 19" xfId="4941" xr:uid="{00000000-0005-0000-0000-000067130000}"/>
    <cellStyle name="Normal 8 2" xfId="4942" xr:uid="{00000000-0005-0000-0000-000068130000}"/>
    <cellStyle name="Normal 8 2 2" xfId="4943" xr:uid="{00000000-0005-0000-0000-000069130000}"/>
    <cellStyle name="Normal 8 2 2 2" xfId="4944" xr:uid="{00000000-0005-0000-0000-00006A130000}"/>
    <cellStyle name="Normal 8 2 2 2 2" xfId="4945" xr:uid="{00000000-0005-0000-0000-00006B130000}"/>
    <cellStyle name="Normal 8 2 2 3" xfId="4946" xr:uid="{00000000-0005-0000-0000-00006C130000}"/>
    <cellStyle name="Normal 8 2 2 4" xfId="4947" xr:uid="{00000000-0005-0000-0000-00006D130000}"/>
    <cellStyle name="Normal 8 2 3" xfId="4948" xr:uid="{00000000-0005-0000-0000-00006E130000}"/>
    <cellStyle name="Normal 8 20" xfId="4949" xr:uid="{00000000-0005-0000-0000-00006F130000}"/>
    <cellStyle name="Normal 8 21" xfId="4950" xr:uid="{00000000-0005-0000-0000-000070130000}"/>
    <cellStyle name="Normal 8 21 2" xfId="4951" xr:uid="{00000000-0005-0000-0000-000071130000}"/>
    <cellStyle name="Normal 8 21 2 2" xfId="4952" xr:uid="{00000000-0005-0000-0000-000072130000}"/>
    <cellStyle name="Normal 8 21 2 2 2" xfId="4953" xr:uid="{00000000-0005-0000-0000-000073130000}"/>
    <cellStyle name="Normal 8 21 2 3" xfId="4954" xr:uid="{00000000-0005-0000-0000-000074130000}"/>
    <cellStyle name="Normal 8 21 3" xfId="4955" xr:uid="{00000000-0005-0000-0000-000075130000}"/>
    <cellStyle name="Normal 8 21 3 2" xfId="4956" xr:uid="{00000000-0005-0000-0000-000076130000}"/>
    <cellStyle name="Normal 8 21 4" xfId="4957" xr:uid="{00000000-0005-0000-0000-000077130000}"/>
    <cellStyle name="Normal 8 22" xfId="4958" xr:uid="{00000000-0005-0000-0000-000078130000}"/>
    <cellStyle name="Normal 8 22 2" xfId="4959" xr:uid="{00000000-0005-0000-0000-000079130000}"/>
    <cellStyle name="Normal 8 22 2 2" xfId="4960" xr:uid="{00000000-0005-0000-0000-00007A130000}"/>
    <cellStyle name="Normal 8 22 2 2 2" xfId="4961" xr:uid="{00000000-0005-0000-0000-00007B130000}"/>
    <cellStyle name="Normal 8 22 2 3" xfId="4962" xr:uid="{00000000-0005-0000-0000-00007C130000}"/>
    <cellStyle name="Normal 8 22 3" xfId="4963" xr:uid="{00000000-0005-0000-0000-00007D130000}"/>
    <cellStyle name="Normal 8 22 3 2" xfId="4964" xr:uid="{00000000-0005-0000-0000-00007E130000}"/>
    <cellStyle name="Normal 8 22 4" xfId="4965" xr:uid="{00000000-0005-0000-0000-00007F130000}"/>
    <cellStyle name="Normal 8 23" xfId="4966" xr:uid="{00000000-0005-0000-0000-000080130000}"/>
    <cellStyle name="Normal 8 23 2" xfId="4967" xr:uid="{00000000-0005-0000-0000-000081130000}"/>
    <cellStyle name="Normal 8 23 2 2" xfId="4968" xr:uid="{00000000-0005-0000-0000-000082130000}"/>
    <cellStyle name="Normal 8 23 3" xfId="4969" xr:uid="{00000000-0005-0000-0000-000083130000}"/>
    <cellStyle name="Normal 8 24" xfId="4970" xr:uid="{00000000-0005-0000-0000-000084130000}"/>
    <cellStyle name="Normal 8 24 2" xfId="4971" xr:uid="{00000000-0005-0000-0000-000085130000}"/>
    <cellStyle name="Normal 8 25" xfId="4972" xr:uid="{00000000-0005-0000-0000-000086130000}"/>
    <cellStyle name="Normal 8 26" xfId="4973" xr:uid="{00000000-0005-0000-0000-000087130000}"/>
    <cellStyle name="Normal 8 27" xfId="4974" xr:uid="{00000000-0005-0000-0000-000088130000}"/>
    <cellStyle name="Normal 8 28" xfId="4975" xr:uid="{00000000-0005-0000-0000-000089130000}"/>
    <cellStyle name="Normal 8 29" xfId="4976" xr:uid="{00000000-0005-0000-0000-00008A130000}"/>
    <cellStyle name="Normal 8 3" xfId="4977" xr:uid="{00000000-0005-0000-0000-00008B130000}"/>
    <cellStyle name="Normal 8 3 2" xfId="4978" xr:uid="{00000000-0005-0000-0000-00008C130000}"/>
    <cellStyle name="Normal 8 30" xfId="4979" xr:uid="{00000000-0005-0000-0000-00008D130000}"/>
    <cellStyle name="Normal 8 31" xfId="4980" xr:uid="{00000000-0005-0000-0000-00008E130000}"/>
    <cellStyle name="Normal 8 32" xfId="4981" xr:uid="{00000000-0005-0000-0000-00008F130000}"/>
    <cellStyle name="Normal 8 33" xfId="4982" xr:uid="{00000000-0005-0000-0000-000090130000}"/>
    <cellStyle name="Normal 8 34" xfId="4983" xr:uid="{00000000-0005-0000-0000-000091130000}"/>
    <cellStyle name="Normal 8 35" xfId="4984" xr:uid="{00000000-0005-0000-0000-000092130000}"/>
    <cellStyle name="Normal 8 36" xfId="4985" xr:uid="{00000000-0005-0000-0000-000093130000}"/>
    <cellStyle name="Normal 8 37" xfId="4986" xr:uid="{00000000-0005-0000-0000-000094130000}"/>
    <cellStyle name="Normal 8 38" xfId="4987" xr:uid="{00000000-0005-0000-0000-000095130000}"/>
    <cellStyle name="Normal 8 39" xfId="4988" xr:uid="{00000000-0005-0000-0000-000096130000}"/>
    <cellStyle name="Normal 8 4" xfId="4989" xr:uid="{00000000-0005-0000-0000-000097130000}"/>
    <cellStyle name="Normal 8 40" xfId="4990" xr:uid="{00000000-0005-0000-0000-000098130000}"/>
    <cellStyle name="Normal 8 41" xfId="4991" xr:uid="{00000000-0005-0000-0000-000099130000}"/>
    <cellStyle name="Normal 8 42" xfId="4992" xr:uid="{00000000-0005-0000-0000-00009A130000}"/>
    <cellStyle name="Normal 8 5" xfId="4993" xr:uid="{00000000-0005-0000-0000-00009B130000}"/>
    <cellStyle name="Normal 8 6" xfId="4994" xr:uid="{00000000-0005-0000-0000-00009C130000}"/>
    <cellStyle name="Normal 8 7" xfId="4995" xr:uid="{00000000-0005-0000-0000-00009D130000}"/>
    <cellStyle name="Normal 8 8" xfId="4996" xr:uid="{00000000-0005-0000-0000-00009E130000}"/>
    <cellStyle name="Normal 8 9" xfId="4997" xr:uid="{00000000-0005-0000-0000-00009F130000}"/>
    <cellStyle name="Normal 80" xfId="4998" xr:uid="{00000000-0005-0000-0000-0000A0130000}"/>
    <cellStyle name="Normal 81" xfId="4999" xr:uid="{00000000-0005-0000-0000-0000A1130000}"/>
    <cellStyle name="Normal 82" xfId="5000" xr:uid="{00000000-0005-0000-0000-0000A2130000}"/>
    <cellStyle name="Normal 82 2" xfId="5001" xr:uid="{00000000-0005-0000-0000-0000A3130000}"/>
    <cellStyle name="Normal 83" xfId="5002" xr:uid="{00000000-0005-0000-0000-0000A4130000}"/>
    <cellStyle name="Normal 84" xfId="5003" xr:uid="{00000000-0005-0000-0000-0000A5130000}"/>
    <cellStyle name="Normal 85" xfId="5004" xr:uid="{00000000-0005-0000-0000-0000A6130000}"/>
    <cellStyle name="Normal 86" xfId="5005" xr:uid="{00000000-0005-0000-0000-0000A7130000}"/>
    <cellStyle name="Normal 87" xfId="5006" xr:uid="{00000000-0005-0000-0000-0000A8130000}"/>
    <cellStyle name="Normal 88" xfId="165" xr:uid="{00000000-0005-0000-0000-0000A9130000}"/>
    <cellStyle name="Normal 89" xfId="5744" xr:uid="{00000000-0005-0000-0000-0000AA130000}"/>
    <cellStyle name="Normal 9" xfId="5007" xr:uid="{00000000-0005-0000-0000-0000AB130000}"/>
    <cellStyle name="Normal 9 2" xfId="5008" xr:uid="{00000000-0005-0000-0000-0000AC130000}"/>
    <cellStyle name="Normal 9 2 2" xfId="5009" xr:uid="{00000000-0005-0000-0000-0000AD130000}"/>
    <cellStyle name="Normal 9 3" xfId="5010" xr:uid="{00000000-0005-0000-0000-0000AE130000}"/>
    <cellStyle name="Normal 9 4" xfId="5011" xr:uid="{00000000-0005-0000-0000-0000AF130000}"/>
    <cellStyle name="Normal 9 5" xfId="5012" xr:uid="{00000000-0005-0000-0000-0000B0130000}"/>
    <cellStyle name="Normal 9 6" xfId="5013" xr:uid="{00000000-0005-0000-0000-0000B1130000}"/>
    <cellStyle name="Normal 90" xfId="5748" xr:uid="{00000000-0005-0000-0000-0000B2130000}"/>
    <cellStyle name="Normal2" xfId="5014" xr:uid="{00000000-0005-0000-0000-0000B3130000}"/>
    <cellStyle name="Normale_97.98.us" xfId="5015" xr:uid="{00000000-0005-0000-0000-0000B4130000}"/>
    <cellStyle name="NormalGB" xfId="5016" xr:uid="{00000000-0005-0000-0000-0000B5130000}"/>
    <cellStyle name="Normalx" xfId="5017" xr:uid="{00000000-0005-0000-0000-0000B6130000}"/>
    <cellStyle name="Note 2" xfId="62" xr:uid="{00000000-0005-0000-0000-0000B7130000}"/>
    <cellStyle name="Note 2 10" xfId="5019" xr:uid="{00000000-0005-0000-0000-0000B8130000}"/>
    <cellStyle name="Note 2 11" xfId="5020" xr:uid="{00000000-0005-0000-0000-0000B9130000}"/>
    <cellStyle name="Note 2 12" xfId="5021" xr:uid="{00000000-0005-0000-0000-0000BA130000}"/>
    <cellStyle name="Note 2 13" xfId="5022" xr:uid="{00000000-0005-0000-0000-0000BB130000}"/>
    <cellStyle name="Note 2 14" xfId="5018" xr:uid="{00000000-0005-0000-0000-0000BC130000}"/>
    <cellStyle name="Note 2 15" xfId="135" xr:uid="{00000000-0005-0000-0000-0000BD130000}"/>
    <cellStyle name="Note 2 16" xfId="5750" xr:uid="{00000000-0005-0000-0000-0000BE130000}"/>
    <cellStyle name="Note 2 2" xfId="5023" xr:uid="{00000000-0005-0000-0000-0000BF130000}"/>
    <cellStyle name="Note 2 2 2" xfId="5024" xr:uid="{00000000-0005-0000-0000-0000C0130000}"/>
    <cellStyle name="Note 2 2 2 2" xfId="5025" xr:uid="{00000000-0005-0000-0000-0000C1130000}"/>
    <cellStyle name="Note 2 2 2 2 2" xfId="5026" xr:uid="{00000000-0005-0000-0000-0000C2130000}"/>
    <cellStyle name="Note 2 2 2 3" xfId="5027" xr:uid="{00000000-0005-0000-0000-0000C3130000}"/>
    <cellStyle name="Note 2 2 3" xfId="5028" xr:uid="{00000000-0005-0000-0000-0000C4130000}"/>
    <cellStyle name="Note 2 2 3 2" xfId="5029" xr:uid="{00000000-0005-0000-0000-0000C5130000}"/>
    <cellStyle name="Note 2 2 4" xfId="5030" xr:uid="{00000000-0005-0000-0000-0000C6130000}"/>
    <cellStyle name="Note 2 2 5" xfId="5031" xr:uid="{00000000-0005-0000-0000-0000C7130000}"/>
    <cellStyle name="Note 2 3" xfId="5032" xr:uid="{00000000-0005-0000-0000-0000C8130000}"/>
    <cellStyle name="Note 2 3 2" xfId="5033" xr:uid="{00000000-0005-0000-0000-0000C9130000}"/>
    <cellStyle name="Note 2 3 2 2" xfId="5034" xr:uid="{00000000-0005-0000-0000-0000CA130000}"/>
    <cellStyle name="Note 2 3 2 2 2" xfId="5035" xr:uid="{00000000-0005-0000-0000-0000CB130000}"/>
    <cellStyle name="Note 2 3 2 3" xfId="5036" xr:uid="{00000000-0005-0000-0000-0000CC130000}"/>
    <cellStyle name="Note 2 3 3" xfId="5037" xr:uid="{00000000-0005-0000-0000-0000CD130000}"/>
    <cellStyle name="Note 2 3 3 2" xfId="5038" xr:uid="{00000000-0005-0000-0000-0000CE130000}"/>
    <cellStyle name="Note 2 3 4" xfId="5039" xr:uid="{00000000-0005-0000-0000-0000CF130000}"/>
    <cellStyle name="Note 2 4" xfId="5040" xr:uid="{00000000-0005-0000-0000-0000D0130000}"/>
    <cellStyle name="Note 2 4 2" xfId="5041" xr:uid="{00000000-0005-0000-0000-0000D1130000}"/>
    <cellStyle name="Note 2 4 2 2" xfId="5042" xr:uid="{00000000-0005-0000-0000-0000D2130000}"/>
    <cellStyle name="Note 2 4 3" xfId="5043" xr:uid="{00000000-0005-0000-0000-0000D3130000}"/>
    <cellStyle name="Note 2 5" xfId="5044" xr:uid="{00000000-0005-0000-0000-0000D4130000}"/>
    <cellStyle name="Note 2 5 2" xfId="5045" xr:uid="{00000000-0005-0000-0000-0000D5130000}"/>
    <cellStyle name="Note 2 6" xfId="5046" xr:uid="{00000000-0005-0000-0000-0000D6130000}"/>
    <cellStyle name="Note 2 7" xfId="5047" xr:uid="{00000000-0005-0000-0000-0000D7130000}"/>
    <cellStyle name="Note 2 8" xfId="5048" xr:uid="{00000000-0005-0000-0000-0000D8130000}"/>
    <cellStyle name="Note 2 9" xfId="5049" xr:uid="{00000000-0005-0000-0000-0000D9130000}"/>
    <cellStyle name="Note 3" xfId="41" xr:uid="{00000000-0005-0000-0000-0000DA130000}"/>
    <cellStyle name="Note 3 2" xfId="5051" xr:uid="{00000000-0005-0000-0000-0000DB130000}"/>
    <cellStyle name="Note 3 3" xfId="5052" xr:uid="{00000000-0005-0000-0000-0000DC130000}"/>
    <cellStyle name="Note 3 4" xfId="5050" xr:uid="{00000000-0005-0000-0000-0000DD130000}"/>
    <cellStyle name="Note 4" xfId="5053" xr:uid="{00000000-0005-0000-0000-0000DE130000}"/>
    <cellStyle name="Note 4 2" xfId="5054" xr:uid="{00000000-0005-0000-0000-0000DF130000}"/>
    <cellStyle name="Note 5" xfId="5055" xr:uid="{00000000-0005-0000-0000-0000E0130000}"/>
    <cellStyle name="Note 5 2" xfId="5056" xr:uid="{00000000-0005-0000-0000-0000E1130000}"/>
    <cellStyle name="Note 6" xfId="5057" xr:uid="{00000000-0005-0000-0000-0000E2130000}"/>
    <cellStyle name="Note 6 2" xfId="5058" xr:uid="{00000000-0005-0000-0000-0000E3130000}"/>
    <cellStyle name="Note 7" xfId="5059" xr:uid="{00000000-0005-0000-0000-0000E4130000}"/>
    <cellStyle name="Note 7 2" xfId="5060" xr:uid="{00000000-0005-0000-0000-0000E5130000}"/>
    <cellStyle name="Note 8" xfId="5061" xr:uid="{00000000-0005-0000-0000-0000E6130000}"/>
    <cellStyle name="Note 8 2" xfId="5062" xr:uid="{00000000-0005-0000-0000-0000E7130000}"/>
    <cellStyle name="Note 8 2 2" xfId="5063" xr:uid="{00000000-0005-0000-0000-0000E8130000}"/>
    <cellStyle name="Note 8 2 2 2" xfId="5064" xr:uid="{00000000-0005-0000-0000-0000E9130000}"/>
    <cellStyle name="Note 8 2 2 2 2" xfId="5065" xr:uid="{00000000-0005-0000-0000-0000EA130000}"/>
    <cellStyle name="Note 8 2 2 3" xfId="5066" xr:uid="{00000000-0005-0000-0000-0000EB130000}"/>
    <cellStyle name="Note 8 2 3" xfId="5067" xr:uid="{00000000-0005-0000-0000-0000EC130000}"/>
    <cellStyle name="Note 8 2 3 2" xfId="5068" xr:uid="{00000000-0005-0000-0000-0000ED130000}"/>
    <cellStyle name="Note 8 2 4" xfId="5069" xr:uid="{00000000-0005-0000-0000-0000EE130000}"/>
    <cellStyle name="Note 8 3" xfId="5070" xr:uid="{00000000-0005-0000-0000-0000EF130000}"/>
    <cellStyle name="Note 8 3 2" xfId="5071" xr:uid="{00000000-0005-0000-0000-0000F0130000}"/>
    <cellStyle name="Note 8 3 2 2" xfId="5072" xr:uid="{00000000-0005-0000-0000-0000F1130000}"/>
    <cellStyle name="Note 8 3 2 2 2" xfId="5073" xr:uid="{00000000-0005-0000-0000-0000F2130000}"/>
    <cellStyle name="Note 8 3 2 3" xfId="5074" xr:uid="{00000000-0005-0000-0000-0000F3130000}"/>
    <cellStyle name="Note 8 3 3" xfId="5075" xr:uid="{00000000-0005-0000-0000-0000F4130000}"/>
    <cellStyle name="Note 8 3 3 2" xfId="5076" xr:uid="{00000000-0005-0000-0000-0000F5130000}"/>
    <cellStyle name="Note 8 3 4" xfId="5077" xr:uid="{00000000-0005-0000-0000-0000F6130000}"/>
    <cellStyle name="Note 8 4" xfId="5078" xr:uid="{00000000-0005-0000-0000-0000F7130000}"/>
    <cellStyle name="Note 8 4 2" xfId="5079" xr:uid="{00000000-0005-0000-0000-0000F8130000}"/>
    <cellStyle name="Note 8 4 2 2" xfId="5080" xr:uid="{00000000-0005-0000-0000-0000F9130000}"/>
    <cellStyle name="Note 8 4 3" xfId="5081" xr:uid="{00000000-0005-0000-0000-0000FA130000}"/>
    <cellStyle name="Note 8 5" xfId="5082" xr:uid="{00000000-0005-0000-0000-0000FB130000}"/>
    <cellStyle name="Note 8 5 2" xfId="5083" xr:uid="{00000000-0005-0000-0000-0000FC130000}"/>
    <cellStyle name="Note 8 6" xfId="5084" xr:uid="{00000000-0005-0000-0000-0000FD130000}"/>
    <cellStyle name="Nr 0 dec" xfId="5085" xr:uid="{00000000-0005-0000-0000-0000FE130000}"/>
    <cellStyle name="Nr 0 dec - Input" xfId="5086" xr:uid="{00000000-0005-0000-0000-0000FF130000}"/>
    <cellStyle name="Nr 0 dec - Subtotal" xfId="5087" xr:uid="{00000000-0005-0000-0000-000000140000}"/>
    <cellStyle name="Nr 0 dec - Subtotal 2" xfId="5088" xr:uid="{00000000-0005-0000-0000-000001140000}"/>
    <cellStyle name="Nr 0 dec_Data" xfId="5089" xr:uid="{00000000-0005-0000-0000-000002140000}"/>
    <cellStyle name="Nr 1 dec" xfId="5090" xr:uid="{00000000-0005-0000-0000-000003140000}"/>
    <cellStyle name="Nr 1 dec - Input" xfId="5091" xr:uid="{00000000-0005-0000-0000-000004140000}"/>
    <cellStyle name="Nr, 0 dec" xfId="5092" xr:uid="{00000000-0005-0000-0000-000005140000}"/>
    <cellStyle name="number" xfId="5093" xr:uid="{00000000-0005-0000-0000-000006140000}"/>
    <cellStyle name="Number, 1 dec" xfId="5094" xr:uid="{00000000-0005-0000-0000-000007140000}"/>
    <cellStyle name="Output (1dp#)" xfId="5095" xr:uid="{00000000-0005-0000-0000-000008140000}"/>
    <cellStyle name="Output (1dpx)_ Pies " xfId="5096" xr:uid="{00000000-0005-0000-0000-000009140000}"/>
    <cellStyle name="Output 2" xfId="57" xr:uid="{00000000-0005-0000-0000-00000A140000}"/>
    <cellStyle name="Output 2 10" xfId="5098" xr:uid="{00000000-0005-0000-0000-00000B140000}"/>
    <cellStyle name="Output 2 11" xfId="5099" xr:uid="{00000000-0005-0000-0000-00000C140000}"/>
    <cellStyle name="Output 2 12" xfId="5097" xr:uid="{00000000-0005-0000-0000-00000D140000}"/>
    <cellStyle name="Output 2 2" xfId="5100" xr:uid="{00000000-0005-0000-0000-00000E140000}"/>
    <cellStyle name="Output 2 2 2" xfId="5101" xr:uid="{00000000-0005-0000-0000-00000F140000}"/>
    <cellStyle name="Output 2 2 3" xfId="5102" xr:uid="{00000000-0005-0000-0000-000010140000}"/>
    <cellStyle name="Output 2 2 3 2" xfId="5103" xr:uid="{00000000-0005-0000-0000-000011140000}"/>
    <cellStyle name="Output 2 2 4" xfId="5104" xr:uid="{00000000-0005-0000-0000-000012140000}"/>
    <cellStyle name="Output 2 3" xfId="5105" xr:uid="{00000000-0005-0000-0000-000013140000}"/>
    <cellStyle name="Output 2 3 2" xfId="5106" xr:uid="{00000000-0005-0000-0000-000014140000}"/>
    <cellStyle name="Output 2 3 3" xfId="5107" xr:uid="{00000000-0005-0000-0000-000015140000}"/>
    <cellStyle name="Output 2 3 3 2" xfId="5108" xr:uid="{00000000-0005-0000-0000-000016140000}"/>
    <cellStyle name="Output 2 3 4" xfId="5109" xr:uid="{00000000-0005-0000-0000-000017140000}"/>
    <cellStyle name="Output 2 4" xfId="5110" xr:uid="{00000000-0005-0000-0000-000018140000}"/>
    <cellStyle name="Output 2 5" xfId="5111" xr:uid="{00000000-0005-0000-0000-000019140000}"/>
    <cellStyle name="Output 2 5 2" xfId="5112" xr:uid="{00000000-0005-0000-0000-00001A140000}"/>
    <cellStyle name="Output 2 6" xfId="5113" xr:uid="{00000000-0005-0000-0000-00001B140000}"/>
    <cellStyle name="Output 2 7" xfId="5114" xr:uid="{00000000-0005-0000-0000-00001C140000}"/>
    <cellStyle name="Output 2 8" xfId="5115" xr:uid="{00000000-0005-0000-0000-00001D140000}"/>
    <cellStyle name="Output 2 9" xfId="5116" xr:uid="{00000000-0005-0000-0000-00001E140000}"/>
    <cellStyle name="Output 3" xfId="42" xr:uid="{00000000-0005-0000-0000-00001F140000}"/>
    <cellStyle name="Output 4" xfId="5117" xr:uid="{00000000-0005-0000-0000-000020140000}"/>
    <cellStyle name="Output 5" xfId="5118" xr:uid="{00000000-0005-0000-0000-000021140000}"/>
    <cellStyle name="Output 6" xfId="5119" xr:uid="{00000000-0005-0000-0000-000022140000}"/>
    <cellStyle name="Output 7" xfId="5120" xr:uid="{00000000-0005-0000-0000-000023140000}"/>
    <cellStyle name="Page Heading" xfId="5121" xr:uid="{00000000-0005-0000-0000-000024140000}"/>
    <cellStyle name="Page Heading Large" xfId="5122" xr:uid="{00000000-0005-0000-0000-000025140000}"/>
    <cellStyle name="Page Heading Small" xfId="5123" xr:uid="{00000000-0005-0000-0000-000026140000}"/>
    <cellStyle name="Page Number" xfId="5124" xr:uid="{00000000-0005-0000-0000-000027140000}"/>
    <cellStyle name="pb_page_heading_LS" xfId="5125" xr:uid="{00000000-0005-0000-0000-000028140000}"/>
    <cellStyle name="Per aandeel" xfId="5126" xr:uid="{00000000-0005-0000-0000-000029140000}"/>
    <cellStyle name="Percent" xfId="5785" builtinId="5"/>
    <cellStyle name="Percent (1)" xfId="5127" xr:uid="{00000000-0005-0000-0000-00002B140000}"/>
    <cellStyle name="Percent [0]" xfId="5128" xr:uid="{00000000-0005-0000-0000-00002C140000}"/>
    <cellStyle name="Percent [00]" xfId="5129" xr:uid="{00000000-0005-0000-0000-00002D140000}"/>
    <cellStyle name="Percent [1]" xfId="5130" xr:uid="{00000000-0005-0000-0000-00002E140000}"/>
    <cellStyle name="Percent [1] 2" xfId="5131" xr:uid="{00000000-0005-0000-0000-00002F140000}"/>
    <cellStyle name="Percent [2]" xfId="121" xr:uid="{00000000-0005-0000-0000-000030140000}"/>
    <cellStyle name="Percent [2] 2" xfId="5133" xr:uid="{00000000-0005-0000-0000-000031140000}"/>
    <cellStyle name="Percent [2] 3" xfId="5134" xr:uid="{00000000-0005-0000-0000-000032140000}"/>
    <cellStyle name="Percent [2] 4" xfId="5132" xr:uid="{00000000-0005-0000-0000-000033140000}"/>
    <cellStyle name="Percent 1 dec" xfId="5135" xr:uid="{00000000-0005-0000-0000-000034140000}"/>
    <cellStyle name="Percent 1 dec - Input" xfId="5136" xr:uid="{00000000-0005-0000-0000-000035140000}"/>
    <cellStyle name="Percent 1 dec_Data" xfId="5137" xr:uid="{00000000-0005-0000-0000-000036140000}"/>
    <cellStyle name="Percent 10" xfId="5138" xr:uid="{00000000-0005-0000-0000-000037140000}"/>
    <cellStyle name="Percent 10 2" xfId="5784" xr:uid="{3FFAED72-6E84-48AE-BD04-95B4CCAB0235}"/>
    <cellStyle name="Percent 11" xfId="5139" xr:uid="{00000000-0005-0000-0000-000038140000}"/>
    <cellStyle name="Percent 12" xfId="5140" xr:uid="{00000000-0005-0000-0000-000039140000}"/>
    <cellStyle name="Percent 13" xfId="5141" xr:uid="{00000000-0005-0000-0000-00003A140000}"/>
    <cellStyle name="Percent 14" xfId="5142" xr:uid="{00000000-0005-0000-0000-00003B140000}"/>
    <cellStyle name="Percent 15" xfId="5143" xr:uid="{00000000-0005-0000-0000-00003C140000}"/>
    <cellStyle name="Percent 16" xfId="5144" xr:uid="{00000000-0005-0000-0000-00003D140000}"/>
    <cellStyle name="Percent 17" xfId="5145" xr:uid="{00000000-0005-0000-0000-00003E140000}"/>
    <cellStyle name="Percent 18" xfId="5146" xr:uid="{00000000-0005-0000-0000-00003F140000}"/>
    <cellStyle name="Percent 19" xfId="5147" xr:uid="{00000000-0005-0000-0000-000040140000}"/>
    <cellStyle name="Percent 2" xfId="91" xr:uid="{00000000-0005-0000-0000-000041140000}"/>
    <cellStyle name="Percent 2 10" xfId="5149" xr:uid="{00000000-0005-0000-0000-000042140000}"/>
    <cellStyle name="Percent 2 10 2" xfId="5150" xr:uid="{00000000-0005-0000-0000-000043140000}"/>
    <cellStyle name="Percent 2 10 2 2" xfId="5151" xr:uid="{00000000-0005-0000-0000-000044140000}"/>
    <cellStyle name="Percent 2 10 3" xfId="5152" xr:uid="{00000000-0005-0000-0000-000045140000}"/>
    <cellStyle name="Percent 2 11" xfId="5153" xr:uid="{00000000-0005-0000-0000-000046140000}"/>
    <cellStyle name="Percent 2 12" xfId="5154" xr:uid="{00000000-0005-0000-0000-000047140000}"/>
    <cellStyle name="Percent 2 12 2" xfId="5155" xr:uid="{00000000-0005-0000-0000-000048140000}"/>
    <cellStyle name="Percent 2 12 2 2" xfId="5156" xr:uid="{00000000-0005-0000-0000-000049140000}"/>
    <cellStyle name="Percent 2 12 3" xfId="5157" xr:uid="{00000000-0005-0000-0000-00004A140000}"/>
    <cellStyle name="Percent 2 13" xfId="5158" xr:uid="{00000000-0005-0000-0000-00004B140000}"/>
    <cellStyle name="Percent 2 13 2" xfId="5159" xr:uid="{00000000-0005-0000-0000-00004C140000}"/>
    <cellStyle name="Percent 2 14" xfId="5160" xr:uid="{00000000-0005-0000-0000-00004D140000}"/>
    <cellStyle name="Percent 2 15" xfId="5161" xr:uid="{00000000-0005-0000-0000-00004E140000}"/>
    <cellStyle name="Percent 2 16" xfId="5162" xr:uid="{00000000-0005-0000-0000-00004F140000}"/>
    <cellStyle name="Percent 2 17" xfId="5163" xr:uid="{00000000-0005-0000-0000-000050140000}"/>
    <cellStyle name="Percent 2 18" xfId="5164" xr:uid="{00000000-0005-0000-0000-000051140000}"/>
    <cellStyle name="Percent 2 19" xfId="5165" xr:uid="{00000000-0005-0000-0000-000052140000}"/>
    <cellStyle name="Percent 2 2" xfId="5166" xr:uid="{00000000-0005-0000-0000-000053140000}"/>
    <cellStyle name="Percent 2 2 2" xfId="5167" xr:uid="{00000000-0005-0000-0000-000054140000}"/>
    <cellStyle name="Percent 2 2 3" xfId="5168" xr:uid="{00000000-0005-0000-0000-000055140000}"/>
    <cellStyle name="Percent 2 2 4" xfId="5169" xr:uid="{00000000-0005-0000-0000-000056140000}"/>
    <cellStyle name="Percent 2 2 4 2" xfId="5170" xr:uid="{00000000-0005-0000-0000-000057140000}"/>
    <cellStyle name="Percent 2 2 4 2 2" xfId="5171" xr:uid="{00000000-0005-0000-0000-000058140000}"/>
    <cellStyle name="Percent 2 2 4 2 2 2" xfId="5172" xr:uid="{00000000-0005-0000-0000-000059140000}"/>
    <cellStyle name="Percent 2 2 4 2 3" xfId="5173" xr:uid="{00000000-0005-0000-0000-00005A140000}"/>
    <cellStyle name="Percent 2 2 4 3" xfId="5174" xr:uid="{00000000-0005-0000-0000-00005B140000}"/>
    <cellStyle name="Percent 2 2 4 3 2" xfId="5175" xr:uid="{00000000-0005-0000-0000-00005C140000}"/>
    <cellStyle name="Percent 2 2 4 4" xfId="5176" xr:uid="{00000000-0005-0000-0000-00005D140000}"/>
    <cellStyle name="Percent 2 2 5" xfId="5177" xr:uid="{00000000-0005-0000-0000-00005E140000}"/>
    <cellStyle name="Percent 2 2 6" xfId="5178" xr:uid="{00000000-0005-0000-0000-00005F140000}"/>
    <cellStyle name="Percent 2 20" xfId="5148" xr:uid="{00000000-0005-0000-0000-000060140000}"/>
    <cellStyle name="Percent 2 21" xfId="150" xr:uid="{00000000-0005-0000-0000-000061140000}"/>
    <cellStyle name="Percent 2 22" xfId="5765" xr:uid="{00000000-0005-0000-0000-000062140000}"/>
    <cellStyle name="Percent 2 3" xfId="5179" xr:uid="{00000000-0005-0000-0000-000063140000}"/>
    <cellStyle name="Percent 2 3 2" xfId="5180" xr:uid="{00000000-0005-0000-0000-000064140000}"/>
    <cellStyle name="Percent 2 4" xfId="5181" xr:uid="{00000000-0005-0000-0000-000065140000}"/>
    <cellStyle name="Percent 2 5" xfId="5182" xr:uid="{00000000-0005-0000-0000-000066140000}"/>
    <cellStyle name="Percent 2 5 2" xfId="5183" xr:uid="{00000000-0005-0000-0000-000067140000}"/>
    <cellStyle name="Percent 2 5 2 2" xfId="5184" xr:uid="{00000000-0005-0000-0000-000068140000}"/>
    <cellStyle name="Percent 2 5 2 2 2" xfId="5185" xr:uid="{00000000-0005-0000-0000-000069140000}"/>
    <cellStyle name="Percent 2 5 2 2 2 2" xfId="5186" xr:uid="{00000000-0005-0000-0000-00006A140000}"/>
    <cellStyle name="Percent 2 5 2 2 3" xfId="5187" xr:uid="{00000000-0005-0000-0000-00006B140000}"/>
    <cellStyle name="Percent 2 5 2 3" xfId="5188" xr:uid="{00000000-0005-0000-0000-00006C140000}"/>
    <cellStyle name="Percent 2 5 2 3 2" xfId="5189" xr:uid="{00000000-0005-0000-0000-00006D140000}"/>
    <cellStyle name="Percent 2 5 2 4" xfId="5190" xr:uid="{00000000-0005-0000-0000-00006E140000}"/>
    <cellStyle name="Percent 2 5 3" xfId="5191" xr:uid="{00000000-0005-0000-0000-00006F140000}"/>
    <cellStyle name="Percent 2 5 3 2" xfId="5192" xr:uid="{00000000-0005-0000-0000-000070140000}"/>
    <cellStyle name="Percent 2 5 3 2 2" xfId="5193" xr:uid="{00000000-0005-0000-0000-000071140000}"/>
    <cellStyle name="Percent 2 5 3 2 2 2" xfId="5194" xr:uid="{00000000-0005-0000-0000-000072140000}"/>
    <cellStyle name="Percent 2 5 3 2 3" xfId="5195" xr:uid="{00000000-0005-0000-0000-000073140000}"/>
    <cellStyle name="Percent 2 5 3 3" xfId="5196" xr:uid="{00000000-0005-0000-0000-000074140000}"/>
    <cellStyle name="Percent 2 5 3 3 2" xfId="5197" xr:uid="{00000000-0005-0000-0000-000075140000}"/>
    <cellStyle name="Percent 2 5 3 4" xfId="5198" xr:uid="{00000000-0005-0000-0000-000076140000}"/>
    <cellStyle name="Percent 2 5 4" xfId="5199" xr:uid="{00000000-0005-0000-0000-000077140000}"/>
    <cellStyle name="Percent 2 5 4 2" xfId="5200" xr:uid="{00000000-0005-0000-0000-000078140000}"/>
    <cellStyle name="Percent 2 5 4 2 2" xfId="5201" xr:uid="{00000000-0005-0000-0000-000079140000}"/>
    <cellStyle name="Percent 2 5 4 3" xfId="5202" xr:uid="{00000000-0005-0000-0000-00007A140000}"/>
    <cellStyle name="Percent 2 5 5" xfId="5203" xr:uid="{00000000-0005-0000-0000-00007B140000}"/>
    <cellStyle name="Percent 2 5 5 2" xfId="5204" xr:uid="{00000000-0005-0000-0000-00007C140000}"/>
    <cellStyle name="Percent 2 5 6" xfId="5205" xr:uid="{00000000-0005-0000-0000-00007D140000}"/>
    <cellStyle name="Percent 2 6" xfId="5206" xr:uid="{00000000-0005-0000-0000-00007E140000}"/>
    <cellStyle name="Percent 2 6 2" xfId="5207" xr:uid="{00000000-0005-0000-0000-00007F140000}"/>
    <cellStyle name="Percent 2 6 2 2" xfId="5208" xr:uid="{00000000-0005-0000-0000-000080140000}"/>
    <cellStyle name="Percent 2 6 2 2 2" xfId="5209" xr:uid="{00000000-0005-0000-0000-000081140000}"/>
    <cellStyle name="Percent 2 6 2 2 2 2" xfId="5210" xr:uid="{00000000-0005-0000-0000-000082140000}"/>
    <cellStyle name="Percent 2 6 2 2 3" xfId="5211" xr:uid="{00000000-0005-0000-0000-000083140000}"/>
    <cellStyle name="Percent 2 6 2 3" xfId="5212" xr:uid="{00000000-0005-0000-0000-000084140000}"/>
    <cellStyle name="Percent 2 6 2 3 2" xfId="5213" xr:uid="{00000000-0005-0000-0000-000085140000}"/>
    <cellStyle name="Percent 2 6 2 4" xfId="5214" xr:uid="{00000000-0005-0000-0000-000086140000}"/>
    <cellStyle name="Percent 2 6 3" xfId="5215" xr:uid="{00000000-0005-0000-0000-000087140000}"/>
    <cellStyle name="Percent 2 6 3 2" xfId="5216" xr:uid="{00000000-0005-0000-0000-000088140000}"/>
    <cellStyle name="Percent 2 6 3 2 2" xfId="5217" xr:uid="{00000000-0005-0000-0000-000089140000}"/>
    <cellStyle name="Percent 2 6 3 2 2 2" xfId="5218" xr:uid="{00000000-0005-0000-0000-00008A140000}"/>
    <cellStyle name="Percent 2 6 3 2 3" xfId="5219" xr:uid="{00000000-0005-0000-0000-00008B140000}"/>
    <cellStyle name="Percent 2 6 3 3" xfId="5220" xr:uid="{00000000-0005-0000-0000-00008C140000}"/>
    <cellStyle name="Percent 2 6 3 3 2" xfId="5221" xr:uid="{00000000-0005-0000-0000-00008D140000}"/>
    <cellStyle name="Percent 2 6 3 4" xfId="5222" xr:uid="{00000000-0005-0000-0000-00008E140000}"/>
    <cellStyle name="Percent 2 6 4" xfId="5223" xr:uid="{00000000-0005-0000-0000-00008F140000}"/>
    <cellStyle name="Percent 2 6 4 2" xfId="5224" xr:uid="{00000000-0005-0000-0000-000090140000}"/>
    <cellStyle name="Percent 2 6 4 2 2" xfId="5225" xr:uid="{00000000-0005-0000-0000-000091140000}"/>
    <cellStyle name="Percent 2 6 4 3" xfId="5226" xr:uid="{00000000-0005-0000-0000-000092140000}"/>
    <cellStyle name="Percent 2 6 5" xfId="5227" xr:uid="{00000000-0005-0000-0000-000093140000}"/>
    <cellStyle name="Percent 2 6 5 2" xfId="5228" xr:uid="{00000000-0005-0000-0000-000094140000}"/>
    <cellStyle name="Percent 2 6 6" xfId="5229" xr:uid="{00000000-0005-0000-0000-000095140000}"/>
    <cellStyle name="Percent 2 7" xfId="5230" xr:uid="{00000000-0005-0000-0000-000096140000}"/>
    <cellStyle name="Percent 2 7 2" xfId="5231" xr:uid="{00000000-0005-0000-0000-000097140000}"/>
    <cellStyle name="Percent 2 7 3" xfId="5232" xr:uid="{00000000-0005-0000-0000-000098140000}"/>
    <cellStyle name="Percent 2 7 4" xfId="5233" xr:uid="{00000000-0005-0000-0000-000099140000}"/>
    <cellStyle name="Percent 2 7 4 2" xfId="5234" xr:uid="{00000000-0005-0000-0000-00009A140000}"/>
    <cellStyle name="Percent 2 7 4 2 2" xfId="5235" xr:uid="{00000000-0005-0000-0000-00009B140000}"/>
    <cellStyle name="Percent 2 7 4 3" xfId="5236" xr:uid="{00000000-0005-0000-0000-00009C140000}"/>
    <cellStyle name="Percent 2 7 5" xfId="5237" xr:uid="{00000000-0005-0000-0000-00009D140000}"/>
    <cellStyle name="Percent 2 7 5 2" xfId="5238" xr:uid="{00000000-0005-0000-0000-00009E140000}"/>
    <cellStyle name="Percent 2 7 6" xfId="5239" xr:uid="{00000000-0005-0000-0000-00009F140000}"/>
    <cellStyle name="Percent 2 8" xfId="5240" xr:uid="{00000000-0005-0000-0000-0000A0140000}"/>
    <cellStyle name="Percent 2 8 2" xfId="5241" xr:uid="{00000000-0005-0000-0000-0000A1140000}"/>
    <cellStyle name="Percent 2 8 2 2" xfId="5242" xr:uid="{00000000-0005-0000-0000-0000A2140000}"/>
    <cellStyle name="Percent 2 8 2 2 2" xfId="5243" xr:uid="{00000000-0005-0000-0000-0000A3140000}"/>
    <cellStyle name="Percent 2 8 2 3" xfId="5244" xr:uid="{00000000-0005-0000-0000-0000A4140000}"/>
    <cellStyle name="Percent 2 8 3" xfId="5245" xr:uid="{00000000-0005-0000-0000-0000A5140000}"/>
    <cellStyle name="Percent 2 8 3 2" xfId="5246" xr:uid="{00000000-0005-0000-0000-0000A6140000}"/>
    <cellStyle name="Percent 2 8 4" xfId="5247" xr:uid="{00000000-0005-0000-0000-0000A7140000}"/>
    <cellStyle name="Percent 2 9" xfId="5248" xr:uid="{00000000-0005-0000-0000-0000A8140000}"/>
    <cellStyle name="Percent 20" xfId="5249" xr:uid="{00000000-0005-0000-0000-0000A9140000}"/>
    <cellStyle name="Percent 21" xfId="5250" xr:uid="{00000000-0005-0000-0000-0000AA140000}"/>
    <cellStyle name="Percent 22" xfId="5251" xr:uid="{00000000-0005-0000-0000-0000AB140000}"/>
    <cellStyle name="Percent 23" xfId="5252" xr:uid="{00000000-0005-0000-0000-0000AC140000}"/>
    <cellStyle name="Percent 24" xfId="5253" xr:uid="{00000000-0005-0000-0000-0000AD140000}"/>
    <cellStyle name="Percent 25" xfId="5254" xr:uid="{00000000-0005-0000-0000-0000AE140000}"/>
    <cellStyle name="Percent 26" xfId="5255" xr:uid="{00000000-0005-0000-0000-0000AF140000}"/>
    <cellStyle name="Percent 27" xfId="5256" xr:uid="{00000000-0005-0000-0000-0000B0140000}"/>
    <cellStyle name="Percent 28" xfId="5257" xr:uid="{00000000-0005-0000-0000-0000B1140000}"/>
    <cellStyle name="Percent 29" xfId="5258" xr:uid="{00000000-0005-0000-0000-0000B2140000}"/>
    <cellStyle name="Percent 3" xfId="94" xr:uid="{00000000-0005-0000-0000-0000B3140000}"/>
    <cellStyle name="Percent 3 2" xfId="124" xr:uid="{00000000-0005-0000-0000-0000B4140000}"/>
    <cellStyle name="Percent 3 2 2" xfId="5261" xr:uid="{00000000-0005-0000-0000-0000B5140000}"/>
    <cellStyle name="Percent 3 2 2 2" xfId="5262" xr:uid="{00000000-0005-0000-0000-0000B6140000}"/>
    <cellStyle name="Percent 3 2 3" xfId="5263" xr:uid="{00000000-0005-0000-0000-0000B7140000}"/>
    <cellStyle name="Percent 3 2 4" xfId="5264" xr:uid="{00000000-0005-0000-0000-0000B8140000}"/>
    <cellStyle name="Percent 3 2 5" xfId="5260" xr:uid="{00000000-0005-0000-0000-0000B9140000}"/>
    <cellStyle name="Percent 3 2 6" xfId="163" xr:uid="{00000000-0005-0000-0000-0000BA140000}"/>
    <cellStyle name="Percent 3 2 7" xfId="5778" xr:uid="{00000000-0005-0000-0000-0000BB140000}"/>
    <cellStyle name="Percent 3 3" xfId="5265" xr:uid="{00000000-0005-0000-0000-0000BC140000}"/>
    <cellStyle name="Percent 3 4" xfId="5266" xr:uid="{00000000-0005-0000-0000-0000BD140000}"/>
    <cellStyle name="Percent 3 5" xfId="5259" xr:uid="{00000000-0005-0000-0000-0000BE140000}"/>
    <cellStyle name="Percent 3 6" xfId="153" xr:uid="{00000000-0005-0000-0000-0000BF140000}"/>
    <cellStyle name="Percent 3 7" xfId="5768" xr:uid="{00000000-0005-0000-0000-0000C0140000}"/>
    <cellStyle name="Percent 30" xfId="5782" xr:uid="{195893B1-C4EC-47C2-976F-6B826A0A5CCF}"/>
    <cellStyle name="Percent 31" xfId="5793" xr:uid="{051B6AA0-9A98-4C32-8473-EB4BC1C02743}"/>
    <cellStyle name="Percent 32" xfId="5796" xr:uid="{E11A1BF7-8865-49C3-8A3A-9AF96F852FC2}"/>
    <cellStyle name="Percent 33" xfId="5797" xr:uid="{1B7059D7-CE9A-4011-822D-BD54E072081E}"/>
    <cellStyle name="Percent 4" xfId="96" xr:uid="{00000000-0005-0000-0000-0000C1140000}"/>
    <cellStyle name="Percent 4 2" xfId="5268" xr:uid="{00000000-0005-0000-0000-0000C2140000}"/>
    <cellStyle name="Percent 4 2 2" xfId="5269" xr:uid="{00000000-0005-0000-0000-0000C3140000}"/>
    <cellStyle name="Percent 4 2 2 2" xfId="5270" xr:uid="{00000000-0005-0000-0000-0000C4140000}"/>
    <cellStyle name="Percent 4 2 2 2 2" xfId="5271" xr:uid="{00000000-0005-0000-0000-0000C5140000}"/>
    <cellStyle name="Percent 4 2 2 3" xfId="5272" xr:uid="{00000000-0005-0000-0000-0000C6140000}"/>
    <cellStyle name="Percent 4 2 2 4" xfId="5273" xr:uid="{00000000-0005-0000-0000-0000C7140000}"/>
    <cellStyle name="Percent 4 2 3" xfId="5274" xr:uid="{00000000-0005-0000-0000-0000C8140000}"/>
    <cellStyle name="Percent 4 3" xfId="5275" xr:uid="{00000000-0005-0000-0000-0000C9140000}"/>
    <cellStyle name="Percent 4 3 2" xfId="5276" xr:uid="{00000000-0005-0000-0000-0000CA140000}"/>
    <cellStyle name="Percent 4 3 2 2" xfId="5277" xr:uid="{00000000-0005-0000-0000-0000CB140000}"/>
    <cellStyle name="Percent 4 3 3" xfId="5278" xr:uid="{00000000-0005-0000-0000-0000CC140000}"/>
    <cellStyle name="Percent 4 4" xfId="5279" xr:uid="{00000000-0005-0000-0000-0000CD140000}"/>
    <cellStyle name="Percent 4 5" xfId="5267" xr:uid="{00000000-0005-0000-0000-0000CE140000}"/>
    <cellStyle name="Percent 4 6" xfId="155" xr:uid="{00000000-0005-0000-0000-0000CF140000}"/>
    <cellStyle name="Percent 4 7" xfId="5770" xr:uid="{00000000-0005-0000-0000-0000D0140000}"/>
    <cellStyle name="Percent 5" xfId="5280" xr:uid="{00000000-0005-0000-0000-0000D1140000}"/>
    <cellStyle name="Percent 5 2" xfId="5281" xr:uid="{00000000-0005-0000-0000-0000D2140000}"/>
    <cellStyle name="Percent 5 2 2" xfId="5282" xr:uid="{00000000-0005-0000-0000-0000D3140000}"/>
    <cellStyle name="Percent 5 2 2 2" xfId="5283" xr:uid="{00000000-0005-0000-0000-0000D4140000}"/>
    <cellStyle name="Percent 5 2 2 2 2" xfId="5284" xr:uid="{00000000-0005-0000-0000-0000D5140000}"/>
    <cellStyle name="Percent 5 2 2 3" xfId="5285" xr:uid="{00000000-0005-0000-0000-0000D6140000}"/>
    <cellStyle name="Percent 5 2 2 4" xfId="5286" xr:uid="{00000000-0005-0000-0000-0000D7140000}"/>
    <cellStyle name="Percent 5 2 3" xfId="5287" xr:uid="{00000000-0005-0000-0000-0000D8140000}"/>
    <cellStyle name="Percent 5 3" xfId="5781" xr:uid="{49BF5D77-2EBE-42B3-8153-9D79E62AA0A6}"/>
    <cellStyle name="Percent 6" xfId="5288" xr:uid="{00000000-0005-0000-0000-0000D9140000}"/>
    <cellStyle name="Percent 6 2" xfId="5289" xr:uid="{00000000-0005-0000-0000-0000DA140000}"/>
    <cellStyle name="Percent 6 2 2" xfId="5290" xr:uid="{00000000-0005-0000-0000-0000DB140000}"/>
    <cellStyle name="Percent 6 2 2 2" xfId="5291" xr:uid="{00000000-0005-0000-0000-0000DC140000}"/>
    <cellStyle name="Percent 6 2 3" xfId="5292" xr:uid="{00000000-0005-0000-0000-0000DD140000}"/>
    <cellStyle name="Percent 6 2 4" xfId="5293" xr:uid="{00000000-0005-0000-0000-0000DE140000}"/>
    <cellStyle name="Percent 6 3" xfId="5294" xr:uid="{00000000-0005-0000-0000-0000DF140000}"/>
    <cellStyle name="Percent 6 3 2" xfId="5295" xr:uid="{00000000-0005-0000-0000-0000E0140000}"/>
    <cellStyle name="Percent 6 3 2 2" xfId="5296" xr:uid="{00000000-0005-0000-0000-0000E1140000}"/>
    <cellStyle name="Percent 6 3 3" xfId="5297" xr:uid="{00000000-0005-0000-0000-0000E2140000}"/>
    <cellStyle name="Percent 7" xfId="5298" xr:uid="{00000000-0005-0000-0000-0000E3140000}"/>
    <cellStyle name="Percent 7 2" xfId="5299" xr:uid="{00000000-0005-0000-0000-0000E4140000}"/>
    <cellStyle name="Percent 7 2 2" xfId="5300" xr:uid="{00000000-0005-0000-0000-0000E5140000}"/>
    <cellStyle name="Percent 7 2 2 2" xfId="5301" xr:uid="{00000000-0005-0000-0000-0000E6140000}"/>
    <cellStyle name="Percent 7 2 3" xfId="5302" xr:uid="{00000000-0005-0000-0000-0000E7140000}"/>
    <cellStyle name="Percent 7 3" xfId="5303" xr:uid="{00000000-0005-0000-0000-0000E8140000}"/>
    <cellStyle name="Percent 7 3 2" xfId="5304" xr:uid="{00000000-0005-0000-0000-0000E9140000}"/>
    <cellStyle name="Percent 7 4" xfId="5305" xr:uid="{00000000-0005-0000-0000-0000EA140000}"/>
    <cellStyle name="Percent 7 5" xfId="5306" xr:uid="{00000000-0005-0000-0000-0000EB140000}"/>
    <cellStyle name="Percent 8" xfId="5307" xr:uid="{00000000-0005-0000-0000-0000EC140000}"/>
    <cellStyle name="Percent 8 2" xfId="5308" xr:uid="{00000000-0005-0000-0000-0000ED140000}"/>
    <cellStyle name="Percent 8 2 2" xfId="5309" xr:uid="{00000000-0005-0000-0000-0000EE140000}"/>
    <cellStyle name="Percent 8 3" xfId="5310" xr:uid="{00000000-0005-0000-0000-0000EF140000}"/>
    <cellStyle name="Percent 8 4" xfId="5311" xr:uid="{00000000-0005-0000-0000-0000F0140000}"/>
    <cellStyle name="Percent 9" xfId="5312" xr:uid="{00000000-0005-0000-0000-0000F1140000}"/>
    <cellStyle name="Percent 9 2" xfId="5313" xr:uid="{00000000-0005-0000-0000-0000F2140000}"/>
    <cellStyle name="Percent 9 2 2" xfId="5314" xr:uid="{00000000-0005-0000-0000-0000F3140000}"/>
    <cellStyle name="Percent 9 3" xfId="5315" xr:uid="{00000000-0005-0000-0000-0000F4140000}"/>
    <cellStyle name="Percent 9 4" xfId="5316" xr:uid="{00000000-0005-0000-0000-0000F5140000}"/>
    <cellStyle name="Percent Hard" xfId="5317" xr:uid="{00000000-0005-0000-0000-0000F6140000}"/>
    <cellStyle name="percentage" xfId="5318" xr:uid="{00000000-0005-0000-0000-0000F7140000}"/>
    <cellStyle name="PercentChange" xfId="5319" xr:uid="{00000000-0005-0000-0000-0000F8140000}"/>
    <cellStyle name="PLAN1" xfId="5320" xr:uid="{00000000-0005-0000-0000-0000F9140000}"/>
    <cellStyle name="Porcentaje" xfId="5321" xr:uid="{00000000-0005-0000-0000-0000FA140000}"/>
    <cellStyle name="Pourcentage_Profit &amp; Loss" xfId="5322" xr:uid="{00000000-0005-0000-0000-0000FB140000}"/>
    <cellStyle name="PrePop Currency (0)" xfId="5323" xr:uid="{00000000-0005-0000-0000-0000FC140000}"/>
    <cellStyle name="PrePop Currency (2)" xfId="5324" xr:uid="{00000000-0005-0000-0000-0000FD140000}"/>
    <cellStyle name="PrePop Units (0)" xfId="5325" xr:uid="{00000000-0005-0000-0000-0000FE140000}"/>
    <cellStyle name="PrePop Units (1)" xfId="5326" xr:uid="{00000000-0005-0000-0000-0000FF140000}"/>
    <cellStyle name="PrePop Units (2)" xfId="5327" xr:uid="{00000000-0005-0000-0000-000000150000}"/>
    <cellStyle name="Procenten" xfId="5328" xr:uid="{00000000-0005-0000-0000-000001150000}"/>
    <cellStyle name="Procenten estimate" xfId="5329" xr:uid="{00000000-0005-0000-0000-000002150000}"/>
    <cellStyle name="Procenten_EMI" xfId="5330" xr:uid="{00000000-0005-0000-0000-000003150000}"/>
    <cellStyle name="Profit figure" xfId="5331" xr:uid="{00000000-0005-0000-0000-000004150000}"/>
    <cellStyle name="Protected" xfId="5332" xr:uid="{00000000-0005-0000-0000-000005150000}"/>
    <cellStyle name="ProtectedDates" xfId="5333" xr:uid="{00000000-0005-0000-0000-000006150000}"/>
    <cellStyle name="PSChar" xfId="5334" xr:uid="{00000000-0005-0000-0000-000007150000}"/>
    <cellStyle name="PSDate" xfId="5335" xr:uid="{00000000-0005-0000-0000-000008150000}"/>
    <cellStyle name="PSDec" xfId="5336" xr:uid="{00000000-0005-0000-0000-000009150000}"/>
    <cellStyle name="PSHeading" xfId="5337" xr:uid="{00000000-0005-0000-0000-00000A150000}"/>
    <cellStyle name="PSInt" xfId="5338" xr:uid="{00000000-0005-0000-0000-00000B150000}"/>
    <cellStyle name="PSSpacer" xfId="5339" xr:uid="{00000000-0005-0000-0000-00000C150000}"/>
    <cellStyle name="RatioX" xfId="5340" xr:uid="{00000000-0005-0000-0000-00000D150000}"/>
    <cellStyle name="Red font" xfId="5341" xr:uid="{00000000-0005-0000-0000-00000E150000}"/>
    <cellStyle name="ref" xfId="5342" xr:uid="{00000000-0005-0000-0000-00000F150000}"/>
    <cellStyle name="Right" xfId="5343" xr:uid="{00000000-0005-0000-0000-000010150000}"/>
    <cellStyle name="Salomon Logo" xfId="5344" xr:uid="{00000000-0005-0000-0000-000011150000}"/>
    <cellStyle name="ScripFactor" xfId="5345" xr:uid="{00000000-0005-0000-0000-000012150000}"/>
    <cellStyle name="SectionHeading" xfId="5346" xr:uid="{00000000-0005-0000-0000-000013150000}"/>
    <cellStyle name="SectionHeading 2" xfId="5347" xr:uid="{00000000-0005-0000-0000-000014150000}"/>
    <cellStyle name="Shade" xfId="5348" xr:uid="{00000000-0005-0000-0000-000015150000}"/>
    <cellStyle name="Shaded" xfId="5349" xr:uid="{00000000-0005-0000-0000-000016150000}"/>
    <cellStyle name="Single Accounting" xfId="5350" xr:uid="{00000000-0005-0000-0000-000017150000}"/>
    <cellStyle name="Single Accounting 2" xfId="5351" xr:uid="{00000000-0005-0000-0000-000018150000}"/>
    <cellStyle name="SingleLineAcctgn" xfId="5352" xr:uid="{00000000-0005-0000-0000-000019150000}"/>
    <cellStyle name="SingleLineAcctgn 2" xfId="5353" xr:uid="{00000000-0005-0000-0000-00001A150000}"/>
    <cellStyle name="SingleLinePercent" xfId="5354" xr:uid="{00000000-0005-0000-0000-00001B150000}"/>
    <cellStyle name="Source Superscript" xfId="5355" xr:uid="{00000000-0005-0000-0000-00001C150000}"/>
    <cellStyle name="Source Text" xfId="5356" xr:uid="{00000000-0005-0000-0000-00001D150000}"/>
    <cellStyle name="ssp " xfId="5357" xr:uid="{00000000-0005-0000-0000-00001E150000}"/>
    <cellStyle name="Standard" xfId="5358" xr:uid="{00000000-0005-0000-0000-00001F150000}"/>
    <cellStyle name="Style 1" xfId="5359" xr:uid="{00000000-0005-0000-0000-000020150000}"/>
    <cellStyle name="Style 10" xfId="5360" xr:uid="{00000000-0005-0000-0000-000021150000}"/>
    <cellStyle name="Style 100" xfId="5361" xr:uid="{00000000-0005-0000-0000-000022150000}"/>
    <cellStyle name="Style 101" xfId="5362" xr:uid="{00000000-0005-0000-0000-000023150000}"/>
    <cellStyle name="Style 102" xfId="5363" xr:uid="{00000000-0005-0000-0000-000024150000}"/>
    <cellStyle name="Style 103" xfId="5364" xr:uid="{00000000-0005-0000-0000-000025150000}"/>
    <cellStyle name="Style 104" xfId="5365" xr:uid="{00000000-0005-0000-0000-000026150000}"/>
    <cellStyle name="Style 105" xfId="5366" xr:uid="{00000000-0005-0000-0000-000027150000}"/>
    <cellStyle name="Style 106" xfId="5367" xr:uid="{00000000-0005-0000-0000-000028150000}"/>
    <cellStyle name="Style 107" xfId="5368" xr:uid="{00000000-0005-0000-0000-000029150000}"/>
    <cellStyle name="Style 108" xfId="5369" xr:uid="{00000000-0005-0000-0000-00002A150000}"/>
    <cellStyle name="Style 109" xfId="5370" xr:uid="{00000000-0005-0000-0000-00002B150000}"/>
    <cellStyle name="Style 11" xfId="5371" xr:uid="{00000000-0005-0000-0000-00002C150000}"/>
    <cellStyle name="Style 110" xfId="5372" xr:uid="{00000000-0005-0000-0000-00002D150000}"/>
    <cellStyle name="Style 111" xfId="5373" xr:uid="{00000000-0005-0000-0000-00002E150000}"/>
    <cellStyle name="Style 112" xfId="5374" xr:uid="{00000000-0005-0000-0000-00002F150000}"/>
    <cellStyle name="Style 113" xfId="5375" xr:uid="{00000000-0005-0000-0000-000030150000}"/>
    <cellStyle name="Style 114" xfId="5376" xr:uid="{00000000-0005-0000-0000-000031150000}"/>
    <cellStyle name="Style 115" xfId="5377" xr:uid="{00000000-0005-0000-0000-000032150000}"/>
    <cellStyle name="Style 116" xfId="5378" xr:uid="{00000000-0005-0000-0000-000033150000}"/>
    <cellStyle name="Style 117" xfId="5379" xr:uid="{00000000-0005-0000-0000-000034150000}"/>
    <cellStyle name="Style 118" xfId="5380" xr:uid="{00000000-0005-0000-0000-000035150000}"/>
    <cellStyle name="Style 119" xfId="5381" xr:uid="{00000000-0005-0000-0000-000036150000}"/>
    <cellStyle name="Style 12" xfId="5382" xr:uid="{00000000-0005-0000-0000-000037150000}"/>
    <cellStyle name="Style 120" xfId="5383" xr:uid="{00000000-0005-0000-0000-000038150000}"/>
    <cellStyle name="Style 121" xfId="5384" xr:uid="{00000000-0005-0000-0000-000039150000}"/>
    <cellStyle name="Style 122" xfId="5385" xr:uid="{00000000-0005-0000-0000-00003A150000}"/>
    <cellStyle name="Style 123" xfId="5386" xr:uid="{00000000-0005-0000-0000-00003B150000}"/>
    <cellStyle name="Style 124" xfId="5387" xr:uid="{00000000-0005-0000-0000-00003C150000}"/>
    <cellStyle name="Style 125" xfId="5388" xr:uid="{00000000-0005-0000-0000-00003D150000}"/>
    <cellStyle name="Style 126" xfId="5389" xr:uid="{00000000-0005-0000-0000-00003E150000}"/>
    <cellStyle name="Style 127" xfId="5390" xr:uid="{00000000-0005-0000-0000-00003F150000}"/>
    <cellStyle name="Style 128" xfId="5391" xr:uid="{00000000-0005-0000-0000-000040150000}"/>
    <cellStyle name="Style 129" xfId="5392" xr:uid="{00000000-0005-0000-0000-000041150000}"/>
    <cellStyle name="Style 13" xfId="5393" xr:uid="{00000000-0005-0000-0000-000042150000}"/>
    <cellStyle name="Style 130" xfId="5394" xr:uid="{00000000-0005-0000-0000-000043150000}"/>
    <cellStyle name="Style 131" xfId="5395" xr:uid="{00000000-0005-0000-0000-000044150000}"/>
    <cellStyle name="Style 132" xfId="5396" xr:uid="{00000000-0005-0000-0000-000045150000}"/>
    <cellStyle name="Style 133" xfId="5397" xr:uid="{00000000-0005-0000-0000-000046150000}"/>
    <cellStyle name="Style 134" xfId="5398" xr:uid="{00000000-0005-0000-0000-000047150000}"/>
    <cellStyle name="Style 135" xfId="5399" xr:uid="{00000000-0005-0000-0000-000048150000}"/>
    <cellStyle name="Style 136" xfId="5400" xr:uid="{00000000-0005-0000-0000-000049150000}"/>
    <cellStyle name="Style 137" xfId="5401" xr:uid="{00000000-0005-0000-0000-00004A150000}"/>
    <cellStyle name="Style 138" xfId="5402" xr:uid="{00000000-0005-0000-0000-00004B150000}"/>
    <cellStyle name="Style 139" xfId="5403" xr:uid="{00000000-0005-0000-0000-00004C150000}"/>
    <cellStyle name="Style 14" xfId="5404" xr:uid="{00000000-0005-0000-0000-00004D150000}"/>
    <cellStyle name="Style 140" xfId="5405" xr:uid="{00000000-0005-0000-0000-00004E150000}"/>
    <cellStyle name="Style 141" xfId="5406" xr:uid="{00000000-0005-0000-0000-00004F150000}"/>
    <cellStyle name="Style 142" xfId="5407" xr:uid="{00000000-0005-0000-0000-000050150000}"/>
    <cellStyle name="Style 143" xfId="5408" xr:uid="{00000000-0005-0000-0000-000051150000}"/>
    <cellStyle name="Style 144" xfId="5409" xr:uid="{00000000-0005-0000-0000-000052150000}"/>
    <cellStyle name="Style 145" xfId="5410" xr:uid="{00000000-0005-0000-0000-000053150000}"/>
    <cellStyle name="Style 146" xfId="5411" xr:uid="{00000000-0005-0000-0000-000054150000}"/>
    <cellStyle name="Style 147" xfId="5412" xr:uid="{00000000-0005-0000-0000-000055150000}"/>
    <cellStyle name="Style 148" xfId="5413" xr:uid="{00000000-0005-0000-0000-000056150000}"/>
    <cellStyle name="Style 149" xfId="5414" xr:uid="{00000000-0005-0000-0000-000057150000}"/>
    <cellStyle name="Style 15" xfId="5415" xr:uid="{00000000-0005-0000-0000-000058150000}"/>
    <cellStyle name="Style 150" xfId="5416" xr:uid="{00000000-0005-0000-0000-000059150000}"/>
    <cellStyle name="Style 151" xfId="5417" xr:uid="{00000000-0005-0000-0000-00005A150000}"/>
    <cellStyle name="Style 152" xfId="5418" xr:uid="{00000000-0005-0000-0000-00005B150000}"/>
    <cellStyle name="Style 153" xfId="5419" xr:uid="{00000000-0005-0000-0000-00005C150000}"/>
    <cellStyle name="Style 154" xfId="5420" xr:uid="{00000000-0005-0000-0000-00005D150000}"/>
    <cellStyle name="Style 155" xfId="5421" xr:uid="{00000000-0005-0000-0000-00005E150000}"/>
    <cellStyle name="Style 156" xfId="5422" xr:uid="{00000000-0005-0000-0000-00005F150000}"/>
    <cellStyle name="Style 157" xfId="5423" xr:uid="{00000000-0005-0000-0000-000060150000}"/>
    <cellStyle name="Style 158" xfId="5424" xr:uid="{00000000-0005-0000-0000-000061150000}"/>
    <cellStyle name="Style 159" xfId="5425" xr:uid="{00000000-0005-0000-0000-000062150000}"/>
    <cellStyle name="Style 16" xfId="5426" xr:uid="{00000000-0005-0000-0000-000063150000}"/>
    <cellStyle name="Style 160" xfId="5427" xr:uid="{00000000-0005-0000-0000-000064150000}"/>
    <cellStyle name="Style 161" xfId="5428" xr:uid="{00000000-0005-0000-0000-000065150000}"/>
    <cellStyle name="Style 162" xfId="5429" xr:uid="{00000000-0005-0000-0000-000066150000}"/>
    <cellStyle name="Style 163" xfId="5430" xr:uid="{00000000-0005-0000-0000-000067150000}"/>
    <cellStyle name="Style 164" xfId="5431" xr:uid="{00000000-0005-0000-0000-000068150000}"/>
    <cellStyle name="Style 165" xfId="5432" xr:uid="{00000000-0005-0000-0000-000069150000}"/>
    <cellStyle name="Style 166" xfId="5433" xr:uid="{00000000-0005-0000-0000-00006A150000}"/>
    <cellStyle name="Style 167" xfId="5434" xr:uid="{00000000-0005-0000-0000-00006B150000}"/>
    <cellStyle name="Style 168" xfId="5435" xr:uid="{00000000-0005-0000-0000-00006C150000}"/>
    <cellStyle name="Style 168 2" xfId="5436" xr:uid="{00000000-0005-0000-0000-00006D150000}"/>
    <cellStyle name="Style 169" xfId="5437" xr:uid="{00000000-0005-0000-0000-00006E150000}"/>
    <cellStyle name="Style 17" xfId="5438" xr:uid="{00000000-0005-0000-0000-00006F150000}"/>
    <cellStyle name="Style 170" xfId="5439" xr:uid="{00000000-0005-0000-0000-000070150000}"/>
    <cellStyle name="Style 171" xfId="5440" xr:uid="{00000000-0005-0000-0000-000071150000}"/>
    <cellStyle name="Style 172" xfId="5441" xr:uid="{00000000-0005-0000-0000-000072150000}"/>
    <cellStyle name="Style 173" xfId="5442" xr:uid="{00000000-0005-0000-0000-000073150000}"/>
    <cellStyle name="Style 174" xfId="5443" xr:uid="{00000000-0005-0000-0000-000074150000}"/>
    <cellStyle name="Style 175" xfId="5444" xr:uid="{00000000-0005-0000-0000-000075150000}"/>
    <cellStyle name="Style 176" xfId="5445" xr:uid="{00000000-0005-0000-0000-000076150000}"/>
    <cellStyle name="Style 177" xfId="5446" xr:uid="{00000000-0005-0000-0000-000077150000}"/>
    <cellStyle name="Style 178" xfId="5447" xr:uid="{00000000-0005-0000-0000-000078150000}"/>
    <cellStyle name="Style 179" xfId="5448" xr:uid="{00000000-0005-0000-0000-000079150000}"/>
    <cellStyle name="Style 18" xfId="5449" xr:uid="{00000000-0005-0000-0000-00007A150000}"/>
    <cellStyle name="Style 180" xfId="5450" xr:uid="{00000000-0005-0000-0000-00007B150000}"/>
    <cellStyle name="Style 181" xfId="5451" xr:uid="{00000000-0005-0000-0000-00007C150000}"/>
    <cellStyle name="Style 182" xfId="5452" xr:uid="{00000000-0005-0000-0000-00007D150000}"/>
    <cellStyle name="Style 183" xfId="5453" xr:uid="{00000000-0005-0000-0000-00007E150000}"/>
    <cellStyle name="Style 184" xfId="5454" xr:uid="{00000000-0005-0000-0000-00007F150000}"/>
    <cellStyle name="Style 185" xfId="5455" xr:uid="{00000000-0005-0000-0000-000080150000}"/>
    <cellStyle name="Style 186" xfId="5456" xr:uid="{00000000-0005-0000-0000-000081150000}"/>
    <cellStyle name="Style 187" xfId="5457" xr:uid="{00000000-0005-0000-0000-000082150000}"/>
    <cellStyle name="Style 188" xfId="5458" xr:uid="{00000000-0005-0000-0000-000083150000}"/>
    <cellStyle name="Style 189" xfId="5459" xr:uid="{00000000-0005-0000-0000-000084150000}"/>
    <cellStyle name="Style 19" xfId="5460" xr:uid="{00000000-0005-0000-0000-000085150000}"/>
    <cellStyle name="Style 190" xfId="5461" xr:uid="{00000000-0005-0000-0000-000086150000}"/>
    <cellStyle name="Style 191" xfId="5462" xr:uid="{00000000-0005-0000-0000-000087150000}"/>
    <cellStyle name="Style 192" xfId="5463" xr:uid="{00000000-0005-0000-0000-000088150000}"/>
    <cellStyle name="Style 193" xfId="5464" xr:uid="{00000000-0005-0000-0000-000089150000}"/>
    <cellStyle name="Style 194" xfId="5465" xr:uid="{00000000-0005-0000-0000-00008A150000}"/>
    <cellStyle name="Style 195" xfId="5466" xr:uid="{00000000-0005-0000-0000-00008B150000}"/>
    <cellStyle name="Style 196" xfId="5467" xr:uid="{00000000-0005-0000-0000-00008C150000}"/>
    <cellStyle name="Style 197" xfId="5468" xr:uid="{00000000-0005-0000-0000-00008D150000}"/>
    <cellStyle name="Style 198" xfId="5469" xr:uid="{00000000-0005-0000-0000-00008E150000}"/>
    <cellStyle name="Style 199" xfId="5470" xr:uid="{00000000-0005-0000-0000-00008F150000}"/>
    <cellStyle name="Style 2" xfId="5471" xr:uid="{00000000-0005-0000-0000-000090150000}"/>
    <cellStyle name="Style 2 2" xfId="5472" xr:uid="{00000000-0005-0000-0000-000091150000}"/>
    <cellStyle name="Style 20" xfId="5473" xr:uid="{00000000-0005-0000-0000-000092150000}"/>
    <cellStyle name="Style 200" xfId="5474" xr:uid="{00000000-0005-0000-0000-000093150000}"/>
    <cellStyle name="Style 201" xfId="5475" xr:uid="{00000000-0005-0000-0000-000094150000}"/>
    <cellStyle name="Style 202" xfId="5476" xr:uid="{00000000-0005-0000-0000-000095150000}"/>
    <cellStyle name="Style 203" xfId="5477" xr:uid="{00000000-0005-0000-0000-000096150000}"/>
    <cellStyle name="Style 204" xfId="5478" xr:uid="{00000000-0005-0000-0000-000097150000}"/>
    <cellStyle name="Style 205" xfId="5479" xr:uid="{00000000-0005-0000-0000-000098150000}"/>
    <cellStyle name="Style 206" xfId="5480" xr:uid="{00000000-0005-0000-0000-000099150000}"/>
    <cellStyle name="Style 207" xfId="5481" xr:uid="{00000000-0005-0000-0000-00009A150000}"/>
    <cellStyle name="Style 208" xfId="5482" xr:uid="{00000000-0005-0000-0000-00009B150000}"/>
    <cellStyle name="Style 209" xfId="5483" xr:uid="{00000000-0005-0000-0000-00009C150000}"/>
    <cellStyle name="Style 21" xfId="5484" xr:uid="{00000000-0005-0000-0000-00009D150000}"/>
    <cellStyle name="Style 21 2" xfId="5485" xr:uid="{00000000-0005-0000-0000-00009E150000}"/>
    <cellStyle name="Style 21 2 2" xfId="5486" xr:uid="{00000000-0005-0000-0000-00009F150000}"/>
    <cellStyle name="Style 21 2 3" xfId="5487" xr:uid="{00000000-0005-0000-0000-0000A0150000}"/>
    <cellStyle name="Style 21 3" xfId="5488" xr:uid="{00000000-0005-0000-0000-0000A1150000}"/>
    <cellStyle name="Style 21 4" xfId="5489" xr:uid="{00000000-0005-0000-0000-0000A2150000}"/>
    <cellStyle name="Style 22" xfId="5490" xr:uid="{00000000-0005-0000-0000-0000A3150000}"/>
    <cellStyle name="Style 22 2" xfId="5491" xr:uid="{00000000-0005-0000-0000-0000A4150000}"/>
    <cellStyle name="Style 22 2 2" xfId="5492" xr:uid="{00000000-0005-0000-0000-0000A5150000}"/>
    <cellStyle name="Style 22 2 2 2" xfId="5493" xr:uid="{00000000-0005-0000-0000-0000A6150000}"/>
    <cellStyle name="Style 22 2 2 3" xfId="5494" xr:uid="{00000000-0005-0000-0000-0000A7150000}"/>
    <cellStyle name="Style 22 2 3" xfId="5495" xr:uid="{00000000-0005-0000-0000-0000A8150000}"/>
    <cellStyle name="Style 22 2 4" xfId="5496" xr:uid="{00000000-0005-0000-0000-0000A9150000}"/>
    <cellStyle name="Style 22 3" xfId="5497" xr:uid="{00000000-0005-0000-0000-0000AA150000}"/>
    <cellStyle name="Style 22 3 2" xfId="5498" xr:uid="{00000000-0005-0000-0000-0000AB150000}"/>
    <cellStyle name="Style 22 3 2 2" xfId="5499" xr:uid="{00000000-0005-0000-0000-0000AC150000}"/>
    <cellStyle name="Style 22 3 2 3" xfId="5500" xr:uid="{00000000-0005-0000-0000-0000AD150000}"/>
    <cellStyle name="Style 22 3 3" xfId="5501" xr:uid="{00000000-0005-0000-0000-0000AE150000}"/>
    <cellStyle name="Style 22 3 4" xfId="5502" xr:uid="{00000000-0005-0000-0000-0000AF150000}"/>
    <cellStyle name="Style 22 4" xfId="5503" xr:uid="{00000000-0005-0000-0000-0000B0150000}"/>
    <cellStyle name="Style 22 4 2" xfId="5504" xr:uid="{00000000-0005-0000-0000-0000B1150000}"/>
    <cellStyle name="Style 22 4 3" xfId="5505" xr:uid="{00000000-0005-0000-0000-0000B2150000}"/>
    <cellStyle name="Style 22 5" xfId="5506" xr:uid="{00000000-0005-0000-0000-0000B3150000}"/>
    <cellStyle name="Style 22 6" xfId="5507" xr:uid="{00000000-0005-0000-0000-0000B4150000}"/>
    <cellStyle name="Style 23" xfId="5508" xr:uid="{00000000-0005-0000-0000-0000B5150000}"/>
    <cellStyle name="Style 23 2" xfId="5509" xr:uid="{00000000-0005-0000-0000-0000B6150000}"/>
    <cellStyle name="Style 23 2 2" xfId="5510" xr:uid="{00000000-0005-0000-0000-0000B7150000}"/>
    <cellStyle name="Style 23 2 2 2" xfId="5511" xr:uid="{00000000-0005-0000-0000-0000B8150000}"/>
    <cellStyle name="Style 23 2 2 3" xfId="5512" xr:uid="{00000000-0005-0000-0000-0000B9150000}"/>
    <cellStyle name="Style 23 2 3" xfId="5513" xr:uid="{00000000-0005-0000-0000-0000BA150000}"/>
    <cellStyle name="Style 23 2 4" xfId="5514" xr:uid="{00000000-0005-0000-0000-0000BB150000}"/>
    <cellStyle name="Style 23 3" xfId="5515" xr:uid="{00000000-0005-0000-0000-0000BC150000}"/>
    <cellStyle name="Style 23 3 2" xfId="5516" xr:uid="{00000000-0005-0000-0000-0000BD150000}"/>
    <cellStyle name="Style 23 3 3" xfId="5517" xr:uid="{00000000-0005-0000-0000-0000BE150000}"/>
    <cellStyle name="Style 23 4" xfId="5518" xr:uid="{00000000-0005-0000-0000-0000BF150000}"/>
    <cellStyle name="Style 23 5" xfId="5519" xr:uid="{00000000-0005-0000-0000-0000C0150000}"/>
    <cellStyle name="Style 24" xfId="5520" xr:uid="{00000000-0005-0000-0000-0000C1150000}"/>
    <cellStyle name="Style 24 2" xfId="5521" xr:uid="{00000000-0005-0000-0000-0000C2150000}"/>
    <cellStyle name="Style 24 2 2" xfId="5522" xr:uid="{00000000-0005-0000-0000-0000C3150000}"/>
    <cellStyle name="Style 24 2 3" xfId="5523" xr:uid="{00000000-0005-0000-0000-0000C4150000}"/>
    <cellStyle name="Style 24 3" xfId="5524" xr:uid="{00000000-0005-0000-0000-0000C5150000}"/>
    <cellStyle name="Style 24 4" xfId="5525" xr:uid="{00000000-0005-0000-0000-0000C6150000}"/>
    <cellStyle name="Style 24 5" xfId="5526" xr:uid="{00000000-0005-0000-0000-0000C7150000}"/>
    <cellStyle name="Style 25" xfId="5527" xr:uid="{00000000-0005-0000-0000-0000C8150000}"/>
    <cellStyle name="Style 25 2" xfId="5528" xr:uid="{00000000-0005-0000-0000-0000C9150000}"/>
    <cellStyle name="Style 25 2 2" xfId="5529" xr:uid="{00000000-0005-0000-0000-0000CA150000}"/>
    <cellStyle name="Style 25 2 2 2" xfId="5530" xr:uid="{00000000-0005-0000-0000-0000CB150000}"/>
    <cellStyle name="Style 25 2 2 3" xfId="5531" xr:uid="{00000000-0005-0000-0000-0000CC150000}"/>
    <cellStyle name="Style 25 2 3" xfId="5532" xr:uid="{00000000-0005-0000-0000-0000CD150000}"/>
    <cellStyle name="Style 25 2 4" xfId="5533" xr:uid="{00000000-0005-0000-0000-0000CE150000}"/>
    <cellStyle name="Style 25 3" xfId="5534" xr:uid="{00000000-0005-0000-0000-0000CF150000}"/>
    <cellStyle name="Style 25 3 2" xfId="5535" xr:uid="{00000000-0005-0000-0000-0000D0150000}"/>
    <cellStyle name="Style 25 3 3" xfId="5536" xr:uid="{00000000-0005-0000-0000-0000D1150000}"/>
    <cellStyle name="Style 25 4" xfId="5537" xr:uid="{00000000-0005-0000-0000-0000D2150000}"/>
    <cellStyle name="Style 25 5" xfId="5538" xr:uid="{00000000-0005-0000-0000-0000D3150000}"/>
    <cellStyle name="Style 26" xfId="5539" xr:uid="{00000000-0005-0000-0000-0000D4150000}"/>
    <cellStyle name="Style 26 2" xfId="5540" xr:uid="{00000000-0005-0000-0000-0000D5150000}"/>
    <cellStyle name="Style 26 2 2" xfId="5541" xr:uid="{00000000-0005-0000-0000-0000D6150000}"/>
    <cellStyle name="Style 26 2 3" xfId="5542" xr:uid="{00000000-0005-0000-0000-0000D7150000}"/>
    <cellStyle name="Style 26 3" xfId="5543" xr:uid="{00000000-0005-0000-0000-0000D8150000}"/>
    <cellStyle name="Style 26 4" xfId="5544" xr:uid="{00000000-0005-0000-0000-0000D9150000}"/>
    <cellStyle name="Style 26 5" xfId="5545" xr:uid="{00000000-0005-0000-0000-0000DA150000}"/>
    <cellStyle name="Style 27" xfId="5546" xr:uid="{00000000-0005-0000-0000-0000DB150000}"/>
    <cellStyle name="Style 28" xfId="5547" xr:uid="{00000000-0005-0000-0000-0000DC150000}"/>
    <cellStyle name="Style 29" xfId="5548" xr:uid="{00000000-0005-0000-0000-0000DD150000}"/>
    <cellStyle name="Style 3" xfId="5549" xr:uid="{00000000-0005-0000-0000-0000DE150000}"/>
    <cellStyle name="Style 30" xfId="5550" xr:uid="{00000000-0005-0000-0000-0000DF150000}"/>
    <cellStyle name="Style 31" xfId="5551" xr:uid="{00000000-0005-0000-0000-0000E0150000}"/>
    <cellStyle name="Style 32" xfId="5552" xr:uid="{00000000-0005-0000-0000-0000E1150000}"/>
    <cellStyle name="Style 33" xfId="5553" xr:uid="{00000000-0005-0000-0000-0000E2150000}"/>
    <cellStyle name="Style 34" xfId="5554" xr:uid="{00000000-0005-0000-0000-0000E3150000}"/>
    <cellStyle name="Style 35" xfId="5555" xr:uid="{00000000-0005-0000-0000-0000E4150000}"/>
    <cellStyle name="Style 36" xfId="5556" xr:uid="{00000000-0005-0000-0000-0000E5150000}"/>
    <cellStyle name="Style 37" xfId="5557" xr:uid="{00000000-0005-0000-0000-0000E6150000}"/>
    <cellStyle name="Style 38" xfId="5558" xr:uid="{00000000-0005-0000-0000-0000E7150000}"/>
    <cellStyle name="Style 39" xfId="5559" xr:uid="{00000000-0005-0000-0000-0000E8150000}"/>
    <cellStyle name="Style 4" xfId="5560" xr:uid="{00000000-0005-0000-0000-0000E9150000}"/>
    <cellStyle name="Style 40" xfId="5561" xr:uid="{00000000-0005-0000-0000-0000EA150000}"/>
    <cellStyle name="Style 41" xfId="5562" xr:uid="{00000000-0005-0000-0000-0000EB150000}"/>
    <cellStyle name="Style 42" xfId="5563" xr:uid="{00000000-0005-0000-0000-0000EC150000}"/>
    <cellStyle name="Style 43" xfId="5564" xr:uid="{00000000-0005-0000-0000-0000ED150000}"/>
    <cellStyle name="Style 44" xfId="5565" xr:uid="{00000000-0005-0000-0000-0000EE150000}"/>
    <cellStyle name="Style 45" xfId="5566" xr:uid="{00000000-0005-0000-0000-0000EF150000}"/>
    <cellStyle name="Style 46" xfId="5567" xr:uid="{00000000-0005-0000-0000-0000F0150000}"/>
    <cellStyle name="Style 47" xfId="5568" xr:uid="{00000000-0005-0000-0000-0000F1150000}"/>
    <cellStyle name="Style 48" xfId="5569" xr:uid="{00000000-0005-0000-0000-0000F2150000}"/>
    <cellStyle name="Style 49" xfId="5570" xr:uid="{00000000-0005-0000-0000-0000F3150000}"/>
    <cellStyle name="Style 5" xfId="5571" xr:uid="{00000000-0005-0000-0000-0000F4150000}"/>
    <cellStyle name="Style 5 2" xfId="5572" xr:uid="{00000000-0005-0000-0000-0000F5150000}"/>
    <cellStyle name="Style 50" xfId="5573" xr:uid="{00000000-0005-0000-0000-0000F6150000}"/>
    <cellStyle name="Style 51" xfId="5574" xr:uid="{00000000-0005-0000-0000-0000F7150000}"/>
    <cellStyle name="Style 52" xfId="5575" xr:uid="{00000000-0005-0000-0000-0000F8150000}"/>
    <cellStyle name="Style 53" xfId="5576" xr:uid="{00000000-0005-0000-0000-0000F9150000}"/>
    <cellStyle name="Style 54" xfId="5577" xr:uid="{00000000-0005-0000-0000-0000FA150000}"/>
    <cellStyle name="Style 55" xfId="5578" xr:uid="{00000000-0005-0000-0000-0000FB150000}"/>
    <cellStyle name="Style 56" xfId="5579" xr:uid="{00000000-0005-0000-0000-0000FC150000}"/>
    <cellStyle name="Style 57" xfId="5580" xr:uid="{00000000-0005-0000-0000-0000FD150000}"/>
    <cellStyle name="Style 58" xfId="5581" xr:uid="{00000000-0005-0000-0000-0000FE150000}"/>
    <cellStyle name="Style 59" xfId="5582" xr:uid="{00000000-0005-0000-0000-0000FF150000}"/>
    <cellStyle name="Style 6" xfId="5583" xr:uid="{00000000-0005-0000-0000-000000160000}"/>
    <cellStyle name="Style 60" xfId="5584" xr:uid="{00000000-0005-0000-0000-000001160000}"/>
    <cellStyle name="Style 61" xfId="5585" xr:uid="{00000000-0005-0000-0000-000002160000}"/>
    <cellStyle name="Style 62" xfId="5586" xr:uid="{00000000-0005-0000-0000-000003160000}"/>
    <cellStyle name="Style 63" xfId="5587" xr:uid="{00000000-0005-0000-0000-000004160000}"/>
    <cellStyle name="Style 64" xfId="5588" xr:uid="{00000000-0005-0000-0000-000005160000}"/>
    <cellStyle name="Style 65" xfId="5589" xr:uid="{00000000-0005-0000-0000-000006160000}"/>
    <cellStyle name="Style 66" xfId="5590" xr:uid="{00000000-0005-0000-0000-000007160000}"/>
    <cellStyle name="Style 67" xfId="5591" xr:uid="{00000000-0005-0000-0000-000008160000}"/>
    <cellStyle name="Style 68" xfId="5592" xr:uid="{00000000-0005-0000-0000-000009160000}"/>
    <cellStyle name="Style 69" xfId="5593" xr:uid="{00000000-0005-0000-0000-00000A160000}"/>
    <cellStyle name="Style 7" xfId="5594" xr:uid="{00000000-0005-0000-0000-00000B160000}"/>
    <cellStyle name="Style 70" xfId="5595" xr:uid="{00000000-0005-0000-0000-00000C160000}"/>
    <cellStyle name="Style 71" xfId="5596" xr:uid="{00000000-0005-0000-0000-00000D160000}"/>
    <cellStyle name="Style 72" xfId="5597" xr:uid="{00000000-0005-0000-0000-00000E160000}"/>
    <cellStyle name="Style 73" xfId="5598" xr:uid="{00000000-0005-0000-0000-00000F160000}"/>
    <cellStyle name="Style 74" xfId="5599" xr:uid="{00000000-0005-0000-0000-000010160000}"/>
    <cellStyle name="Style 75" xfId="5600" xr:uid="{00000000-0005-0000-0000-000011160000}"/>
    <cellStyle name="Style 76" xfId="5601" xr:uid="{00000000-0005-0000-0000-000012160000}"/>
    <cellStyle name="Style 77" xfId="5602" xr:uid="{00000000-0005-0000-0000-000013160000}"/>
    <cellStyle name="Style 78" xfId="5603" xr:uid="{00000000-0005-0000-0000-000014160000}"/>
    <cellStyle name="Style 79" xfId="5604" xr:uid="{00000000-0005-0000-0000-000015160000}"/>
    <cellStyle name="Style 8" xfId="5605" xr:uid="{00000000-0005-0000-0000-000016160000}"/>
    <cellStyle name="Style 80" xfId="5606" xr:uid="{00000000-0005-0000-0000-000017160000}"/>
    <cellStyle name="Style 81" xfId="5607" xr:uid="{00000000-0005-0000-0000-000018160000}"/>
    <cellStyle name="Style 82" xfId="5608" xr:uid="{00000000-0005-0000-0000-000019160000}"/>
    <cellStyle name="Style 83" xfId="5609" xr:uid="{00000000-0005-0000-0000-00001A160000}"/>
    <cellStyle name="Style 84" xfId="5610" xr:uid="{00000000-0005-0000-0000-00001B160000}"/>
    <cellStyle name="Style 85" xfId="5611" xr:uid="{00000000-0005-0000-0000-00001C160000}"/>
    <cellStyle name="Style 86" xfId="5612" xr:uid="{00000000-0005-0000-0000-00001D160000}"/>
    <cellStyle name="Style 87" xfId="5613" xr:uid="{00000000-0005-0000-0000-00001E160000}"/>
    <cellStyle name="Style 88" xfId="5614" xr:uid="{00000000-0005-0000-0000-00001F160000}"/>
    <cellStyle name="Style 89" xfId="5615" xr:uid="{00000000-0005-0000-0000-000020160000}"/>
    <cellStyle name="Style 9" xfId="5616" xr:uid="{00000000-0005-0000-0000-000021160000}"/>
    <cellStyle name="Style 90" xfId="5617" xr:uid="{00000000-0005-0000-0000-000022160000}"/>
    <cellStyle name="Style 91" xfId="5618" xr:uid="{00000000-0005-0000-0000-000023160000}"/>
    <cellStyle name="Style 92" xfId="5619" xr:uid="{00000000-0005-0000-0000-000024160000}"/>
    <cellStyle name="Style 93" xfId="5620" xr:uid="{00000000-0005-0000-0000-000025160000}"/>
    <cellStyle name="Style 94" xfId="5621" xr:uid="{00000000-0005-0000-0000-000026160000}"/>
    <cellStyle name="Style 95" xfId="5622" xr:uid="{00000000-0005-0000-0000-000027160000}"/>
    <cellStyle name="Style 96" xfId="5623" xr:uid="{00000000-0005-0000-0000-000028160000}"/>
    <cellStyle name="Style 97" xfId="5624" xr:uid="{00000000-0005-0000-0000-000029160000}"/>
    <cellStyle name="Style 98" xfId="5625" xr:uid="{00000000-0005-0000-0000-00002A160000}"/>
    <cellStyle name="Style 99" xfId="5626" xr:uid="{00000000-0005-0000-0000-00002B160000}"/>
    <cellStyle name="STYLE1" xfId="5627" xr:uid="{00000000-0005-0000-0000-00002C160000}"/>
    <cellStyle name="STYLE2" xfId="5628" xr:uid="{00000000-0005-0000-0000-00002D160000}"/>
    <cellStyle name="STYLE3" xfId="5629" xr:uid="{00000000-0005-0000-0000-00002E160000}"/>
    <cellStyle name="Subhead" xfId="5630" xr:uid="{00000000-0005-0000-0000-00002F160000}"/>
    <cellStyle name="Subtotal_left" xfId="5631" xr:uid="{00000000-0005-0000-0000-000030160000}"/>
    <cellStyle name="SwitchCell" xfId="5632" xr:uid="{00000000-0005-0000-0000-000031160000}"/>
    <cellStyle name="t" xfId="5633" xr:uid="{00000000-0005-0000-0000-000032160000}"/>
    <cellStyle name="Table Col Head" xfId="5634" xr:uid="{00000000-0005-0000-0000-000033160000}"/>
    <cellStyle name="Table Head" xfId="5635" xr:uid="{00000000-0005-0000-0000-000034160000}"/>
    <cellStyle name="Table Head Aligned" xfId="5636" xr:uid="{00000000-0005-0000-0000-000035160000}"/>
    <cellStyle name="Table Head Blue" xfId="5637" xr:uid="{00000000-0005-0000-0000-000036160000}"/>
    <cellStyle name="Table Head Green" xfId="5638" xr:uid="{00000000-0005-0000-0000-000037160000}"/>
    <cellStyle name="Table Head_Val_Sum_Graph" xfId="5639" xr:uid="{00000000-0005-0000-0000-000038160000}"/>
    <cellStyle name="Table Sub Head" xfId="5640" xr:uid="{00000000-0005-0000-0000-000039160000}"/>
    <cellStyle name="Table Text" xfId="5641" xr:uid="{00000000-0005-0000-0000-00003A160000}"/>
    <cellStyle name="Table Title" xfId="5642" xr:uid="{00000000-0005-0000-0000-00003B160000}"/>
    <cellStyle name="Table Units" xfId="5643" xr:uid="{00000000-0005-0000-0000-00003C160000}"/>
    <cellStyle name="Table_Header" xfId="5644" xr:uid="{00000000-0005-0000-0000-00003D160000}"/>
    <cellStyle name="TableBorder" xfId="5645" xr:uid="{00000000-0005-0000-0000-00003E160000}"/>
    <cellStyle name="TableColumnHeader" xfId="5646" xr:uid="{00000000-0005-0000-0000-00003F160000}"/>
    <cellStyle name="TableColumnHeader 2" xfId="5647" xr:uid="{00000000-0005-0000-0000-000040160000}"/>
    <cellStyle name="TableHeading" xfId="5648" xr:uid="{00000000-0005-0000-0000-000041160000}"/>
    <cellStyle name="TableHighlight" xfId="5649" xr:uid="{00000000-0005-0000-0000-000042160000}"/>
    <cellStyle name="TableNote" xfId="5650" xr:uid="{00000000-0005-0000-0000-000043160000}"/>
    <cellStyle name="test a style" xfId="5651" xr:uid="{00000000-0005-0000-0000-000044160000}"/>
    <cellStyle name="Text 1" xfId="5652" xr:uid="{00000000-0005-0000-0000-000045160000}"/>
    <cellStyle name="Text Head 1" xfId="5653" xr:uid="{00000000-0005-0000-0000-000046160000}"/>
    <cellStyle name="Text Indent A" xfId="5654" xr:uid="{00000000-0005-0000-0000-000047160000}"/>
    <cellStyle name="Text Indent B" xfId="5655" xr:uid="{00000000-0005-0000-0000-000048160000}"/>
    <cellStyle name="Text Indent C" xfId="5656" xr:uid="{00000000-0005-0000-0000-000049160000}"/>
    <cellStyle name="Text Wrap" xfId="5657" xr:uid="{00000000-0005-0000-0000-00004A160000}"/>
    <cellStyle name="Time" xfId="5658" xr:uid="{00000000-0005-0000-0000-00004B160000}"/>
    <cellStyle name="Times 10" xfId="5659" xr:uid="{00000000-0005-0000-0000-00004C160000}"/>
    <cellStyle name="Times 12" xfId="5660" xr:uid="{00000000-0005-0000-0000-00004D160000}"/>
    <cellStyle name="Times New Roman" xfId="5661" xr:uid="{00000000-0005-0000-0000-00004E160000}"/>
    <cellStyle name="Title 2" xfId="47" xr:uid="{00000000-0005-0000-0000-00004F160000}"/>
    <cellStyle name="Title 2 2" xfId="5663" xr:uid="{00000000-0005-0000-0000-000050160000}"/>
    <cellStyle name="Title 2 3" xfId="5662" xr:uid="{00000000-0005-0000-0000-000051160000}"/>
    <cellStyle name="Title 3" xfId="43" xr:uid="{00000000-0005-0000-0000-000052160000}"/>
    <cellStyle name="Title 3 2" xfId="5664" xr:uid="{00000000-0005-0000-0000-000053160000}"/>
    <cellStyle name="title1" xfId="5665" xr:uid="{00000000-0005-0000-0000-000054160000}"/>
    <cellStyle name="title2" xfId="5666" xr:uid="{00000000-0005-0000-0000-000055160000}"/>
    <cellStyle name="Title-2" xfId="5667" xr:uid="{00000000-0005-0000-0000-000056160000}"/>
    <cellStyle name="Titles" xfId="5668" xr:uid="{00000000-0005-0000-0000-000057160000}"/>
    <cellStyle name="titre_col" xfId="5669" xr:uid="{00000000-0005-0000-0000-000058160000}"/>
    <cellStyle name="TOC" xfId="5670" xr:uid="{00000000-0005-0000-0000-000059160000}"/>
    <cellStyle name="Total 2" xfId="64" xr:uid="{00000000-0005-0000-0000-00005A160000}"/>
    <cellStyle name="Total 2 10" xfId="5672" xr:uid="{00000000-0005-0000-0000-00005B160000}"/>
    <cellStyle name="Total 2 11" xfId="5673" xr:uid="{00000000-0005-0000-0000-00005C160000}"/>
    <cellStyle name="Total 2 12" xfId="5674" xr:uid="{00000000-0005-0000-0000-00005D160000}"/>
    <cellStyle name="Total 2 13" xfId="5671" xr:uid="{00000000-0005-0000-0000-00005E160000}"/>
    <cellStyle name="Total 2 2" xfId="5675" xr:uid="{00000000-0005-0000-0000-00005F160000}"/>
    <cellStyle name="Total 2 2 2" xfId="5676" xr:uid="{00000000-0005-0000-0000-000060160000}"/>
    <cellStyle name="Total 2 2 3" xfId="5677" xr:uid="{00000000-0005-0000-0000-000061160000}"/>
    <cellStyle name="Total 2 2 3 2" xfId="5678" xr:uid="{00000000-0005-0000-0000-000062160000}"/>
    <cellStyle name="Total 2 2 4" xfId="5679" xr:uid="{00000000-0005-0000-0000-000063160000}"/>
    <cellStyle name="Total 2 3" xfId="5680" xr:uid="{00000000-0005-0000-0000-000064160000}"/>
    <cellStyle name="Total 2 3 2" xfId="5681" xr:uid="{00000000-0005-0000-0000-000065160000}"/>
    <cellStyle name="Total 2 3 3" xfId="5682" xr:uid="{00000000-0005-0000-0000-000066160000}"/>
    <cellStyle name="Total 2 3 3 2" xfId="5683" xr:uid="{00000000-0005-0000-0000-000067160000}"/>
    <cellStyle name="Total 2 3 4" xfId="5684" xr:uid="{00000000-0005-0000-0000-000068160000}"/>
    <cellStyle name="Total 2 4" xfId="5685" xr:uid="{00000000-0005-0000-0000-000069160000}"/>
    <cellStyle name="Total 2 5" xfId="5686" xr:uid="{00000000-0005-0000-0000-00006A160000}"/>
    <cellStyle name="Total 2 5 2" xfId="5687" xr:uid="{00000000-0005-0000-0000-00006B160000}"/>
    <cellStyle name="Total 2 6" xfId="5688" xr:uid="{00000000-0005-0000-0000-00006C160000}"/>
    <cellStyle name="Total 2 7" xfId="5689" xr:uid="{00000000-0005-0000-0000-00006D160000}"/>
    <cellStyle name="Total 2 8" xfId="5690" xr:uid="{00000000-0005-0000-0000-00006E160000}"/>
    <cellStyle name="Total 2 9" xfId="5691" xr:uid="{00000000-0005-0000-0000-00006F160000}"/>
    <cellStyle name="Total 3" xfId="44" xr:uid="{00000000-0005-0000-0000-000070160000}"/>
    <cellStyle name="Total 3 2" xfId="5692" xr:uid="{00000000-0005-0000-0000-000071160000}"/>
    <cellStyle name="Total 4" xfId="5794" xr:uid="{47AAFC61-CF47-46D5-B754-A4DC422DEE3A}"/>
    <cellStyle name="Total Bold" xfId="5693" xr:uid="{00000000-0005-0000-0000-000072160000}"/>
    <cellStyle name="Total Bold 2" xfId="5694" xr:uid="{00000000-0005-0000-0000-000073160000}"/>
    <cellStyle name="Totals" xfId="5695" xr:uid="{00000000-0005-0000-0000-000074160000}"/>
    <cellStyle name="Totals 2" xfId="5696" xr:uid="{00000000-0005-0000-0000-000075160000}"/>
    <cellStyle name="Underline_Single" xfId="5697" xr:uid="{00000000-0005-0000-0000-000076160000}"/>
    <cellStyle name="UnProtectedCalc" xfId="5698" xr:uid="{00000000-0005-0000-0000-000077160000}"/>
    <cellStyle name="Valuta (0)_Sheet1" xfId="5699" xr:uid="{00000000-0005-0000-0000-000078160000}"/>
    <cellStyle name="Valuta_piv_polio" xfId="5700" xr:uid="{00000000-0005-0000-0000-000079160000}"/>
    <cellStyle name="Währung [0]_A17 - 31.03.1998" xfId="5701" xr:uid="{00000000-0005-0000-0000-00007A160000}"/>
    <cellStyle name="Währung_A17 - 31.03.1998" xfId="5702" xr:uid="{00000000-0005-0000-0000-00007B160000}"/>
    <cellStyle name="Warburg" xfId="5703" xr:uid="{00000000-0005-0000-0000-00007C160000}"/>
    <cellStyle name="Warning Text 2" xfId="61" xr:uid="{00000000-0005-0000-0000-00007D160000}"/>
    <cellStyle name="Warning Text 2 10" xfId="5705" xr:uid="{00000000-0005-0000-0000-00007E160000}"/>
    <cellStyle name="Warning Text 2 11" xfId="5704" xr:uid="{00000000-0005-0000-0000-00007F160000}"/>
    <cellStyle name="Warning Text 2 2" xfId="5706" xr:uid="{00000000-0005-0000-0000-000080160000}"/>
    <cellStyle name="Warning Text 2 3" xfId="5707" xr:uid="{00000000-0005-0000-0000-000081160000}"/>
    <cellStyle name="Warning Text 2 4" xfId="5708" xr:uid="{00000000-0005-0000-0000-000082160000}"/>
    <cellStyle name="Warning Text 2 5" xfId="5709" xr:uid="{00000000-0005-0000-0000-000083160000}"/>
    <cellStyle name="Warning Text 2 6" xfId="5710" xr:uid="{00000000-0005-0000-0000-000084160000}"/>
    <cellStyle name="Warning Text 2 7" xfId="5711" xr:uid="{00000000-0005-0000-0000-000085160000}"/>
    <cellStyle name="Warning Text 2 8" xfId="5712" xr:uid="{00000000-0005-0000-0000-000086160000}"/>
    <cellStyle name="Warning Text 2 9" xfId="5713" xr:uid="{00000000-0005-0000-0000-000087160000}"/>
    <cellStyle name="Warning Text 3" xfId="45" xr:uid="{00000000-0005-0000-0000-000088160000}"/>
    <cellStyle name="wild guess" xfId="5714" xr:uid="{00000000-0005-0000-0000-000089160000}"/>
    <cellStyle name="Wildguess" xfId="5715" xr:uid="{00000000-0005-0000-0000-00008A160000}"/>
    <cellStyle name="Year" xfId="5716" xr:uid="{00000000-0005-0000-0000-00008B160000}"/>
    <cellStyle name="Year Estimate" xfId="5717" xr:uid="{00000000-0005-0000-0000-00008C160000}"/>
    <cellStyle name="Year, Actual" xfId="5718" xr:uid="{00000000-0005-0000-0000-00008D160000}"/>
    <cellStyle name="YearE_ Pies " xfId="5719" xr:uid="{00000000-0005-0000-0000-00008E160000}"/>
    <cellStyle name="YearFormat" xfId="5720" xr:uid="{00000000-0005-0000-0000-00008F160000}"/>
    <cellStyle name="Yen" xfId="5721" xr:uid="{00000000-0005-0000-0000-000090160000}"/>
    <cellStyle name="YesNo" xfId="5722" xr:uid="{00000000-0005-0000-0000-000091160000}"/>
    <cellStyle name="쬞\?1@" xfId="5723" xr:uid="{00000000-0005-0000-0000-000092160000}"/>
    <cellStyle name="常规 2" xfId="5724" xr:uid="{00000000-0005-0000-0000-000093160000}"/>
    <cellStyle name="標準_car_JP" xfId="5725" xr:uid="{00000000-0005-0000-0000-000094160000}"/>
  </cellStyles>
  <dxfs count="0"/>
  <tableStyles count="0" defaultTableStyle="TableStyleMedium2" defaultPivotStyle="PivotStyleLight16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Weather!$EG$110:$EG$241</c:f>
              <c:numCache>
                <c:formatCode>_(* #,##0_);_(* \(#,##0\);_(* "-"??_);_(@_)</c:formatCode>
                <c:ptCount val="132"/>
                <c:pt idx="12">
                  <c:v>20851848.630541664</c:v>
                </c:pt>
                <c:pt idx="13">
                  <c:v>18629105.777641665</c:v>
                </c:pt>
                <c:pt idx="14">
                  <c:v>16729137.649741666</c:v>
                </c:pt>
                <c:pt idx="15">
                  <c:v>14452573.817341667</c:v>
                </c:pt>
                <c:pt idx="16">
                  <c:v>11788221.694141667</c:v>
                </c:pt>
                <c:pt idx="17">
                  <c:v>12491789.643841665</c:v>
                </c:pt>
                <c:pt idx="18">
                  <c:v>14502856.631341666</c:v>
                </c:pt>
                <c:pt idx="19">
                  <c:v>13918692.147841666</c:v>
                </c:pt>
                <c:pt idx="20">
                  <c:v>12603264.732541665</c:v>
                </c:pt>
                <c:pt idx="21">
                  <c:v>13162418.538641667</c:v>
                </c:pt>
                <c:pt idx="22">
                  <c:v>16904275.755341668</c:v>
                </c:pt>
                <c:pt idx="23">
                  <c:v>19605055.756741665</c:v>
                </c:pt>
                <c:pt idx="24">
                  <c:v>21993767.832218502</c:v>
                </c:pt>
                <c:pt idx="25">
                  <c:v>19721696.8191185</c:v>
                </c:pt>
                <c:pt idx="26">
                  <c:v>18947442.3631185</c:v>
                </c:pt>
                <c:pt idx="27">
                  <c:v>15404627.0198185</c:v>
                </c:pt>
                <c:pt idx="28">
                  <c:v>11349542.074418502</c:v>
                </c:pt>
                <c:pt idx="29">
                  <c:v>11929769.810818501</c:v>
                </c:pt>
                <c:pt idx="30">
                  <c:v>13817588.114418501</c:v>
                </c:pt>
                <c:pt idx="31">
                  <c:v>12901126.035518501</c:v>
                </c:pt>
                <c:pt idx="32">
                  <c:v>12338501.260218501</c:v>
                </c:pt>
                <c:pt idx="33">
                  <c:v>13194174.115618503</c:v>
                </c:pt>
                <c:pt idx="34">
                  <c:v>17493043.4782185</c:v>
                </c:pt>
                <c:pt idx="35">
                  <c:v>21369210.915018503</c:v>
                </c:pt>
                <c:pt idx="36">
                  <c:v>24201839.656978115</c:v>
                </c:pt>
                <c:pt idx="37">
                  <c:v>20906119.389278114</c:v>
                </c:pt>
                <c:pt idx="38">
                  <c:v>20633682.209178116</c:v>
                </c:pt>
                <c:pt idx="39">
                  <c:v>15763605.975378111</c:v>
                </c:pt>
                <c:pt idx="40">
                  <c:v>11599732.135078114</c:v>
                </c:pt>
                <c:pt idx="41">
                  <c:v>11607266.224978112</c:v>
                </c:pt>
                <c:pt idx="42">
                  <c:v>12816166.194978112</c:v>
                </c:pt>
                <c:pt idx="43">
                  <c:v>12847468.249578113</c:v>
                </c:pt>
                <c:pt idx="44">
                  <c:v>12554031.689878112</c:v>
                </c:pt>
                <c:pt idx="45">
                  <c:v>13222191.906378111</c:v>
                </c:pt>
                <c:pt idx="46">
                  <c:v>17411599.164578114</c:v>
                </c:pt>
                <c:pt idx="47">
                  <c:v>20379508.755278114</c:v>
                </c:pt>
                <c:pt idx="48">
                  <c:v>23462998.644885894</c:v>
                </c:pt>
                <c:pt idx="49">
                  <c:v>22026300.817085892</c:v>
                </c:pt>
                <c:pt idx="50">
                  <c:v>20164430.566785894</c:v>
                </c:pt>
                <c:pt idx="51">
                  <c:v>15135415.91248589</c:v>
                </c:pt>
                <c:pt idx="52">
                  <c:v>11028055.84648589</c:v>
                </c:pt>
                <c:pt idx="53">
                  <c:v>11109873.60908589</c:v>
                </c:pt>
                <c:pt idx="54">
                  <c:v>12664265.42038589</c:v>
                </c:pt>
                <c:pt idx="55">
                  <c:v>13408313.81248589</c:v>
                </c:pt>
                <c:pt idx="56">
                  <c:v>12856737.392285891</c:v>
                </c:pt>
                <c:pt idx="57">
                  <c:v>13443142.79548589</c:v>
                </c:pt>
                <c:pt idx="58">
                  <c:v>14721887.840685893</c:v>
                </c:pt>
                <c:pt idx="59">
                  <c:v>16507715.498585891</c:v>
                </c:pt>
                <c:pt idx="60">
                  <c:v>21094114.474084079</c:v>
                </c:pt>
                <c:pt idx="61">
                  <c:v>19559621.451884083</c:v>
                </c:pt>
                <c:pt idx="62">
                  <c:v>17958363.188984081</c:v>
                </c:pt>
                <c:pt idx="63">
                  <c:v>14435973.552284084</c:v>
                </c:pt>
                <c:pt idx="64">
                  <c:v>11402559.478484085</c:v>
                </c:pt>
                <c:pt idx="65">
                  <c:v>11740446.387584083</c:v>
                </c:pt>
                <c:pt idx="66">
                  <c:v>14190788.100684084</c:v>
                </c:pt>
                <c:pt idx="67">
                  <c:v>14664079.915884083</c:v>
                </c:pt>
                <c:pt idx="68">
                  <c:v>12793153.130384086</c:v>
                </c:pt>
                <c:pt idx="69">
                  <c:v>13184179.868384086</c:v>
                </c:pt>
                <c:pt idx="70">
                  <c:v>15424700.559084084</c:v>
                </c:pt>
                <c:pt idx="71">
                  <c:v>18962383.70588408</c:v>
                </c:pt>
                <c:pt idx="72">
                  <c:v>20717802.360493045</c:v>
                </c:pt>
                <c:pt idx="73">
                  <c:v>18200269.788693044</c:v>
                </c:pt>
                <c:pt idx="74">
                  <c:v>19079849.618893042</c:v>
                </c:pt>
                <c:pt idx="75">
                  <c:v>14782033.157393042</c:v>
                </c:pt>
                <c:pt idx="76">
                  <c:v>12189179.611193039</c:v>
                </c:pt>
                <c:pt idx="77">
                  <c:v>11578628.676793043</c:v>
                </c:pt>
                <c:pt idx="78">
                  <c:v>13489351.602193043</c:v>
                </c:pt>
                <c:pt idx="79">
                  <c:v>13198675.151593043</c:v>
                </c:pt>
                <c:pt idx="80">
                  <c:v>12936672.810893044</c:v>
                </c:pt>
                <c:pt idx="81">
                  <c:v>13875267.106893037</c:v>
                </c:pt>
                <c:pt idx="82">
                  <c:v>16609092.520893043</c:v>
                </c:pt>
                <c:pt idx="83">
                  <c:v>21446422.47239304</c:v>
                </c:pt>
                <c:pt idx="84">
                  <c:v>24153024.486013521</c:v>
                </c:pt>
                <c:pt idx="85">
                  <c:v>19363737.32751352</c:v>
                </c:pt>
                <c:pt idx="86">
                  <c:v>19430967.481713522</c:v>
                </c:pt>
                <c:pt idx="87">
                  <c:v>17140001.998713519</c:v>
                </c:pt>
                <c:pt idx="88">
                  <c:v>12306795.584113516</c:v>
                </c:pt>
                <c:pt idx="89">
                  <c:v>13081842.41071352</c:v>
                </c:pt>
                <c:pt idx="90">
                  <c:v>16011148.99041352</c:v>
                </c:pt>
                <c:pt idx="91">
                  <c:v>16132733.438513521</c:v>
                </c:pt>
                <c:pt idx="92">
                  <c:v>14652387.189313523</c:v>
                </c:pt>
                <c:pt idx="93">
                  <c:v>15303235.70581352</c:v>
                </c:pt>
                <c:pt idx="94">
                  <c:v>18267081.415113531</c:v>
                </c:pt>
                <c:pt idx="95">
                  <c:v>20336974.536213517</c:v>
                </c:pt>
                <c:pt idx="96">
                  <c:v>24358608.422473613</c:v>
                </c:pt>
                <c:pt idx="97">
                  <c:v>20865435.422473613</c:v>
                </c:pt>
                <c:pt idx="98">
                  <c:v>20595370.422473613</c:v>
                </c:pt>
                <c:pt idx="99">
                  <c:v>15891975.422473613</c:v>
                </c:pt>
                <c:pt idx="100">
                  <c:v>12781113.422473613</c:v>
                </c:pt>
                <c:pt idx="101">
                  <c:v>12291200.422473613</c:v>
                </c:pt>
                <c:pt idx="102">
                  <c:v>16405916.422473613</c:v>
                </c:pt>
                <c:pt idx="103">
                  <c:v>14702095.422473613</c:v>
                </c:pt>
                <c:pt idx="104">
                  <c:v>13062621.422473613</c:v>
                </c:pt>
                <c:pt idx="105">
                  <c:v>14092832.422473613</c:v>
                </c:pt>
                <c:pt idx="106">
                  <c:v>18671557.422473613</c:v>
                </c:pt>
                <c:pt idx="107">
                  <c:v>20870592.422473613</c:v>
                </c:pt>
                <c:pt idx="108">
                  <c:v>21721654.70830933</c:v>
                </c:pt>
                <c:pt idx="109">
                  <c:v>20047893.18539834</c:v>
                </c:pt>
                <c:pt idx="110">
                  <c:v>18800096.078158345</c:v>
                </c:pt>
                <c:pt idx="111">
                  <c:v>15938827.92191234</c:v>
                </c:pt>
                <c:pt idx="112">
                  <c:v>14164484.643576335</c:v>
                </c:pt>
                <c:pt idx="113">
                  <c:v>14384469.00357634</c:v>
                </c:pt>
                <c:pt idx="114">
                  <c:v>19038491.049929332</c:v>
                </c:pt>
                <c:pt idx="115">
                  <c:v>16568798.660576334</c:v>
                </c:pt>
                <c:pt idx="116">
                  <c:v>13418361.369996339</c:v>
                </c:pt>
                <c:pt idx="117">
                  <c:v>14654652.278234344</c:v>
                </c:pt>
                <c:pt idx="118">
                  <c:v>16593883.505421333</c:v>
                </c:pt>
                <c:pt idx="119">
                  <c:v>20520399.577806327</c:v>
                </c:pt>
                <c:pt idx="120">
                  <c:v>21935648.162941419</c:v>
                </c:pt>
                <c:pt idx="121">
                  <c:v>21108872.079706412</c:v>
                </c:pt>
                <c:pt idx="122">
                  <c:v>19430996.140872423</c:v>
                </c:pt>
                <c:pt idx="123">
                  <c:v>15228874.917770419</c:v>
                </c:pt>
                <c:pt idx="124">
                  <c:v>13575273.094279418</c:v>
                </c:pt>
                <c:pt idx="125">
                  <c:v>14322662.784943422</c:v>
                </c:pt>
                <c:pt idx="126">
                  <c:v>15296448.93241542</c:v>
                </c:pt>
                <c:pt idx="127">
                  <c:v>17832557.37804842</c:v>
                </c:pt>
                <c:pt idx="128">
                  <c:v>14058587.007795418</c:v>
                </c:pt>
                <c:pt idx="129">
                  <c:v>14345193.086367419</c:v>
                </c:pt>
                <c:pt idx="130">
                  <c:v>17444914.683329418</c:v>
                </c:pt>
                <c:pt idx="131">
                  <c:v>20170037.268817425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7E-4F29-AC10-9AAC7DC9C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GSlt50!$D$1</c:f>
              <c:strCache>
                <c:ptCount val="1"/>
                <c:pt idx="0">
                  <c:v>GSlt50kW_NoCDM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GSlt50!$A:$A</c15:sqref>
                  </c15:fullRef>
                </c:ext>
              </c:extLst>
              <c:f>GSlt50!$A$2:$A$1048576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GSlt50!$D$2:$D$121</c15:sqref>
                  </c15:fullRef>
                </c:ext>
              </c:extLst>
              <c:f>GSlt50!$D$3:$D$121</c:f>
              <c:numCache>
                <c:formatCode>General</c:formatCode>
                <c:ptCount val="119"/>
                <c:pt idx="0">
                  <c:v>7945639.6084420951</c:v>
                </c:pt>
                <c:pt idx="1">
                  <c:v>7647711.6280420944</c:v>
                </c:pt>
                <c:pt idx="2">
                  <c:v>6858638.5008420954</c:v>
                </c:pt>
                <c:pt idx="3">
                  <c:v>6922458.3671420952</c:v>
                </c:pt>
                <c:pt idx="4">
                  <c:v>7298813.232942095</c:v>
                </c:pt>
                <c:pt idx="5">
                  <c:v>8020879.9263420952</c:v>
                </c:pt>
                <c:pt idx="6">
                  <c:v>7798486.9309420949</c:v>
                </c:pt>
                <c:pt idx="7">
                  <c:v>6928089.1268420946</c:v>
                </c:pt>
                <c:pt idx="8">
                  <c:v>6739400.565742095</c:v>
                </c:pt>
                <c:pt idx="9">
                  <c:v>7358864.0259420946</c:v>
                </c:pt>
                <c:pt idx="10">
                  <c:v>8008484.3062420944</c:v>
                </c:pt>
                <c:pt idx="11">
                  <c:v>8692578.1217623129</c:v>
                </c:pt>
                <c:pt idx="12">
                  <c:v>7930701.4310623128</c:v>
                </c:pt>
                <c:pt idx="13">
                  <c:v>8016591.7657623123</c:v>
                </c:pt>
                <c:pt idx="14">
                  <c:v>7059066.7556623127</c:v>
                </c:pt>
                <c:pt idx="15">
                  <c:v>6548073.4908623118</c:v>
                </c:pt>
                <c:pt idx="16">
                  <c:v>6690830.9947623136</c:v>
                </c:pt>
                <c:pt idx="17">
                  <c:v>7609432.4498623125</c:v>
                </c:pt>
                <c:pt idx="18">
                  <c:v>7278736.166662313</c:v>
                </c:pt>
                <c:pt idx="19">
                  <c:v>6625892.8788623121</c:v>
                </c:pt>
                <c:pt idx="20">
                  <c:v>6618667.4886623127</c:v>
                </c:pt>
                <c:pt idx="21">
                  <c:v>7394646.1028623125</c:v>
                </c:pt>
                <c:pt idx="22">
                  <c:v>8288097.326762314</c:v>
                </c:pt>
                <c:pt idx="23">
                  <c:v>9988749.2108940259</c:v>
                </c:pt>
                <c:pt idx="24">
                  <c:v>8934920.7579940259</c:v>
                </c:pt>
                <c:pt idx="25">
                  <c:v>9083539.4957940262</c:v>
                </c:pt>
                <c:pt idx="26">
                  <c:v>7471400.6048940262</c:v>
                </c:pt>
                <c:pt idx="27">
                  <c:v>6839623.9084940264</c:v>
                </c:pt>
                <c:pt idx="28">
                  <c:v>6992422.3415940264</c:v>
                </c:pt>
                <c:pt idx="29">
                  <c:v>7454634.9496940263</c:v>
                </c:pt>
                <c:pt idx="30">
                  <c:v>7416488.4797940264</c:v>
                </c:pt>
                <c:pt idx="31">
                  <c:v>6927804.9839940257</c:v>
                </c:pt>
                <c:pt idx="32">
                  <c:v>6963024.5938940272</c:v>
                </c:pt>
                <c:pt idx="33">
                  <c:v>7769142.098894028</c:v>
                </c:pt>
                <c:pt idx="34">
                  <c:v>8556821.8163940273</c:v>
                </c:pt>
                <c:pt idx="35">
                  <c:v>9735262.3652854096</c:v>
                </c:pt>
                <c:pt idx="36">
                  <c:v>9173778.9674854074</c:v>
                </c:pt>
                <c:pt idx="37">
                  <c:v>8959649.7311854083</c:v>
                </c:pt>
                <c:pt idx="38">
                  <c:v>7428675.5899854088</c:v>
                </c:pt>
                <c:pt idx="39">
                  <c:v>6859389.188585409</c:v>
                </c:pt>
                <c:pt idx="40">
                  <c:v>6924433.8549854094</c:v>
                </c:pt>
                <c:pt idx="41">
                  <c:v>7628178.5090854103</c:v>
                </c:pt>
                <c:pt idx="42">
                  <c:v>7863920.7364854096</c:v>
                </c:pt>
                <c:pt idx="43">
                  <c:v>7252656.5305854091</c:v>
                </c:pt>
                <c:pt idx="44">
                  <c:v>6924665.3202854097</c:v>
                </c:pt>
                <c:pt idx="45">
                  <c:v>7121552.6544854073</c:v>
                </c:pt>
                <c:pt idx="46">
                  <c:v>7534726.56518541</c:v>
                </c:pt>
                <c:pt idx="47">
                  <c:v>9031481.7587633412</c:v>
                </c:pt>
                <c:pt idx="48">
                  <c:v>8552403.6207633428</c:v>
                </c:pt>
                <c:pt idx="49">
                  <c:v>8282005.9674633425</c:v>
                </c:pt>
                <c:pt idx="50">
                  <c:v>7355656.3598633427</c:v>
                </c:pt>
                <c:pt idx="51">
                  <c:v>7044064.5118633434</c:v>
                </c:pt>
                <c:pt idx="52">
                  <c:v>7268238.0157633424</c:v>
                </c:pt>
                <c:pt idx="53">
                  <c:v>8239440.4106633421</c:v>
                </c:pt>
                <c:pt idx="54">
                  <c:v>8370671.7979633417</c:v>
                </c:pt>
                <c:pt idx="55">
                  <c:v>7412834.3775633425</c:v>
                </c:pt>
                <c:pt idx="56">
                  <c:v>7101168.6762633435</c:v>
                </c:pt>
                <c:pt idx="57">
                  <c:v>7484569.687063342</c:v>
                </c:pt>
                <c:pt idx="58">
                  <c:v>8493911.9302633423</c:v>
                </c:pt>
                <c:pt idx="59">
                  <c:v>8917249.3660306875</c:v>
                </c:pt>
                <c:pt idx="60">
                  <c:v>8096112.2055306872</c:v>
                </c:pt>
                <c:pt idx="61">
                  <c:v>8645562.1052306872</c:v>
                </c:pt>
                <c:pt idx="62">
                  <c:v>7400133.958930687</c:v>
                </c:pt>
                <c:pt idx="63">
                  <c:v>7124617.9445306873</c:v>
                </c:pt>
                <c:pt idx="64">
                  <c:v>7141694.1340306876</c:v>
                </c:pt>
                <c:pt idx="65">
                  <c:v>7908390.7467306871</c:v>
                </c:pt>
                <c:pt idx="66">
                  <c:v>7801527.0502306866</c:v>
                </c:pt>
                <c:pt idx="67">
                  <c:v>7311880.2364306869</c:v>
                </c:pt>
                <c:pt idx="68">
                  <c:v>7260099.2108306866</c:v>
                </c:pt>
                <c:pt idx="69">
                  <c:v>7699609.4139306862</c:v>
                </c:pt>
                <c:pt idx="70">
                  <c:v>8917393.611430686</c:v>
                </c:pt>
                <c:pt idx="71">
                  <c:v>9789479.1998712961</c:v>
                </c:pt>
                <c:pt idx="72">
                  <c:v>8314459.1190712927</c:v>
                </c:pt>
                <c:pt idx="73">
                  <c:v>8538015.0371712949</c:v>
                </c:pt>
                <c:pt idx="74">
                  <c:v>7840110.7640712932</c:v>
                </c:pt>
                <c:pt idx="75">
                  <c:v>7179930.0797712933</c:v>
                </c:pt>
                <c:pt idx="76">
                  <c:v>7450735.2655712934</c:v>
                </c:pt>
                <c:pt idx="77">
                  <c:v>8547792.5164712947</c:v>
                </c:pt>
                <c:pt idx="78">
                  <c:v>8520754.678571295</c:v>
                </c:pt>
                <c:pt idx="79">
                  <c:v>7601986.5556712942</c:v>
                </c:pt>
                <c:pt idx="80">
                  <c:v>7438109.1987712942</c:v>
                </c:pt>
                <c:pt idx="81">
                  <c:v>8072799.4723712942</c:v>
                </c:pt>
                <c:pt idx="82">
                  <c:v>8604306.1488712952</c:v>
                </c:pt>
                <c:pt idx="83">
                  <c:v>9765593.0170296691</c:v>
                </c:pt>
                <c:pt idx="84">
                  <c:v>8694546.6816106699</c:v>
                </c:pt>
                <c:pt idx="85">
                  <c:v>8904902.7535226718</c:v>
                </c:pt>
                <c:pt idx="86">
                  <c:v>7546753.2511836691</c:v>
                </c:pt>
                <c:pt idx="87">
                  <c:v>7039001.9810326714</c:v>
                </c:pt>
                <c:pt idx="88">
                  <c:v>7103846.595436669</c:v>
                </c:pt>
                <c:pt idx="89">
                  <c:v>8583144.3288966697</c:v>
                </c:pt>
                <c:pt idx="90">
                  <c:v>8039409.7426806698</c:v>
                </c:pt>
                <c:pt idx="91">
                  <c:v>7075858.1130756699</c:v>
                </c:pt>
                <c:pt idx="92">
                  <c:v>7088529.3732526693</c:v>
                </c:pt>
                <c:pt idx="93">
                  <c:v>8142869.9494546708</c:v>
                </c:pt>
                <c:pt idx="94">
                  <c:v>8838245.8780446704</c:v>
                </c:pt>
                <c:pt idx="95">
                  <c:v>9061913.6126453578</c:v>
                </c:pt>
                <c:pt idx="96">
                  <c:v>8458160.8721813578</c:v>
                </c:pt>
                <c:pt idx="97">
                  <c:v>7799488.4423623588</c:v>
                </c:pt>
                <c:pt idx="98">
                  <c:v>6291994.0030783564</c:v>
                </c:pt>
                <c:pt idx="99">
                  <c:v>6106455.9491883572</c:v>
                </c:pt>
                <c:pt idx="100">
                  <c:v>6630361.1521883588</c:v>
                </c:pt>
                <c:pt idx="101">
                  <c:v>8283527.7833883576</c:v>
                </c:pt>
                <c:pt idx="102">
                  <c:v>7701420.6838883562</c:v>
                </c:pt>
                <c:pt idx="103">
                  <c:v>6613544.5190983564</c:v>
                </c:pt>
                <c:pt idx="104">
                  <c:v>6768510.9620883549</c:v>
                </c:pt>
                <c:pt idx="105">
                  <c:v>7216142.1306073563</c:v>
                </c:pt>
                <c:pt idx="106">
                  <c:v>8313564.2674153568</c:v>
                </c:pt>
                <c:pt idx="107">
                  <c:v>8415733.1449915711</c:v>
                </c:pt>
                <c:pt idx="108">
                  <c:v>8168106.6980855726</c:v>
                </c:pt>
                <c:pt idx="109">
                  <c:v>8205599.6949345721</c:v>
                </c:pt>
                <c:pt idx="110">
                  <c:v>6647089.207704572</c:v>
                </c:pt>
                <c:pt idx="111">
                  <c:v>6490729.9070125716</c:v>
                </c:pt>
                <c:pt idx="112">
                  <c:v>7043212.1190405712</c:v>
                </c:pt>
                <c:pt idx="113">
                  <c:v>7557798.761481571</c:v>
                </c:pt>
                <c:pt idx="114">
                  <c:v>8403814.3153585717</c:v>
                </c:pt>
                <c:pt idx="115">
                  <c:v>7090089.8248145711</c:v>
                </c:pt>
                <c:pt idx="116">
                  <c:v>6939234.3072825717</c:v>
                </c:pt>
                <c:pt idx="117">
                  <c:v>7517562.6828275714</c:v>
                </c:pt>
                <c:pt idx="118">
                  <c:v>8235817.7430015719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9-40CA-B8E6-78E18A91C4D2}"/>
            </c:ext>
          </c:extLst>
        </c:ser>
        <c:ser>
          <c:idx val="1"/>
          <c:order val="1"/>
          <c:tx>
            <c:strRef>
              <c:f>GSlt50!$Q$1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GSlt50!$A:$A</c15:sqref>
                  </c15:fullRef>
                </c:ext>
              </c:extLst>
              <c:f>GSlt50!$A$2:$A$1048576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GSlt50!$Q$2:$Q$121</c15:sqref>
                  </c15:fullRef>
                </c:ext>
              </c:extLst>
              <c:f>GSlt50!$Q$3:$Q$121</c:f>
              <c:numCache>
                <c:formatCode>_(* #,##0_);_(* \(#,##0\);_(* "-"??_);_(@_)</c:formatCode>
                <c:ptCount val="119"/>
                <c:pt idx="0">
                  <c:v>7849400.0654184483</c:v>
                </c:pt>
                <c:pt idx="1">
                  <c:v>7403127.580719538</c:v>
                </c:pt>
                <c:pt idx="2">
                  <c:v>7041411.7707452271</c:v>
                </c:pt>
                <c:pt idx="3">
                  <c:v>6801391.0120460391</c:v>
                </c:pt>
                <c:pt idx="4">
                  <c:v>7092803.9442790803</c:v>
                </c:pt>
                <c:pt idx="5">
                  <c:v>8041457.8956617117</c:v>
                </c:pt>
                <c:pt idx="6">
                  <c:v>7832004.6100948658</c:v>
                </c:pt>
                <c:pt idx="7">
                  <c:v>6735723.1992855407</c:v>
                </c:pt>
                <c:pt idx="8">
                  <c:v>6717417.4003002662</c:v>
                </c:pt>
                <c:pt idx="9">
                  <c:v>7530850.0459609441</c:v>
                </c:pt>
                <c:pt idx="10">
                  <c:v>8147290.2276071087</c:v>
                </c:pt>
                <c:pt idx="11">
                  <c:v>8692062.4360531159</c:v>
                </c:pt>
                <c:pt idx="12">
                  <c:v>8204161.8663196657</c:v>
                </c:pt>
                <c:pt idx="13">
                  <c:v>8131996.3453671969</c:v>
                </c:pt>
                <c:pt idx="14">
                  <c:v>7140296.2342212759</c:v>
                </c:pt>
                <c:pt idx="15">
                  <c:v>6716470.3368019424</c:v>
                </c:pt>
                <c:pt idx="16">
                  <c:v>6826358.4916206747</c:v>
                </c:pt>
                <c:pt idx="17">
                  <c:v>7980525.2552645411</c:v>
                </c:pt>
                <c:pt idx="18">
                  <c:v>7475699.1042766161</c:v>
                </c:pt>
                <c:pt idx="19">
                  <c:v>6687795.5271865698</c:v>
                </c:pt>
                <c:pt idx="20">
                  <c:v>6814147.9515622528</c:v>
                </c:pt>
                <c:pt idx="21">
                  <c:v>7606127.5686797518</c:v>
                </c:pt>
                <c:pt idx="22">
                  <c:v>8830338.9025190696</c:v>
                </c:pt>
                <c:pt idx="23">
                  <c:v>9444010.5402460173</c:v>
                </c:pt>
                <c:pt idx="24">
                  <c:v>8643827.8834938239</c:v>
                </c:pt>
                <c:pt idx="25">
                  <c:v>8897864.8992043212</c:v>
                </c:pt>
                <c:pt idx="26">
                  <c:v>7197771.8822997175</c:v>
                </c:pt>
                <c:pt idx="27">
                  <c:v>6794947.5470656808</c:v>
                </c:pt>
                <c:pt idx="28">
                  <c:v>7035483.2465155162</c:v>
                </c:pt>
                <c:pt idx="29">
                  <c:v>7509392.5938696414</c:v>
                </c:pt>
                <c:pt idx="30">
                  <c:v>7456190.5981800985</c:v>
                </c:pt>
                <c:pt idx="31">
                  <c:v>6847902.6028794907</c:v>
                </c:pt>
                <c:pt idx="32">
                  <c:v>6869253.0092492271</c:v>
                </c:pt>
                <c:pt idx="33">
                  <c:v>7525544.3018768281</c:v>
                </c:pt>
                <c:pt idx="34">
                  <c:v>8296501.4745738711</c:v>
                </c:pt>
                <c:pt idx="35">
                  <c:v>9542958.32019471</c:v>
                </c:pt>
                <c:pt idx="36">
                  <c:v>9383580.3620649334</c:v>
                </c:pt>
                <c:pt idx="37">
                  <c:v>8811670.6988848411</c:v>
                </c:pt>
                <c:pt idx="38">
                  <c:v>7214302.832309071</c:v>
                </c:pt>
                <c:pt idx="39">
                  <c:v>6881719.9780124687</c:v>
                </c:pt>
                <c:pt idx="40">
                  <c:v>6855743.7172059435</c:v>
                </c:pt>
                <c:pt idx="41">
                  <c:v>7699986.1146625448</c:v>
                </c:pt>
                <c:pt idx="42">
                  <c:v>7794602.8383868542</c:v>
                </c:pt>
                <c:pt idx="43">
                  <c:v>7248763.8596837334</c:v>
                </c:pt>
                <c:pt idx="44">
                  <c:v>7076213.1827891022</c:v>
                </c:pt>
                <c:pt idx="45">
                  <c:v>7141679.0857570898</c:v>
                </c:pt>
                <c:pt idx="46">
                  <c:v>7626576.4191732928</c:v>
                </c:pt>
                <c:pt idx="47">
                  <c:v>8952423.6407952085</c:v>
                </c:pt>
                <c:pt idx="48">
                  <c:v>8571010.7807412073</c:v>
                </c:pt>
                <c:pt idx="49">
                  <c:v>8176590.580623826</c:v>
                </c:pt>
                <c:pt idx="50">
                  <c:v>7498268.4960139357</c:v>
                </c:pt>
                <c:pt idx="51">
                  <c:v>7185123.7557684826</c:v>
                </c:pt>
                <c:pt idx="52">
                  <c:v>7159418.503148579</c:v>
                </c:pt>
                <c:pt idx="53">
                  <c:v>8314395.9026784888</c:v>
                </c:pt>
                <c:pt idx="54">
                  <c:v>8401411.4220500067</c:v>
                </c:pt>
                <c:pt idx="55">
                  <c:v>7152084.4924239572</c:v>
                </c:pt>
                <c:pt idx="56">
                  <c:v>7183354.1103430968</c:v>
                </c:pt>
                <c:pt idx="57">
                  <c:v>7417983.9746568631</c:v>
                </c:pt>
                <c:pt idx="58">
                  <c:v>8510217.3570970464</c:v>
                </c:pt>
                <c:pt idx="59">
                  <c:v>8803227.6339248363</c:v>
                </c:pt>
                <c:pt idx="60">
                  <c:v>7996548.7673386727</c:v>
                </c:pt>
                <c:pt idx="61">
                  <c:v>8817612.0985572003</c:v>
                </c:pt>
                <c:pt idx="62">
                  <c:v>7216490.6516270749</c:v>
                </c:pt>
                <c:pt idx="63">
                  <c:v>7081772.9358943254</c:v>
                </c:pt>
                <c:pt idx="64">
                  <c:v>7205742.4626408387</c:v>
                </c:pt>
                <c:pt idx="65">
                  <c:v>7940302.1051680371</c:v>
                </c:pt>
                <c:pt idx="66">
                  <c:v>7703453.8252978157</c:v>
                </c:pt>
                <c:pt idx="67">
                  <c:v>7210907.9447770473</c:v>
                </c:pt>
                <c:pt idx="68">
                  <c:v>7092550.9994887244</c:v>
                </c:pt>
                <c:pt idx="69">
                  <c:v>7740405.0336872414</c:v>
                </c:pt>
                <c:pt idx="70">
                  <c:v>9388814.5489585008</c:v>
                </c:pt>
                <c:pt idx="71">
                  <c:v>9671166.4770207535</c:v>
                </c:pt>
                <c:pt idx="72">
                  <c:v>8266836.3057092652</c:v>
                </c:pt>
                <c:pt idx="73">
                  <c:v>8582587.3148424849</c:v>
                </c:pt>
                <c:pt idx="74">
                  <c:v>7860351.7159002218</c:v>
                </c:pt>
                <c:pt idx="75">
                  <c:v>7187468.0373467095</c:v>
                </c:pt>
                <c:pt idx="76">
                  <c:v>7241200.4501916915</c:v>
                </c:pt>
                <c:pt idx="77">
                  <c:v>8521498.1165257525</c:v>
                </c:pt>
                <c:pt idx="78">
                  <c:v>8498396.6512058824</c:v>
                </c:pt>
                <c:pt idx="79">
                  <c:v>7507827.7367941979</c:v>
                </c:pt>
                <c:pt idx="80">
                  <c:v>7524589.0612107394</c:v>
                </c:pt>
                <c:pt idx="81">
                  <c:v>8136904.6488321256</c:v>
                </c:pt>
                <c:pt idx="82">
                  <c:v>8789073.9845651314</c:v>
                </c:pt>
                <c:pt idx="83">
                  <c:v>9776665.9491482861</c:v>
                </c:pt>
                <c:pt idx="84">
                  <c:v>8658169.0105315167</c:v>
                </c:pt>
                <c:pt idx="85">
                  <c:v>8916846.1761234216</c:v>
                </c:pt>
                <c:pt idx="86">
                  <c:v>7595567.2274914123</c:v>
                </c:pt>
                <c:pt idx="87">
                  <c:v>7206038.4046298992</c:v>
                </c:pt>
                <c:pt idx="88">
                  <c:v>7328159.1796110254</c:v>
                </c:pt>
                <c:pt idx="89">
                  <c:v>8505802.9412916359</c:v>
                </c:pt>
                <c:pt idx="90">
                  <c:v>8136949.5450176708</c:v>
                </c:pt>
                <c:pt idx="91">
                  <c:v>7098015.6061578235</c:v>
                </c:pt>
                <c:pt idx="92">
                  <c:v>7272838.4529190995</c:v>
                </c:pt>
                <c:pt idx="93">
                  <c:v>8339383.2534810826</c:v>
                </c:pt>
                <c:pt idx="94">
                  <c:v>8954895.4051509649</c:v>
                </c:pt>
                <c:pt idx="95">
                  <c:v>8880852.1991349794</c:v>
                </c:pt>
                <c:pt idx="96">
                  <c:v>8528208.268345708</c:v>
                </c:pt>
                <c:pt idx="97">
                  <c:v>7643988.6574401334</c:v>
                </c:pt>
                <c:pt idx="98">
                  <c:v>6522900.5853852704</c:v>
                </c:pt>
                <c:pt idx="99">
                  <c:v>6363012.4807611322</c:v>
                </c:pt>
                <c:pt idx="100">
                  <c:v>6892261.1915932</c:v>
                </c:pt>
                <c:pt idx="101">
                  <c:v>8254725.7308343258</c:v>
                </c:pt>
                <c:pt idx="102">
                  <c:v>7546004.5457285307</c:v>
                </c:pt>
                <c:pt idx="103">
                  <c:v>6587523.0377667565</c:v>
                </c:pt>
                <c:pt idx="104">
                  <c:v>6702055.4681102429</c:v>
                </c:pt>
                <c:pt idx="105">
                  <c:v>6914475.9980040062</c:v>
                </c:pt>
                <c:pt idx="106">
                  <c:v>7997104.0634152666</c:v>
                </c:pt>
                <c:pt idx="107">
                  <c:v>8707085.1330588404</c:v>
                </c:pt>
                <c:pt idx="108">
                  <c:v>8196447.8289064914</c:v>
                </c:pt>
                <c:pt idx="109">
                  <c:v>7952596.7623419333</c:v>
                </c:pt>
                <c:pt idx="110">
                  <c:v>6886425.8996930057</c:v>
                </c:pt>
                <c:pt idx="111">
                  <c:v>6768875.8651142828</c:v>
                </c:pt>
                <c:pt idx="112">
                  <c:v>7226373.2051765816</c:v>
                </c:pt>
                <c:pt idx="113">
                  <c:v>7546036.2487367187</c:v>
                </c:pt>
                <c:pt idx="114">
                  <c:v>8130799.4267766308</c:v>
                </c:pt>
                <c:pt idx="115">
                  <c:v>6770989.9081510324</c:v>
                </c:pt>
                <c:pt idx="116">
                  <c:v>6859284.0484976359</c:v>
                </c:pt>
                <c:pt idx="117">
                  <c:v>7376525.8846640158</c:v>
                </c:pt>
                <c:pt idx="118">
                  <c:v>8093657.3187367301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9-40CA-B8E6-78E18A91C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GSgt50!$D$1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GSgt50!$A:$A</c15:sqref>
                  </c15:fullRef>
                </c:ext>
              </c:extLst>
              <c:f>GSgt50!$A$2:$A$1048576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GSgt50!$D$2:$D$121</c15:sqref>
                  </c15:fullRef>
                </c:ext>
              </c:extLst>
              <c:f>GSgt50!$D$3:$D$121</c:f>
              <c:numCache>
                <c:formatCode>General</c:formatCode>
                <c:ptCount val="119"/>
                <c:pt idx="0">
                  <c:v>23832779.607088931</c:v>
                </c:pt>
                <c:pt idx="1">
                  <c:v>23304957.713688929</c:v>
                </c:pt>
                <c:pt idx="2">
                  <c:v>20989705.440188929</c:v>
                </c:pt>
                <c:pt idx="3">
                  <c:v>21051151.294288933</c:v>
                </c:pt>
                <c:pt idx="4">
                  <c:v>21921032.235688929</c:v>
                </c:pt>
                <c:pt idx="5">
                  <c:v>24214715.617288928</c:v>
                </c:pt>
                <c:pt idx="6">
                  <c:v>23781727.140488934</c:v>
                </c:pt>
                <c:pt idx="7">
                  <c:v>21540490.734988932</c:v>
                </c:pt>
                <c:pt idx="8">
                  <c:v>21703952.709188934</c:v>
                </c:pt>
                <c:pt idx="9">
                  <c:v>23698375.78438893</c:v>
                </c:pt>
                <c:pt idx="10">
                  <c:v>25107913.246388931</c:v>
                </c:pt>
                <c:pt idx="11">
                  <c:v>27268984.40138885</c:v>
                </c:pt>
                <c:pt idx="12">
                  <c:v>24671848.804588847</c:v>
                </c:pt>
                <c:pt idx="13">
                  <c:v>25155245.816488847</c:v>
                </c:pt>
                <c:pt idx="14">
                  <c:v>22466643.010788847</c:v>
                </c:pt>
                <c:pt idx="15">
                  <c:v>21076292.423888844</c:v>
                </c:pt>
                <c:pt idx="16">
                  <c:v>21550478.901388846</c:v>
                </c:pt>
                <c:pt idx="17">
                  <c:v>24335645.290688846</c:v>
                </c:pt>
                <c:pt idx="18">
                  <c:v>23638250.334188845</c:v>
                </c:pt>
                <c:pt idx="19">
                  <c:v>21753834.785788849</c:v>
                </c:pt>
                <c:pt idx="20">
                  <c:v>22026332.452288847</c:v>
                </c:pt>
                <c:pt idx="21">
                  <c:v>23988754.358188845</c:v>
                </c:pt>
                <c:pt idx="22">
                  <c:v>27025685.499988846</c:v>
                </c:pt>
                <c:pt idx="23">
                  <c:v>28046547.633575913</c:v>
                </c:pt>
                <c:pt idx="24">
                  <c:v>25268108.175075911</c:v>
                </c:pt>
                <c:pt idx="25">
                  <c:v>26528773.030575909</c:v>
                </c:pt>
                <c:pt idx="26">
                  <c:v>22457875.728275914</c:v>
                </c:pt>
                <c:pt idx="27">
                  <c:v>20870501.453075912</c:v>
                </c:pt>
                <c:pt idx="28">
                  <c:v>21346815.667975914</c:v>
                </c:pt>
                <c:pt idx="29">
                  <c:v>22651755.298075911</c:v>
                </c:pt>
                <c:pt idx="30">
                  <c:v>22463144.03837591</c:v>
                </c:pt>
                <c:pt idx="31">
                  <c:v>21091015.007275913</c:v>
                </c:pt>
                <c:pt idx="32">
                  <c:v>21348126.520075914</c:v>
                </c:pt>
                <c:pt idx="33">
                  <c:v>23146855.122275911</c:v>
                </c:pt>
                <c:pt idx="34">
                  <c:v>25177957.56737591</c:v>
                </c:pt>
                <c:pt idx="35">
                  <c:v>27422833.39772933</c:v>
                </c:pt>
                <c:pt idx="36">
                  <c:v>26477131.516929336</c:v>
                </c:pt>
                <c:pt idx="37">
                  <c:v>26091925.676629338</c:v>
                </c:pt>
                <c:pt idx="38">
                  <c:v>22281246.406329341</c:v>
                </c:pt>
                <c:pt idx="39">
                  <c:v>21064391.812329341</c:v>
                </c:pt>
                <c:pt idx="40">
                  <c:v>21098643.035629343</c:v>
                </c:pt>
                <c:pt idx="41">
                  <c:v>23266250.298329346</c:v>
                </c:pt>
                <c:pt idx="42">
                  <c:v>24025441.810529336</c:v>
                </c:pt>
                <c:pt idx="43">
                  <c:v>22320567.232729342</c:v>
                </c:pt>
                <c:pt idx="44">
                  <c:v>21794997.348029349</c:v>
                </c:pt>
                <c:pt idx="45">
                  <c:v>22003659.445129342</c:v>
                </c:pt>
                <c:pt idx="46">
                  <c:v>23425433.002629336</c:v>
                </c:pt>
                <c:pt idx="47">
                  <c:v>25993232.727905668</c:v>
                </c:pt>
                <c:pt idx="48">
                  <c:v>24612123.423805658</c:v>
                </c:pt>
                <c:pt idx="49">
                  <c:v>24366787.889205664</c:v>
                </c:pt>
                <c:pt idx="50">
                  <c:v>21777218.329005662</c:v>
                </c:pt>
                <c:pt idx="51">
                  <c:v>21596635.884205662</c:v>
                </c:pt>
                <c:pt idx="52">
                  <c:v>21881811.080205664</c:v>
                </c:pt>
                <c:pt idx="53">
                  <c:v>24576200.619605664</c:v>
                </c:pt>
                <c:pt idx="54">
                  <c:v>25475126.824705672</c:v>
                </c:pt>
                <c:pt idx="55">
                  <c:v>23018316.815105673</c:v>
                </c:pt>
                <c:pt idx="56">
                  <c:v>22238115.48700567</c:v>
                </c:pt>
                <c:pt idx="57">
                  <c:v>22790288.585905664</c:v>
                </c:pt>
                <c:pt idx="58">
                  <c:v>25278175.30180566</c:v>
                </c:pt>
                <c:pt idx="59">
                  <c:v>26550637.76570617</c:v>
                </c:pt>
                <c:pt idx="60">
                  <c:v>23716143.648806173</c:v>
                </c:pt>
                <c:pt idx="61">
                  <c:v>25309546.38560617</c:v>
                </c:pt>
                <c:pt idx="62">
                  <c:v>21795549.45560617</c:v>
                </c:pt>
                <c:pt idx="63">
                  <c:v>21343525.235506173</c:v>
                </c:pt>
                <c:pt idx="64">
                  <c:v>21456409.837606173</c:v>
                </c:pt>
                <c:pt idx="65">
                  <c:v>23459398.766706161</c:v>
                </c:pt>
                <c:pt idx="66">
                  <c:v>23176523.818106167</c:v>
                </c:pt>
                <c:pt idx="67">
                  <c:v>22015635.273406174</c:v>
                </c:pt>
                <c:pt idx="68">
                  <c:v>21669350.679506175</c:v>
                </c:pt>
                <c:pt idx="69">
                  <c:v>22762108.165806167</c:v>
                </c:pt>
                <c:pt idx="70">
                  <c:v>25855325.20760617</c:v>
                </c:pt>
                <c:pt idx="71">
                  <c:v>28110936.860967282</c:v>
                </c:pt>
                <c:pt idx="72">
                  <c:v>23913080.848067276</c:v>
                </c:pt>
                <c:pt idx="73">
                  <c:v>24741011.431367282</c:v>
                </c:pt>
                <c:pt idx="74">
                  <c:v>22660428.78206728</c:v>
                </c:pt>
                <c:pt idx="75">
                  <c:v>21381140.530267276</c:v>
                </c:pt>
                <c:pt idx="76">
                  <c:v>21859055.527767282</c:v>
                </c:pt>
                <c:pt idx="77">
                  <c:v>24810455.543867283</c:v>
                </c:pt>
                <c:pt idx="78">
                  <c:v>25037297.21336728</c:v>
                </c:pt>
                <c:pt idx="79">
                  <c:v>22352119.82716728</c:v>
                </c:pt>
                <c:pt idx="80">
                  <c:v>22308372.475967281</c:v>
                </c:pt>
                <c:pt idx="81">
                  <c:v>23539097.562667284</c:v>
                </c:pt>
                <c:pt idx="82">
                  <c:v>25106733.411467277</c:v>
                </c:pt>
                <c:pt idx="83">
                  <c:v>27746431.887743346</c:v>
                </c:pt>
                <c:pt idx="84">
                  <c:v>24478258.412378345</c:v>
                </c:pt>
                <c:pt idx="85">
                  <c:v>25117630.199547343</c:v>
                </c:pt>
                <c:pt idx="86">
                  <c:v>21701191.155090347</c:v>
                </c:pt>
                <c:pt idx="87">
                  <c:v>20852273.979842342</c:v>
                </c:pt>
                <c:pt idx="88">
                  <c:v>21071389.844526347</c:v>
                </c:pt>
                <c:pt idx="89">
                  <c:v>25024538.843645345</c:v>
                </c:pt>
                <c:pt idx="90">
                  <c:v>23406949.786848348</c:v>
                </c:pt>
                <c:pt idx="91">
                  <c:v>20949641.991899345</c:v>
                </c:pt>
                <c:pt idx="92">
                  <c:v>21186039.268876348</c:v>
                </c:pt>
                <c:pt idx="93">
                  <c:v>23414227.377836343</c:v>
                </c:pt>
                <c:pt idx="94">
                  <c:v>24886053.494590349</c:v>
                </c:pt>
                <c:pt idx="95">
                  <c:v>25587597.180278916</c:v>
                </c:pt>
                <c:pt idx="96">
                  <c:v>23815248.617196914</c:v>
                </c:pt>
                <c:pt idx="97">
                  <c:v>22619053.844218913</c:v>
                </c:pt>
                <c:pt idx="98">
                  <c:v>18779124.509080913</c:v>
                </c:pt>
                <c:pt idx="99">
                  <c:v>18538754.118218917</c:v>
                </c:pt>
                <c:pt idx="100">
                  <c:v>19388700.472218916</c:v>
                </c:pt>
                <c:pt idx="101">
                  <c:v>23514542.781218912</c:v>
                </c:pt>
                <c:pt idx="102">
                  <c:v>22225009.702218913</c:v>
                </c:pt>
                <c:pt idx="103">
                  <c:v>19245561.414218914</c:v>
                </c:pt>
                <c:pt idx="104">
                  <c:v>19239964.987618916</c:v>
                </c:pt>
                <c:pt idx="105">
                  <c:v>20190679.101818912</c:v>
                </c:pt>
                <c:pt idx="106">
                  <c:v>22938912.741218917</c:v>
                </c:pt>
                <c:pt idx="107">
                  <c:v>23318194.539025888</c:v>
                </c:pt>
                <c:pt idx="108">
                  <c:v>22103375.45733989</c:v>
                </c:pt>
                <c:pt idx="109">
                  <c:v>22204168.761447892</c:v>
                </c:pt>
                <c:pt idx="110">
                  <c:v>18822234.350443892</c:v>
                </c:pt>
                <c:pt idx="111">
                  <c:v>18831755.289890893</c:v>
                </c:pt>
                <c:pt idx="112">
                  <c:v>20089451.435042888</c:v>
                </c:pt>
                <c:pt idx="113">
                  <c:v>21564179.704029888</c:v>
                </c:pt>
                <c:pt idx="114">
                  <c:v>23805948.386429891</c:v>
                </c:pt>
                <c:pt idx="115">
                  <c:v>20504052.910656892</c:v>
                </c:pt>
                <c:pt idx="116">
                  <c:v>20196374.316429891</c:v>
                </c:pt>
                <c:pt idx="117">
                  <c:v>21212272.143554665</c:v>
                </c:pt>
                <c:pt idx="118">
                  <c:v>23164511.725036889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9-47C7-B063-BE05F4FAF234}"/>
            </c:ext>
          </c:extLst>
        </c:ser>
        <c:ser>
          <c:idx val="1"/>
          <c:order val="1"/>
          <c:tx>
            <c:strRef>
              <c:f>GSgt50!$Q$1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GSgt50!$A:$A</c15:sqref>
                  </c15:fullRef>
                </c:ext>
              </c:extLst>
              <c:f>GSgt50!$A$2:$A$1048576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GSgt50!$Q$2:$Q$121</c15:sqref>
                  </c15:fullRef>
                </c:ext>
              </c:extLst>
              <c:f>GSgt50!$Q$3:$Q$121</c:f>
              <c:numCache>
                <c:formatCode>_(* #,##0_);_(* \(#,##0\);_(* "-"??_);_(@_)</c:formatCode>
                <c:ptCount val="119"/>
                <c:pt idx="0">
                  <c:v>23816312.14961474</c:v>
                </c:pt>
                <c:pt idx="1">
                  <c:v>23171146.439257547</c:v>
                </c:pt>
                <c:pt idx="2">
                  <c:v>22115068.357955445</c:v>
                </c:pt>
                <c:pt idx="3">
                  <c:v>21500870.59572776</c:v>
                </c:pt>
                <c:pt idx="4">
                  <c:v>22159339.263724688</c:v>
                </c:pt>
                <c:pt idx="5">
                  <c:v>24816093.663379967</c:v>
                </c:pt>
                <c:pt idx="6">
                  <c:v>24269517.328126885</c:v>
                </c:pt>
                <c:pt idx="7">
                  <c:v>21602581.255130343</c:v>
                </c:pt>
                <c:pt idx="8">
                  <c:v>21593351.92806033</c:v>
                </c:pt>
                <c:pt idx="9">
                  <c:v>23262366.77628433</c:v>
                </c:pt>
                <c:pt idx="10">
                  <c:v>24922846.725039139</c:v>
                </c:pt>
                <c:pt idx="11">
                  <c:v>26109734.738861486</c:v>
                </c:pt>
                <c:pt idx="12">
                  <c:v>24352673.996814445</c:v>
                </c:pt>
                <c:pt idx="13">
                  <c:v>24783277.486376695</c:v>
                </c:pt>
                <c:pt idx="14">
                  <c:v>22235519.65722337</c:v>
                </c:pt>
                <c:pt idx="15">
                  <c:v>21145703.576091614</c:v>
                </c:pt>
                <c:pt idx="16">
                  <c:v>21336183.031286336</c:v>
                </c:pt>
                <c:pt idx="17">
                  <c:v>24542993.964698981</c:v>
                </c:pt>
                <c:pt idx="18">
                  <c:v>23224623.824609686</c:v>
                </c:pt>
                <c:pt idx="19">
                  <c:v>21333542.706562631</c:v>
                </c:pt>
                <c:pt idx="20">
                  <c:v>21725414.252190761</c:v>
                </c:pt>
                <c:pt idx="21">
                  <c:v>23341020.176110908</c:v>
                </c:pt>
                <c:pt idx="22">
                  <c:v>26437227.913045801</c:v>
                </c:pt>
                <c:pt idx="23">
                  <c:v>27707637.67598898</c:v>
                </c:pt>
                <c:pt idx="24">
                  <c:v>25210969.866069309</c:v>
                </c:pt>
                <c:pt idx="25">
                  <c:v>26414149.534999255</c:v>
                </c:pt>
                <c:pt idx="26">
                  <c:v>22188452.399692662</c:v>
                </c:pt>
                <c:pt idx="27">
                  <c:v>21124236.251866136</c:v>
                </c:pt>
                <c:pt idx="28">
                  <c:v>21696375.025872137</c:v>
                </c:pt>
                <c:pt idx="29">
                  <c:v>23110460.868716143</c:v>
                </c:pt>
                <c:pt idx="30">
                  <c:v>22966816.772217982</c:v>
                </c:pt>
                <c:pt idx="31">
                  <c:v>21576898.745931581</c:v>
                </c:pt>
                <c:pt idx="32">
                  <c:v>21684245.446166389</c:v>
                </c:pt>
                <c:pt idx="33">
                  <c:v>22963446.832062408</c:v>
                </c:pt>
                <c:pt idx="34">
                  <c:v>24989883.91841244</c:v>
                </c:pt>
                <c:pt idx="35">
                  <c:v>27740606.787484042</c:v>
                </c:pt>
                <c:pt idx="36">
                  <c:v>26761617.076720543</c:v>
                </c:pt>
                <c:pt idx="37">
                  <c:v>26008629.463609949</c:v>
                </c:pt>
                <c:pt idx="38">
                  <c:v>22024926.124836218</c:v>
                </c:pt>
                <c:pt idx="39">
                  <c:v>21151952.303789675</c:v>
                </c:pt>
                <c:pt idx="40">
                  <c:v>20989454.907728426</c:v>
                </c:pt>
                <c:pt idx="41">
                  <c:v>23382023.563337926</c:v>
                </c:pt>
                <c:pt idx="42">
                  <c:v>23634524.232759338</c:v>
                </c:pt>
                <c:pt idx="43">
                  <c:v>22446732.344032589</c:v>
                </c:pt>
                <c:pt idx="44">
                  <c:v>21918065.456123814</c:v>
                </c:pt>
                <c:pt idx="45">
                  <c:v>21857566.784488373</c:v>
                </c:pt>
                <c:pt idx="46">
                  <c:v>23201859.104996733</c:v>
                </c:pt>
                <c:pt idx="47">
                  <c:v>26166881.198786266</c:v>
                </c:pt>
                <c:pt idx="48">
                  <c:v>24862531.954391472</c:v>
                </c:pt>
                <c:pt idx="49">
                  <c:v>24329402.718127962</c:v>
                </c:pt>
                <c:pt idx="50">
                  <c:v>22523104.803012654</c:v>
                </c:pt>
                <c:pt idx="51">
                  <c:v>21707681.041481379</c:v>
                </c:pt>
                <c:pt idx="52">
                  <c:v>21600047.75163516</c:v>
                </c:pt>
                <c:pt idx="53">
                  <c:v>24798008.416992918</c:v>
                </c:pt>
                <c:pt idx="54">
                  <c:v>25025078.732741438</c:v>
                </c:pt>
                <c:pt idx="55">
                  <c:v>21991213.924927127</c:v>
                </c:pt>
                <c:pt idx="56">
                  <c:v>22051490.023090333</c:v>
                </c:pt>
                <c:pt idx="57">
                  <c:v>22333516.49027095</c:v>
                </c:pt>
                <c:pt idx="58">
                  <c:v>25119562.42362636</c:v>
                </c:pt>
                <c:pt idx="59">
                  <c:v>25594317.629155297</c:v>
                </c:pt>
                <c:pt idx="60">
                  <c:v>23082264.233871266</c:v>
                </c:pt>
                <c:pt idx="61">
                  <c:v>25628385.711033531</c:v>
                </c:pt>
                <c:pt idx="62">
                  <c:v>21655475.834759772</c:v>
                </c:pt>
                <c:pt idx="63">
                  <c:v>21179447.289731994</c:v>
                </c:pt>
                <c:pt idx="64">
                  <c:v>21472354.647338029</c:v>
                </c:pt>
                <c:pt idx="65">
                  <c:v>23580268.493598189</c:v>
                </c:pt>
                <c:pt idx="66">
                  <c:v>22952469.061451863</c:v>
                </c:pt>
                <c:pt idx="67">
                  <c:v>21886068.225925419</c:v>
                </c:pt>
                <c:pt idx="68">
                  <c:v>21656033.609322783</c:v>
                </c:pt>
                <c:pt idx="69">
                  <c:v>22876628.171792068</c:v>
                </c:pt>
                <c:pt idx="70">
                  <c:v>26981218.252714377</c:v>
                </c:pt>
                <c:pt idx="71">
                  <c:v>27371352.738739315</c:v>
                </c:pt>
                <c:pt idx="72">
                  <c:v>23443825.489933815</c:v>
                </c:pt>
                <c:pt idx="73">
                  <c:v>24793168.219825216</c:v>
                </c:pt>
                <c:pt idx="74">
                  <c:v>22882123.023707911</c:v>
                </c:pt>
                <c:pt idx="75">
                  <c:v>21204482.569946069</c:v>
                </c:pt>
                <c:pt idx="76">
                  <c:v>21262520.172323868</c:v>
                </c:pt>
                <c:pt idx="77">
                  <c:v>24789970.529709779</c:v>
                </c:pt>
                <c:pt idx="78">
                  <c:v>24729686.375086281</c:v>
                </c:pt>
                <c:pt idx="79">
                  <c:v>22352486.000582874</c:v>
                </c:pt>
                <c:pt idx="80">
                  <c:v>22333277.428834528</c:v>
                </c:pt>
                <c:pt idx="81">
                  <c:v>23537109.372076541</c:v>
                </c:pt>
                <c:pt idx="82">
                  <c:v>25282210.04033535</c:v>
                </c:pt>
                <c:pt idx="83">
                  <c:v>27450478.606327474</c:v>
                </c:pt>
                <c:pt idx="84">
                  <c:v>24199917.113553975</c:v>
                </c:pt>
                <c:pt idx="85">
                  <c:v>25414086.486315608</c:v>
                </c:pt>
                <c:pt idx="86">
                  <c:v>22084270.525527336</c:v>
                </c:pt>
                <c:pt idx="87">
                  <c:v>20982465.727896459</c:v>
                </c:pt>
                <c:pt idx="88">
                  <c:v>21296620.097492259</c:v>
                </c:pt>
                <c:pt idx="89">
                  <c:v>24560890.742140476</c:v>
                </c:pt>
                <c:pt idx="90">
                  <c:v>23598353.739985239</c:v>
                </c:pt>
                <c:pt idx="91">
                  <c:v>21095278.673264541</c:v>
                </c:pt>
                <c:pt idx="92">
                  <c:v>21546610.875817358</c:v>
                </c:pt>
                <c:pt idx="93">
                  <c:v>23845920.049746986</c:v>
                </c:pt>
                <c:pt idx="94">
                  <c:v>25504202.057735454</c:v>
                </c:pt>
                <c:pt idx="95">
                  <c:v>25758064.216247454</c:v>
                </c:pt>
                <c:pt idx="96">
                  <c:v>24521851.135609135</c:v>
                </c:pt>
                <c:pt idx="97">
                  <c:v>22140287.948599011</c:v>
                </c:pt>
                <c:pt idx="98">
                  <c:v>18596206.996836189</c:v>
                </c:pt>
                <c:pt idx="99">
                  <c:v>18110330.678577106</c:v>
                </c:pt>
                <c:pt idx="100">
                  <c:v>20055394.322018567</c:v>
                </c:pt>
                <c:pt idx="101">
                  <c:v>23810130.125797939</c:v>
                </c:pt>
                <c:pt idx="102">
                  <c:v>21958904.858600099</c:v>
                </c:pt>
                <c:pt idx="103">
                  <c:v>19645073.010020152</c:v>
                </c:pt>
                <c:pt idx="104">
                  <c:v>19934487.400742203</c:v>
                </c:pt>
                <c:pt idx="105">
                  <c:v>20221106.744532719</c:v>
                </c:pt>
                <c:pt idx="106">
                  <c:v>22976604.4101905</c:v>
                </c:pt>
                <c:pt idx="107">
                  <c:v>24309655.484974302</c:v>
                </c:pt>
                <c:pt idx="108">
                  <c:v>22498745.194151983</c:v>
                </c:pt>
                <c:pt idx="109">
                  <c:v>22522729.641941763</c:v>
                </c:pt>
                <c:pt idx="110">
                  <c:v>19811408.513051063</c:v>
                </c:pt>
                <c:pt idx="111">
                  <c:v>19384767.357890185</c:v>
                </c:pt>
                <c:pt idx="112">
                  <c:v>20568616.835499305</c:v>
                </c:pt>
                <c:pt idx="113">
                  <c:v>21576162.867923487</c:v>
                </c:pt>
                <c:pt idx="114">
                  <c:v>23102796.044882189</c:v>
                </c:pt>
                <c:pt idx="115">
                  <c:v>19783867.646537274</c:v>
                </c:pt>
                <c:pt idx="116">
                  <c:v>20077431.698602416</c:v>
                </c:pt>
                <c:pt idx="117">
                  <c:v>20957860.116522647</c:v>
                </c:pt>
                <c:pt idx="118">
                  <c:v>22856816.638425097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9-47C7-B063-BE05F4FAF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LargeUse!$D$1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LargeUse!$A:$A</c15:sqref>
                  </c15:fullRef>
                </c:ext>
              </c:extLst>
              <c:f>LargeUse!$A$2:$A$1048576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LargeUse!$D$2:$D$121</c15:sqref>
                  </c15:fullRef>
                </c:ext>
              </c:extLst>
              <c:f>LargeUse!$D$3:$D$121</c:f>
              <c:numCache>
                <c:formatCode>_(* #,##0_);_(* \(#,##0\);_(* "-"??_);_(@_)</c:formatCode>
                <c:ptCount val="119"/>
                <c:pt idx="0">
                  <c:v>11988374.952560991</c:v>
                </c:pt>
                <c:pt idx="1">
                  <c:v>12366571.908560989</c:v>
                </c:pt>
                <c:pt idx="2">
                  <c:v>11805181.71976099</c:v>
                </c:pt>
                <c:pt idx="3">
                  <c:v>12594518.971860992</c:v>
                </c:pt>
                <c:pt idx="4">
                  <c:v>13355031.438260991</c:v>
                </c:pt>
                <c:pt idx="5">
                  <c:v>15527549.589560989</c:v>
                </c:pt>
                <c:pt idx="6">
                  <c:v>15427670.72056099</c:v>
                </c:pt>
                <c:pt idx="7">
                  <c:v>13901043.407560991</c:v>
                </c:pt>
                <c:pt idx="8">
                  <c:v>12975024.451560991</c:v>
                </c:pt>
                <c:pt idx="9">
                  <c:v>12215266.684560992</c:v>
                </c:pt>
                <c:pt idx="10">
                  <c:v>11968584.360560991</c:v>
                </c:pt>
                <c:pt idx="11">
                  <c:v>12934842.524345918</c:v>
                </c:pt>
                <c:pt idx="12">
                  <c:v>11897678.539545918</c:v>
                </c:pt>
                <c:pt idx="13">
                  <c:v>12756629.845945917</c:v>
                </c:pt>
                <c:pt idx="14">
                  <c:v>12118700.742945917</c:v>
                </c:pt>
                <c:pt idx="15">
                  <c:v>12476057.255945915</c:v>
                </c:pt>
                <c:pt idx="16">
                  <c:v>12665697.473945918</c:v>
                </c:pt>
                <c:pt idx="17">
                  <c:v>15388833.061945917</c:v>
                </c:pt>
                <c:pt idx="18">
                  <c:v>14733868.410945917</c:v>
                </c:pt>
                <c:pt idx="19">
                  <c:v>13418520.319945917</c:v>
                </c:pt>
                <c:pt idx="20">
                  <c:v>13138119.025945919</c:v>
                </c:pt>
                <c:pt idx="21">
                  <c:v>12152566.485945916</c:v>
                </c:pt>
                <c:pt idx="22">
                  <c:v>12020268.093945917</c:v>
                </c:pt>
                <c:pt idx="23">
                  <c:v>12923953.034906618</c:v>
                </c:pt>
                <c:pt idx="24">
                  <c:v>11737314.593906619</c:v>
                </c:pt>
                <c:pt idx="25">
                  <c:v>12869193.312906619</c:v>
                </c:pt>
                <c:pt idx="26">
                  <c:v>11645861.14590662</c:v>
                </c:pt>
                <c:pt idx="27">
                  <c:v>12009232.817906618</c:v>
                </c:pt>
                <c:pt idx="28">
                  <c:v>12970113.41890662</c:v>
                </c:pt>
                <c:pt idx="29">
                  <c:v>14159834.28490662</c:v>
                </c:pt>
                <c:pt idx="30">
                  <c:v>14242472.05790662</c:v>
                </c:pt>
                <c:pt idx="31">
                  <c:v>13713180.812906619</c:v>
                </c:pt>
                <c:pt idx="32">
                  <c:v>12924267.120906621</c:v>
                </c:pt>
                <c:pt idx="33">
                  <c:v>12055239.06590662</c:v>
                </c:pt>
                <c:pt idx="34">
                  <c:v>12079829.744906619</c:v>
                </c:pt>
                <c:pt idx="35">
                  <c:v>13783488.065593136</c:v>
                </c:pt>
                <c:pt idx="36">
                  <c:v>12783083.426193137</c:v>
                </c:pt>
                <c:pt idx="37">
                  <c:v>13725021.866793135</c:v>
                </c:pt>
                <c:pt idx="38">
                  <c:v>12525352.555493137</c:v>
                </c:pt>
                <c:pt idx="39">
                  <c:v>13240576.434193136</c:v>
                </c:pt>
                <c:pt idx="40">
                  <c:v>13583044.721893135</c:v>
                </c:pt>
                <c:pt idx="41">
                  <c:v>15488495.353693135</c:v>
                </c:pt>
                <c:pt idx="42">
                  <c:v>15620353.407393137</c:v>
                </c:pt>
                <c:pt idx="43">
                  <c:v>15467320.443193134</c:v>
                </c:pt>
                <c:pt idx="44">
                  <c:v>13211616.003793137</c:v>
                </c:pt>
                <c:pt idx="45">
                  <c:v>12720535.971193135</c:v>
                </c:pt>
                <c:pt idx="46">
                  <c:v>13385527.153793138</c:v>
                </c:pt>
                <c:pt idx="47">
                  <c:v>14802709.622047173</c:v>
                </c:pt>
                <c:pt idx="48">
                  <c:v>13436781.076847171</c:v>
                </c:pt>
                <c:pt idx="49">
                  <c:v>13391926.081247171</c:v>
                </c:pt>
                <c:pt idx="50">
                  <c:v>12533039.213847172</c:v>
                </c:pt>
                <c:pt idx="51">
                  <c:v>13118440.184347173</c:v>
                </c:pt>
                <c:pt idx="52">
                  <c:v>13934865.881647173</c:v>
                </c:pt>
                <c:pt idx="53">
                  <c:v>16105387.908647172</c:v>
                </c:pt>
                <c:pt idx="54">
                  <c:v>16938188.316347171</c:v>
                </c:pt>
                <c:pt idx="55">
                  <c:v>15412523.631847173</c:v>
                </c:pt>
                <c:pt idx="56">
                  <c:v>13701184.614047172</c:v>
                </c:pt>
                <c:pt idx="57">
                  <c:v>12704115.088247173</c:v>
                </c:pt>
                <c:pt idx="58">
                  <c:v>12660994.801247172</c:v>
                </c:pt>
                <c:pt idx="59">
                  <c:v>13132945.157038789</c:v>
                </c:pt>
                <c:pt idx="60">
                  <c:v>12010123.441838788</c:v>
                </c:pt>
                <c:pt idx="61">
                  <c:v>13471264.229438787</c:v>
                </c:pt>
                <c:pt idx="62">
                  <c:v>12445332.538438788</c:v>
                </c:pt>
                <c:pt idx="63">
                  <c:v>12863400.691738788</c:v>
                </c:pt>
                <c:pt idx="64">
                  <c:v>13877836.144038787</c:v>
                </c:pt>
                <c:pt idx="65">
                  <c:v>15530881.55213879</c:v>
                </c:pt>
                <c:pt idx="66">
                  <c:v>15474762.719838789</c:v>
                </c:pt>
                <c:pt idx="67">
                  <c:v>15246030.210238788</c:v>
                </c:pt>
                <c:pt idx="68">
                  <c:v>14279321.584638787</c:v>
                </c:pt>
                <c:pt idx="69">
                  <c:v>12742358.786438789</c:v>
                </c:pt>
                <c:pt idx="70">
                  <c:v>12776247.652438788</c:v>
                </c:pt>
                <c:pt idx="71">
                  <c:v>12641948.746068209</c:v>
                </c:pt>
                <c:pt idx="72">
                  <c:v>12083393.011068208</c:v>
                </c:pt>
                <c:pt idx="73">
                  <c:v>13227268.625068208</c:v>
                </c:pt>
                <c:pt idx="74">
                  <c:v>12499511.928068209</c:v>
                </c:pt>
                <c:pt idx="75">
                  <c:v>12824733.016068207</c:v>
                </c:pt>
                <c:pt idx="76">
                  <c:v>13168340.347068207</c:v>
                </c:pt>
                <c:pt idx="77">
                  <c:v>14629397.537068209</c:v>
                </c:pt>
                <c:pt idx="78">
                  <c:v>14934625.449068209</c:v>
                </c:pt>
                <c:pt idx="79">
                  <c:v>14653959.707068207</c:v>
                </c:pt>
                <c:pt idx="80">
                  <c:v>13592425.685068209</c:v>
                </c:pt>
                <c:pt idx="81">
                  <c:v>12734714.604068208</c:v>
                </c:pt>
                <c:pt idx="82">
                  <c:v>12706922.413068209</c:v>
                </c:pt>
                <c:pt idx="83">
                  <c:v>12644810.213620322</c:v>
                </c:pt>
                <c:pt idx="84">
                  <c:v>12471905.953620322</c:v>
                </c:pt>
                <c:pt idx="85">
                  <c:v>13635170.913620321</c:v>
                </c:pt>
                <c:pt idx="86">
                  <c:v>12637225.513620323</c:v>
                </c:pt>
                <c:pt idx="87">
                  <c:v>13298731.343620325</c:v>
                </c:pt>
                <c:pt idx="88">
                  <c:v>13932321.423620323</c:v>
                </c:pt>
                <c:pt idx="89">
                  <c:v>13589025.973620323</c:v>
                </c:pt>
                <c:pt idx="90">
                  <c:v>15202784.223620323</c:v>
                </c:pt>
                <c:pt idx="91">
                  <c:v>14817127.493620321</c:v>
                </c:pt>
                <c:pt idx="92">
                  <c:v>13442639.713620322</c:v>
                </c:pt>
                <c:pt idx="93">
                  <c:v>13004597.323620323</c:v>
                </c:pt>
                <c:pt idx="94">
                  <c:v>13523223.413620323</c:v>
                </c:pt>
                <c:pt idx="95">
                  <c:v>14325652.718734216</c:v>
                </c:pt>
                <c:pt idx="96">
                  <c:v>13467842.694734216</c:v>
                </c:pt>
                <c:pt idx="97">
                  <c:v>13042119.628734218</c:v>
                </c:pt>
                <c:pt idx="98">
                  <c:v>10853990.175734216</c:v>
                </c:pt>
                <c:pt idx="99">
                  <c:v>10955713.231734218</c:v>
                </c:pt>
                <c:pt idx="100">
                  <c:v>11399524.148734216</c:v>
                </c:pt>
                <c:pt idx="101">
                  <c:v>15294776.090734215</c:v>
                </c:pt>
                <c:pt idx="102">
                  <c:v>15175613.824734217</c:v>
                </c:pt>
                <c:pt idx="103">
                  <c:v>13608350.231734218</c:v>
                </c:pt>
                <c:pt idx="104">
                  <c:v>12304887.396734217</c:v>
                </c:pt>
                <c:pt idx="105">
                  <c:v>12017493.426734217</c:v>
                </c:pt>
                <c:pt idx="106">
                  <c:v>12999254.905734217</c:v>
                </c:pt>
                <c:pt idx="107">
                  <c:v>12993233.567094862</c:v>
                </c:pt>
                <c:pt idx="108">
                  <c:v>12244707.237094862</c:v>
                </c:pt>
                <c:pt idx="109">
                  <c:v>13157488.817094862</c:v>
                </c:pt>
                <c:pt idx="110">
                  <c:v>12176603.797094861</c:v>
                </c:pt>
                <c:pt idx="111">
                  <c:v>12690478.277094861</c:v>
                </c:pt>
                <c:pt idx="112">
                  <c:v>12325476.267094862</c:v>
                </c:pt>
                <c:pt idx="113">
                  <c:v>13672533.637094861</c:v>
                </c:pt>
                <c:pt idx="114">
                  <c:v>13975132.037094863</c:v>
                </c:pt>
                <c:pt idx="115">
                  <c:v>14476620.097094862</c:v>
                </c:pt>
                <c:pt idx="116">
                  <c:v>13485508.799094863</c:v>
                </c:pt>
                <c:pt idx="117">
                  <c:v>12663097.705094863</c:v>
                </c:pt>
                <c:pt idx="118">
                  <c:v>12835847.108094862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4-4AAA-8A3D-592BA1D8416C}"/>
            </c:ext>
          </c:extLst>
        </c:ser>
        <c:ser>
          <c:idx val="1"/>
          <c:order val="1"/>
          <c:tx>
            <c:strRef>
              <c:f>LargeUse!$S$1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LargeUse!$A:$A</c15:sqref>
                  </c15:fullRef>
                </c:ext>
              </c:extLst>
              <c:f>LargeUse!$A$2:$A$1048576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LargeUse!$S$2:$S$121</c15:sqref>
                  </c15:fullRef>
                </c:ext>
              </c:extLst>
              <c:f>LargeUse!$S$3:$S$121</c:f>
              <c:numCache>
                <c:formatCode>_(* #,##0_);_(* \(#,##0\);_(* "-"??_);_(@_)</c:formatCode>
                <c:ptCount val="119"/>
                <c:pt idx="0">
                  <c:v>12344005.018357415</c:v>
                </c:pt>
                <c:pt idx="1">
                  <c:v>13030737.146883767</c:v>
                </c:pt>
                <c:pt idx="2">
                  <c:v>12411809.887917444</c:v>
                </c:pt>
                <c:pt idx="3">
                  <c:v>13387578.50658747</c:v>
                </c:pt>
                <c:pt idx="4">
                  <c:v>13925174.880785264</c:v>
                </c:pt>
                <c:pt idx="5">
                  <c:v>15253746.978173625</c:v>
                </c:pt>
                <c:pt idx="6">
                  <c:v>14837113.351470916</c:v>
                </c:pt>
                <c:pt idx="7">
                  <c:v>13745402.925340366</c:v>
                </c:pt>
                <c:pt idx="8">
                  <c:v>12957423.076155845</c:v>
                </c:pt>
                <c:pt idx="9">
                  <c:v>12208056.860998262</c:v>
                </c:pt>
                <c:pt idx="10">
                  <c:v>12754873.330285359</c:v>
                </c:pt>
                <c:pt idx="11">
                  <c:v>13037319.35001554</c:v>
                </c:pt>
                <c:pt idx="12">
                  <c:v>11973797.86565873</c:v>
                </c:pt>
                <c:pt idx="13">
                  <c:v>12825652.906572791</c:v>
                </c:pt>
                <c:pt idx="14">
                  <c:v>12276483.729269374</c:v>
                </c:pt>
                <c:pt idx="15">
                  <c:v>12859202.280541234</c:v>
                </c:pt>
                <c:pt idx="16">
                  <c:v>13247383.492325909</c:v>
                </c:pt>
                <c:pt idx="17">
                  <c:v>15023975.175042652</c:v>
                </c:pt>
                <c:pt idx="18">
                  <c:v>14492670.830639392</c:v>
                </c:pt>
                <c:pt idx="19">
                  <c:v>13785184.667314218</c:v>
                </c:pt>
                <c:pt idx="20">
                  <c:v>13547029.680791222</c:v>
                </c:pt>
                <c:pt idx="21">
                  <c:v>12798531.32229846</c:v>
                </c:pt>
                <c:pt idx="22">
                  <c:v>13351233.601741785</c:v>
                </c:pt>
                <c:pt idx="23">
                  <c:v>13409400.172164723</c:v>
                </c:pt>
                <c:pt idx="24">
                  <c:v>12206148.604436059</c:v>
                </c:pt>
                <c:pt idx="25">
                  <c:v>13162450.932613142</c:v>
                </c:pt>
                <c:pt idx="26">
                  <c:v>12314376.722635647</c:v>
                </c:pt>
                <c:pt idx="27">
                  <c:v>12720666.3554381</c:v>
                </c:pt>
                <c:pt idx="28">
                  <c:v>13630498.045120008</c:v>
                </c:pt>
                <c:pt idx="29">
                  <c:v>14427654.957169101</c:v>
                </c:pt>
                <c:pt idx="30">
                  <c:v>14247122.917493578</c:v>
                </c:pt>
                <c:pt idx="31">
                  <c:v>13720417.61321472</c:v>
                </c:pt>
                <c:pt idx="32">
                  <c:v>13029923.014155142</c:v>
                </c:pt>
                <c:pt idx="33">
                  <c:v>12065608.4752401</c:v>
                </c:pt>
                <c:pt idx="34">
                  <c:v>12568817.682808697</c:v>
                </c:pt>
                <c:pt idx="35">
                  <c:v>13138057.068012092</c:v>
                </c:pt>
                <c:pt idx="36">
                  <c:v>12210735.207631787</c:v>
                </c:pt>
                <c:pt idx="37">
                  <c:v>12834878.244019195</c:v>
                </c:pt>
                <c:pt idx="38">
                  <c:v>11992313.451282373</c:v>
                </c:pt>
                <c:pt idx="39">
                  <c:v>12812929.680285059</c:v>
                </c:pt>
                <c:pt idx="40">
                  <c:v>13178337.211646361</c:v>
                </c:pt>
                <c:pt idx="41">
                  <c:v>14586621.166128997</c:v>
                </c:pt>
                <c:pt idx="42">
                  <c:v>14800450.597841116</c:v>
                </c:pt>
                <c:pt idx="43">
                  <c:v>14745766.764076816</c:v>
                </c:pt>
                <c:pt idx="44">
                  <c:v>13040354.797097784</c:v>
                </c:pt>
                <c:pt idx="45">
                  <c:v>12572718.280055109</c:v>
                </c:pt>
                <c:pt idx="46">
                  <c:v>12748253.786476821</c:v>
                </c:pt>
                <c:pt idx="47">
                  <c:v>13242329.053655988</c:v>
                </c:pt>
                <c:pt idx="48">
                  <c:v>12527143.495794747</c:v>
                </c:pt>
                <c:pt idx="49">
                  <c:v>12907579.552502692</c:v>
                </c:pt>
                <c:pt idx="50">
                  <c:v>12302098.468311708</c:v>
                </c:pt>
                <c:pt idx="51">
                  <c:v>12718402.27173144</c:v>
                </c:pt>
                <c:pt idx="52">
                  <c:v>13491837.13759625</c:v>
                </c:pt>
                <c:pt idx="53">
                  <c:v>15317239.361509021</c:v>
                </c:pt>
                <c:pt idx="54">
                  <c:v>15473421.551054534</c:v>
                </c:pt>
                <c:pt idx="55">
                  <c:v>14477832.976734335</c:v>
                </c:pt>
                <c:pt idx="56">
                  <c:v>13411757.365316758</c:v>
                </c:pt>
                <c:pt idx="57">
                  <c:v>12392126.178546418</c:v>
                </c:pt>
                <c:pt idx="58">
                  <c:v>13079525.187176561</c:v>
                </c:pt>
                <c:pt idx="59">
                  <c:v>13152366.550830182</c:v>
                </c:pt>
                <c:pt idx="60">
                  <c:v>12049056.686738806</c:v>
                </c:pt>
                <c:pt idx="61">
                  <c:v>13322545.960153159</c:v>
                </c:pt>
                <c:pt idx="62">
                  <c:v>12791251.278631888</c:v>
                </c:pt>
                <c:pt idx="63">
                  <c:v>12963572.295007091</c:v>
                </c:pt>
                <c:pt idx="64">
                  <c:v>13887044.057488572</c:v>
                </c:pt>
                <c:pt idx="65">
                  <c:v>15134616.631004399</c:v>
                </c:pt>
                <c:pt idx="66">
                  <c:v>14759480.334662037</c:v>
                </c:pt>
                <c:pt idx="67">
                  <c:v>14660883.197023245</c:v>
                </c:pt>
                <c:pt idx="68">
                  <c:v>14049621.75180231</c:v>
                </c:pt>
                <c:pt idx="69">
                  <c:v>12831903.147764755</c:v>
                </c:pt>
                <c:pt idx="70">
                  <c:v>13827135.112787545</c:v>
                </c:pt>
                <c:pt idx="71">
                  <c:v>13832918.340730114</c:v>
                </c:pt>
                <c:pt idx="72">
                  <c:v>12327880.514706466</c:v>
                </c:pt>
                <c:pt idx="73">
                  <c:v>13207133.448925927</c:v>
                </c:pt>
                <c:pt idx="74">
                  <c:v>12741512.397611655</c:v>
                </c:pt>
                <c:pt idx="75">
                  <c:v>13342134.242343184</c:v>
                </c:pt>
                <c:pt idx="76">
                  <c:v>13673754.688971885</c:v>
                </c:pt>
                <c:pt idx="77">
                  <c:v>15518797.168704739</c:v>
                </c:pt>
                <c:pt idx="78">
                  <c:v>15521747.449523138</c:v>
                </c:pt>
                <c:pt idx="79">
                  <c:v>14864255.096918607</c:v>
                </c:pt>
                <c:pt idx="80">
                  <c:v>13368920.143741116</c:v>
                </c:pt>
                <c:pt idx="81">
                  <c:v>12778907.80926537</c:v>
                </c:pt>
                <c:pt idx="82">
                  <c:v>13220894.70320832</c:v>
                </c:pt>
                <c:pt idx="83">
                  <c:v>13590181.858596109</c:v>
                </c:pt>
                <c:pt idx="84">
                  <c:v>12254962.858596422</c:v>
                </c:pt>
                <c:pt idx="85">
                  <c:v>13295296.843508627</c:v>
                </c:pt>
                <c:pt idx="86">
                  <c:v>12672056.983262772</c:v>
                </c:pt>
                <c:pt idx="87">
                  <c:v>12757745.883510459</c:v>
                </c:pt>
                <c:pt idx="88">
                  <c:v>14006064.709192246</c:v>
                </c:pt>
                <c:pt idx="89">
                  <c:v>15720909.180580506</c:v>
                </c:pt>
                <c:pt idx="90">
                  <c:v>15194286.14751794</c:v>
                </c:pt>
                <c:pt idx="91">
                  <c:v>14274907.822739162</c:v>
                </c:pt>
                <c:pt idx="92">
                  <c:v>13267176.598598128</c:v>
                </c:pt>
                <c:pt idx="93">
                  <c:v>12690122.031585548</c:v>
                </c:pt>
                <c:pt idx="94">
                  <c:v>13218699.951342363</c:v>
                </c:pt>
                <c:pt idx="95">
                  <c:v>13304191.930866266</c:v>
                </c:pt>
                <c:pt idx="96">
                  <c:v>12662514.408644948</c:v>
                </c:pt>
                <c:pt idx="97">
                  <c:v>12423141.107416088</c:v>
                </c:pt>
                <c:pt idx="98">
                  <c:v>11061411.918683361</c:v>
                </c:pt>
                <c:pt idx="99">
                  <c:v>11069721.506012335</c:v>
                </c:pt>
                <c:pt idx="100">
                  <c:v>12610544.91879838</c:v>
                </c:pt>
                <c:pt idx="101">
                  <c:v>14984153.025919545</c:v>
                </c:pt>
                <c:pt idx="102">
                  <c:v>14357167.315504381</c:v>
                </c:pt>
                <c:pt idx="103">
                  <c:v>13464984.63135777</c:v>
                </c:pt>
                <c:pt idx="104">
                  <c:v>12692945.620284442</c:v>
                </c:pt>
                <c:pt idx="105">
                  <c:v>12202065.992114857</c:v>
                </c:pt>
                <c:pt idx="106">
                  <c:v>12815860.265653683</c:v>
                </c:pt>
                <c:pt idx="107">
                  <c:v>13090261.893122396</c:v>
                </c:pt>
                <c:pt idx="108">
                  <c:v>12037841.146911528</c:v>
                </c:pt>
                <c:pt idx="109">
                  <c:v>12787381.599608414</c:v>
                </c:pt>
                <c:pt idx="110">
                  <c:v>12320555.630696958</c:v>
                </c:pt>
                <c:pt idx="111">
                  <c:v>12146485.044245802</c:v>
                </c:pt>
                <c:pt idx="112">
                  <c:v>13419867.284780025</c:v>
                </c:pt>
                <c:pt idx="113">
                  <c:v>14052060.726781033</c:v>
                </c:pt>
                <c:pt idx="114">
                  <c:v>14924345.530971218</c:v>
                </c:pt>
                <c:pt idx="115">
                  <c:v>13891764.558158781</c:v>
                </c:pt>
                <c:pt idx="116">
                  <c:v>13436819.192839395</c:v>
                </c:pt>
                <c:pt idx="117">
                  <c:v>12027304.841214487</c:v>
                </c:pt>
                <c:pt idx="118">
                  <c:v>12618445.467478247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4-4AAA-8A3D-592BA1D84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Summary'!$C$4:$C$13</c:f>
              <c:numCache>
                <c:formatCode>_(* #,##0_);_(* \(#,##0\);_(* "-"??_);_(@_)</c:formatCode>
                <c:ptCount val="10"/>
                <c:pt idx="0">
                  <c:v>185639240.7757</c:v>
                </c:pt>
                <c:pt idx="1">
                  <c:v>190460489.83852199</c:v>
                </c:pt>
                <c:pt idx="2">
                  <c:v>193943211.55153736</c:v>
                </c:pt>
                <c:pt idx="3">
                  <c:v>186529138.15673071</c:v>
                </c:pt>
                <c:pt idx="4">
                  <c:v>185410363.81360897</c:v>
                </c:pt>
                <c:pt idx="5">
                  <c:v>188103244.87831649</c:v>
                </c:pt>
                <c:pt idx="6">
                  <c:v>206179930.56416228</c:v>
                </c:pt>
                <c:pt idx="7">
                  <c:v>204589319.06968334</c:v>
                </c:pt>
                <c:pt idx="8">
                  <c:v>205852011.98289505</c:v>
                </c:pt>
                <c:pt idx="9">
                  <c:v>204750065.53728706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B-4B1C-9652-F611445EDEF0}"/>
            </c:ext>
          </c:extLst>
        </c:ser>
        <c:ser>
          <c:idx val="1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Summary'!$D$4:$D$13</c:f>
              <c:numCache>
                <c:formatCode>_(* #,##0_);_(* \(#,##0\);_(* "-"??_);_(@_)</c:formatCode>
                <c:ptCount val="10"/>
                <c:pt idx="0">
                  <c:v>182502946.42544371</c:v>
                </c:pt>
                <c:pt idx="1">
                  <c:v>189172118.22404626</c:v>
                </c:pt>
                <c:pt idx="2">
                  <c:v>193484864.10159555</c:v>
                </c:pt>
                <c:pt idx="3">
                  <c:v>193966233.98165929</c:v>
                </c:pt>
                <c:pt idx="4">
                  <c:v>194794797.89943692</c:v>
                </c:pt>
                <c:pt idx="5">
                  <c:v>191163406.23518291</c:v>
                </c:pt>
                <c:pt idx="6">
                  <c:v>199684965.55825591</c:v>
                </c:pt>
                <c:pt idx="7">
                  <c:v>198391725.8669014</c:v>
                </c:pt>
                <c:pt idx="8">
                  <c:v>201572589.29296935</c:v>
                </c:pt>
                <c:pt idx="9">
                  <c:v>202283558.65838838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4B-4B1C-9652-F611445E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8127384"/>
        <c:axId val="1058135256"/>
      </c:lineChart>
      <c:catAx>
        <c:axId val="105812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35256"/>
        <c:crosses val="autoZero"/>
        <c:auto val="1"/>
        <c:lblAlgn val="ctr"/>
        <c:lblOffset val="100"/>
        <c:noMultiLvlLbl val="0"/>
      </c:catAx>
      <c:valAx>
        <c:axId val="1058135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27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Summary'!$J$4:$J$13</c:f>
              <c:numCache>
                <c:formatCode>_(* #,##0_);_(* \(#,##0\);_(* "-"??_);_(@_)</c:formatCode>
                <c:ptCount val="10"/>
                <c:pt idx="0">
                  <c:v>90107617.121205136</c:v>
                </c:pt>
                <c:pt idx="1">
                  <c:v>88753314.973547772</c:v>
                </c:pt>
                <c:pt idx="2">
                  <c:v>94398573.242328316</c:v>
                </c:pt>
                <c:pt idx="3">
                  <c:v>93406890.013624907</c:v>
                </c:pt>
                <c:pt idx="4">
                  <c:v>94636447.114260107</c:v>
                </c:pt>
                <c:pt idx="5">
                  <c:v>94224269.983868241</c:v>
                </c:pt>
                <c:pt idx="6">
                  <c:v>97898478.036255538</c:v>
                </c:pt>
                <c:pt idx="7">
                  <c:v>96822701.665221035</c:v>
                </c:pt>
                <c:pt idx="8">
                  <c:v>89245084.378130287</c:v>
                </c:pt>
                <c:pt idx="9">
                  <c:v>90714788.406535849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9-4621-A78E-1A4766DC3677}"/>
            </c:ext>
          </c:extLst>
        </c:ser>
        <c:ser>
          <c:idx val="1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Summary'!$K$4:$K$13</c:f>
              <c:numCache>
                <c:formatCode>_(* #,##0_);_(* \(#,##0\);_(* "-"??_);_(@_)</c:formatCode>
                <c:ptCount val="10"/>
                <c:pt idx="0">
                  <c:v>89711379.970238507</c:v>
                </c:pt>
                <c:pt idx="1">
                  <c:v>91105980.019872695</c:v>
                </c:pt>
                <c:pt idx="2">
                  <c:v>92518690.579454243</c:v>
                </c:pt>
                <c:pt idx="3">
                  <c:v>93277797.409124583</c:v>
                </c:pt>
                <c:pt idx="4">
                  <c:v>94522283.016340703</c:v>
                </c:pt>
                <c:pt idx="5">
                  <c:v>94197829.007360324</c:v>
                </c:pt>
                <c:pt idx="6">
                  <c:v>97787900.500144958</c:v>
                </c:pt>
                <c:pt idx="7">
                  <c:v>97789331.151553854</c:v>
                </c:pt>
                <c:pt idx="8">
                  <c:v>88833112.226519555</c:v>
                </c:pt>
                <c:pt idx="9">
                  <c:v>90515097.529853895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9-4621-A78E-1A4766DC3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8127384"/>
        <c:axId val="1058135256"/>
      </c:lineChart>
      <c:catAx>
        <c:axId val="105812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35256"/>
        <c:crosses val="autoZero"/>
        <c:auto val="1"/>
        <c:lblAlgn val="ctr"/>
        <c:lblOffset val="100"/>
        <c:noMultiLvlLbl val="0"/>
      </c:catAx>
      <c:valAx>
        <c:axId val="1058135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27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Summary'!$Q$4:$Q$13</c:f>
              <c:numCache>
                <c:formatCode>_(* #,##0_);_(* \(#,##0\);_(* "-"??_);_(@_)</c:formatCode>
                <c:ptCount val="10"/>
                <c:pt idx="0">
                  <c:v>277037206.05866712</c:v>
                </c:pt>
                <c:pt idx="1">
                  <c:v>284957996.07966614</c:v>
                </c:pt>
                <c:pt idx="2">
                  <c:v>280397475.24201095</c:v>
                </c:pt>
                <c:pt idx="3">
                  <c:v>281272520.98295206</c:v>
                </c:pt>
                <c:pt idx="4">
                  <c:v>283604032.96846795</c:v>
                </c:pt>
                <c:pt idx="5">
                  <c:v>279110154.23997408</c:v>
                </c:pt>
                <c:pt idx="6">
                  <c:v>285819730.01500738</c:v>
                </c:pt>
                <c:pt idx="7">
                  <c:v>279834626.24282414</c:v>
                </c:pt>
                <c:pt idx="8">
                  <c:v>256083149.46952698</c:v>
                </c:pt>
                <c:pt idx="9">
                  <c:v>255816519.01932943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2-47EF-9E3B-99E43E066EE2}"/>
            </c:ext>
          </c:extLst>
        </c:ser>
        <c:ser>
          <c:idx val="1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Summary'!$R$4:$R$13</c:f>
              <c:numCache>
                <c:formatCode>_(* #,##0_);_(* \(#,##0\);_(* "-"??_);_(@_)</c:formatCode>
                <c:ptCount val="10"/>
                <c:pt idx="0">
                  <c:v>279031517.51387537</c:v>
                </c:pt>
                <c:pt idx="1">
                  <c:v>280567915.32387275</c:v>
                </c:pt>
                <c:pt idx="2">
                  <c:v>281633573.33799547</c:v>
                </c:pt>
                <c:pt idx="3">
                  <c:v>281117958.14990765</c:v>
                </c:pt>
                <c:pt idx="4">
                  <c:v>282508519.47908396</c:v>
                </c:pt>
                <c:pt idx="5">
                  <c:v>278544931.16069454</c:v>
                </c:pt>
                <c:pt idx="6">
                  <c:v>283982211.96110153</c:v>
                </c:pt>
                <c:pt idx="7">
                  <c:v>281579094.69580311</c:v>
                </c:pt>
                <c:pt idx="8">
                  <c:v>257728441.84777108</c:v>
                </c:pt>
                <c:pt idx="9">
                  <c:v>257450858.0404017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2-47EF-9E3B-99E43E066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8127384"/>
        <c:axId val="1058135256"/>
      </c:lineChart>
      <c:catAx>
        <c:axId val="105812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35256"/>
        <c:crosses val="autoZero"/>
        <c:auto val="1"/>
        <c:lblAlgn val="ctr"/>
        <c:lblOffset val="100"/>
        <c:noMultiLvlLbl val="0"/>
      </c:catAx>
      <c:valAx>
        <c:axId val="1058135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27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Summary'!$X$4:$X$13</c:f>
              <c:numCache>
                <c:formatCode>_(* #,##0_);_(* \(#,##0\);_(* "-"??_);_(@_)</c:formatCode>
                <c:ptCount val="10"/>
                <c:pt idx="0">
                  <c:v>156822137.31513187</c:v>
                </c:pt>
                <c:pt idx="1">
                  <c:v>155701781.781351</c:v>
                </c:pt>
                <c:pt idx="2">
                  <c:v>153330491.41187942</c:v>
                </c:pt>
                <c:pt idx="3">
                  <c:v>165534415.40321761</c:v>
                </c:pt>
                <c:pt idx="4">
                  <c:v>168740156.42036608</c:v>
                </c:pt>
                <c:pt idx="5">
                  <c:v>163850504.70826545</c:v>
                </c:pt>
                <c:pt idx="6">
                  <c:v>159697241.06881851</c:v>
                </c:pt>
                <c:pt idx="7">
                  <c:v>162199563.50344387</c:v>
                </c:pt>
                <c:pt idx="8">
                  <c:v>155445218.4748106</c:v>
                </c:pt>
                <c:pt idx="9">
                  <c:v>156696727.34613836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B-49F2-9B62-751CC1730D3F}"/>
            </c:ext>
          </c:extLst>
        </c:ser>
        <c:ser>
          <c:idx val="1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Summary'!$Y$4:$Y$13</c:f>
              <c:numCache>
                <c:formatCode>_(* #,##0_);_(* \(#,##0\);_(* "-"??_);_(@_)</c:formatCode>
                <c:ptCount val="10"/>
                <c:pt idx="0">
                  <c:v>159942011.97144228</c:v>
                </c:pt>
                <c:pt idx="1">
                  <c:v>159218464.90221131</c:v>
                </c:pt>
                <c:pt idx="2">
                  <c:v>157503085.49248904</c:v>
                </c:pt>
                <c:pt idx="3">
                  <c:v>158661416.2545535</c:v>
                </c:pt>
                <c:pt idx="4">
                  <c:v>161341292.59993047</c:v>
                </c:pt>
                <c:pt idx="5">
                  <c:v>163429477.00389397</c:v>
                </c:pt>
                <c:pt idx="6">
                  <c:v>164398856.00465053</c:v>
                </c:pt>
                <c:pt idx="7">
                  <c:v>162942410.8690303</c:v>
                </c:pt>
                <c:pt idx="8">
                  <c:v>153648702.64125603</c:v>
                </c:pt>
                <c:pt idx="9">
                  <c:v>156753132.91680828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B-49F2-9B62-751CC1730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8127384"/>
        <c:axId val="1058135256"/>
      </c:lineChart>
      <c:catAx>
        <c:axId val="105812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35256"/>
        <c:crosses val="autoZero"/>
        <c:auto val="1"/>
        <c:lblAlgn val="ctr"/>
        <c:lblOffset val="100"/>
        <c:noMultiLvlLbl val="0"/>
      </c:catAx>
      <c:valAx>
        <c:axId val="1058135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27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'Residential Normalized'!$D$1</c:f>
              <c:strCache>
                <c:ptCount val="1"/>
                <c:pt idx="0">
                  <c:v>Res_NoCDM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'Residential Normalized'!$A:$A</c15:sqref>
                  </c15:fullRef>
                </c:ext>
              </c:extLst>
              <c:f>'Residential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'Residential Normalized'!$D$2:$D$145</c15:sqref>
                  </c15:fullRef>
                </c:ext>
              </c:extLst>
              <c:f>'Residential Normalized'!$D$3:$D$145</c:f>
              <c:numCache>
                <c:formatCode>_(* #,##0_);_(* \(#,##0\);_(* "-"??_);_(@_)</c:formatCode>
                <c:ptCount val="143"/>
                <c:pt idx="0">
                  <c:v>18629105.777641665</c:v>
                </c:pt>
                <c:pt idx="1">
                  <c:v>16729137.649741666</c:v>
                </c:pt>
                <c:pt idx="2">
                  <c:v>14452573.817341667</c:v>
                </c:pt>
                <c:pt idx="3">
                  <c:v>11788221.694141667</c:v>
                </c:pt>
                <c:pt idx="4">
                  <c:v>12491789.643841665</c:v>
                </c:pt>
                <c:pt idx="5">
                  <c:v>14502856.631341666</c:v>
                </c:pt>
                <c:pt idx="6">
                  <c:v>13918692.147841666</c:v>
                </c:pt>
                <c:pt idx="7">
                  <c:v>12603264.732541665</c:v>
                </c:pt>
                <c:pt idx="8">
                  <c:v>13162418.538641667</c:v>
                </c:pt>
                <c:pt idx="9">
                  <c:v>16904275.755341668</c:v>
                </c:pt>
                <c:pt idx="10">
                  <c:v>19605055.756741665</c:v>
                </c:pt>
                <c:pt idx="11">
                  <c:v>21993767.832218502</c:v>
                </c:pt>
                <c:pt idx="12">
                  <c:v>19721696.8191185</c:v>
                </c:pt>
                <c:pt idx="13">
                  <c:v>18947442.3631185</c:v>
                </c:pt>
                <c:pt idx="14">
                  <c:v>15404627.0198185</c:v>
                </c:pt>
                <c:pt idx="15">
                  <c:v>11349542.074418502</c:v>
                </c:pt>
                <c:pt idx="16">
                  <c:v>11929769.810818501</c:v>
                </c:pt>
                <c:pt idx="17">
                  <c:v>13817588.114418501</c:v>
                </c:pt>
                <c:pt idx="18">
                  <c:v>12901126.035518501</c:v>
                </c:pt>
                <c:pt idx="19">
                  <c:v>12338501.260218501</c:v>
                </c:pt>
                <c:pt idx="20">
                  <c:v>13194174.115618503</c:v>
                </c:pt>
                <c:pt idx="21">
                  <c:v>17493043.4782185</c:v>
                </c:pt>
                <c:pt idx="22">
                  <c:v>21369210.915018503</c:v>
                </c:pt>
                <c:pt idx="23">
                  <c:v>24201839.656978115</c:v>
                </c:pt>
                <c:pt idx="24">
                  <c:v>20906119.389278114</c:v>
                </c:pt>
                <c:pt idx="25">
                  <c:v>20633682.209178116</c:v>
                </c:pt>
                <c:pt idx="26">
                  <c:v>15763605.975378111</c:v>
                </c:pt>
                <c:pt idx="27">
                  <c:v>11599732.135078114</c:v>
                </c:pt>
                <c:pt idx="28">
                  <c:v>11607266.224978112</c:v>
                </c:pt>
                <c:pt idx="29">
                  <c:v>12816166.194978112</c:v>
                </c:pt>
                <c:pt idx="30">
                  <c:v>12847468.249578113</c:v>
                </c:pt>
                <c:pt idx="31">
                  <c:v>12554031.689878112</c:v>
                </c:pt>
                <c:pt idx="32">
                  <c:v>13222191.906378111</c:v>
                </c:pt>
                <c:pt idx="33">
                  <c:v>17411599.164578114</c:v>
                </c:pt>
                <c:pt idx="34">
                  <c:v>20379508.755278114</c:v>
                </c:pt>
                <c:pt idx="35">
                  <c:v>23462998.644885894</c:v>
                </c:pt>
                <c:pt idx="36">
                  <c:v>22026300.817085892</c:v>
                </c:pt>
                <c:pt idx="37">
                  <c:v>20164430.566785894</c:v>
                </c:pt>
                <c:pt idx="38">
                  <c:v>15135415.91248589</c:v>
                </c:pt>
                <c:pt idx="39">
                  <c:v>11028055.84648589</c:v>
                </c:pt>
                <c:pt idx="40">
                  <c:v>11109873.60908589</c:v>
                </c:pt>
                <c:pt idx="41">
                  <c:v>12664265.42038589</c:v>
                </c:pt>
                <c:pt idx="42">
                  <c:v>13408313.81248589</c:v>
                </c:pt>
                <c:pt idx="43">
                  <c:v>12856737.392285891</c:v>
                </c:pt>
                <c:pt idx="44">
                  <c:v>13443142.79548589</c:v>
                </c:pt>
                <c:pt idx="45">
                  <c:v>14721887.840685893</c:v>
                </c:pt>
                <c:pt idx="46">
                  <c:v>16507715.498585891</c:v>
                </c:pt>
                <c:pt idx="47">
                  <c:v>21094114.474084079</c:v>
                </c:pt>
                <c:pt idx="48">
                  <c:v>19559621.451884083</c:v>
                </c:pt>
                <c:pt idx="49">
                  <c:v>17958363.188984081</c:v>
                </c:pt>
                <c:pt idx="50">
                  <c:v>14435973.552284084</c:v>
                </c:pt>
                <c:pt idx="51">
                  <c:v>11402559.478484085</c:v>
                </c:pt>
                <c:pt idx="52">
                  <c:v>11740446.387584083</c:v>
                </c:pt>
                <c:pt idx="53">
                  <c:v>14190788.100684084</c:v>
                </c:pt>
                <c:pt idx="54">
                  <c:v>14664079.915884083</c:v>
                </c:pt>
                <c:pt idx="55">
                  <c:v>12793153.130384086</c:v>
                </c:pt>
                <c:pt idx="56">
                  <c:v>13184179.868384086</c:v>
                </c:pt>
                <c:pt idx="57">
                  <c:v>15424700.559084084</c:v>
                </c:pt>
                <c:pt idx="58">
                  <c:v>18962383.70588408</c:v>
                </c:pt>
                <c:pt idx="59">
                  <c:v>20717802.360493045</c:v>
                </c:pt>
                <c:pt idx="60">
                  <c:v>18200269.788693044</c:v>
                </c:pt>
                <c:pt idx="61">
                  <c:v>19079849.618893042</c:v>
                </c:pt>
                <c:pt idx="62">
                  <c:v>14782033.157393042</c:v>
                </c:pt>
                <c:pt idx="63">
                  <c:v>12189179.611193039</c:v>
                </c:pt>
                <c:pt idx="64">
                  <c:v>11578628.676793043</c:v>
                </c:pt>
                <c:pt idx="65">
                  <c:v>13489351.602193043</c:v>
                </c:pt>
                <c:pt idx="66">
                  <c:v>13198675.151593043</c:v>
                </c:pt>
                <c:pt idx="67">
                  <c:v>12936672.810893044</c:v>
                </c:pt>
                <c:pt idx="68">
                  <c:v>13875267.106893037</c:v>
                </c:pt>
                <c:pt idx="69">
                  <c:v>16609092.520893043</c:v>
                </c:pt>
                <c:pt idx="70">
                  <c:v>21446422.47239304</c:v>
                </c:pt>
                <c:pt idx="71">
                  <c:v>24153024.486013521</c:v>
                </c:pt>
                <c:pt idx="72">
                  <c:v>19363737.32751352</c:v>
                </c:pt>
                <c:pt idx="73">
                  <c:v>19430967.481713522</c:v>
                </c:pt>
                <c:pt idx="74">
                  <c:v>17140001.998713519</c:v>
                </c:pt>
                <c:pt idx="75">
                  <c:v>12306795.584113516</c:v>
                </c:pt>
                <c:pt idx="76">
                  <c:v>13081842.41071352</c:v>
                </c:pt>
                <c:pt idx="77">
                  <c:v>16011148.99041352</c:v>
                </c:pt>
                <c:pt idx="78">
                  <c:v>16132733.438513521</c:v>
                </c:pt>
                <c:pt idx="79">
                  <c:v>14652387.189313523</c:v>
                </c:pt>
                <c:pt idx="80">
                  <c:v>15303235.70581352</c:v>
                </c:pt>
                <c:pt idx="81">
                  <c:v>18267081.415113531</c:v>
                </c:pt>
                <c:pt idx="82">
                  <c:v>20336974.536213517</c:v>
                </c:pt>
                <c:pt idx="83">
                  <c:v>24358608.422473613</c:v>
                </c:pt>
                <c:pt idx="84">
                  <c:v>20865435.422473613</c:v>
                </c:pt>
                <c:pt idx="85">
                  <c:v>20595370.422473613</c:v>
                </c:pt>
                <c:pt idx="86">
                  <c:v>15891975.422473613</c:v>
                </c:pt>
                <c:pt idx="87">
                  <c:v>12781113.422473613</c:v>
                </c:pt>
                <c:pt idx="88">
                  <c:v>12291200.422473613</c:v>
                </c:pt>
                <c:pt idx="89">
                  <c:v>16405916.422473613</c:v>
                </c:pt>
                <c:pt idx="90">
                  <c:v>14702095.422473613</c:v>
                </c:pt>
                <c:pt idx="91">
                  <c:v>13062621.422473613</c:v>
                </c:pt>
                <c:pt idx="92">
                  <c:v>14092832.422473613</c:v>
                </c:pt>
                <c:pt idx="93">
                  <c:v>18671557.422473613</c:v>
                </c:pt>
                <c:pt idx="94">
                  <c:v>20870592.422473613</c:v>
                </c:pt>
                <c:pt idx="95">
                  <c:v>21721654.70830933</c:v>
                </c:pt>
                <c:pt idx="96">
                  <c:v>20047893.18539834</c:v>
                </c:pt>
                <c:pt idx="97">
                  <c:v>18800096.078158345</c:v>
                </c:pt>
                <c:pt idx="98">
                  <c:v>15938827.92191234</c:v>
                </c:pt>
                <c:pt idx="99">
                  <c:v>14164484.643576335</c:v>
                </c:pt>
                <c:pt idx="100">
                  <c:v>14384469.00357634</c:v>
                </c:pt>
                <c:pt idx="101">
                  <c:v>19038491.049929332</c:v>
                </c:pt>
                <c:pt idx="102">
                  <c:v>16568798.660576334</c:v>
                </c:pt>
                <c:pt idx="103">
                  <c:v>13418361.369996339</c:v>
                </c:pt>
                <c:pt idx="104">
                  <c:v>14654652.278234344</c:v>
                </c:pt>
                <c:pt idx="105">
                  <c:v>16593883.505421333</c:v>
                </c:pt>
                <c:pt idx="106">
                  <c:v>20520399.577806327</c:v>
                </c:pt>
                <c:pt idx="107">
                  <c:v>21935648.162941419</c:v>
                </c:pt>
                <c:pt idx="108">
                  <c:v>21108872.079706412</c:v>
                </c:pt>
                <c:pt idx="109">
                  <c:v>19430996.140872423</c:v>
                </c:pt>
                <c:pt idx="110">
                  <c:v>15228874.917770419</c:v>
                </c:pt>
                <c:pt idx="111">
                  <c:v>13575273.094279418</c:v>
                </c:pt>
                <c:pt idx="112">
                  <c:v>14322662.784943422</c:v>
                </c:pt>
                <c:pt idx="113">
                  <c:v>15296448.93241542</c:v>
                </c:pt>
                <c:pt idx="114">
                  <c:v>17832557.37804842</c:v>
                </c:pt>
                <c:pt idx="115">
                  <c:v>14058587.007795418</c:v>
                </c:pt>
                <c:pt idx="116">
                  <c:v>14345193.086367419</c:v>
                </c:pt>
                <c:pt idx="117">
                  <c:v>17444914.683329418</c:v>
                </c:pt>
                <c:pt idx="118">
                  <c:v>20170037.268817425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D-466B-9B07-C83E9C390795}"/>
            </c:ext>
          </c:extLst>
        </c:ser>
        <c:ser>
          <c:idx val="1"/>
          <c:order val="1"/>
          <c:tx>
            <c:strRef>
              <c:f>'Residential Normalized'!$U$1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'Residential Normalized'!$A:$A</c15:sqref>
                  </c15:fullRef>
                </c:ext>
              </c:extLst>
              <c:f>'Residential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'Residential Normalized'!$U$2:$U$145</c15:sqref>
                  </c15:fullRef>
                </c:ext>
              </c:extLst>
              <c:f>'Residential Normalized'!$U$3:$U$145</c:f>
              <c:numCache>
                <c:formatCode>_(* #,##0_);_(* \(#,##0\);_(* "-"??_);_(@_)</c:formatCode>
                <c:ptCount val="143"/>
                <c:pt idx="0">
                  <c:v>19658952.733528066</c:v>
                </c:pt>
                <c:pt idx="1">
                  <c:v>18733030.853543296</c:v>
                </c:pt>
                <c:pt idx="2">
                  <c:v>15048343.550812406</c:v>
                </c:pt>
                <c:pt idx="3">
                  <c:v>11797797.566151535</c:v>
                </c:pt>
                <c:pt idx="4">
                  <c:v>11428557.326034646</c:v>
                </c:pt>
                <c:pt idx="5">
                  <c:v>13943073.757762304</c:v>
                </c:pt>
                <c:pt idx="6">
                  <c:v>13581826.398333775</c:v>
                </c:pt>
                <c:pt idx="7">
                  <c:v>12416203.528864162</c:v>
                </c:pt>
                <c:pt idx="8">
                  <c:v>13488457.87308299</c:v>
                </c:pt>
                <c:pt idx="9">
                  <c:v>16268855.507532347</c:v>
                </c:pt>
                <c:pt idx="10">
                  <c:v>19250154.965632066</c:v>
                </c:pt>
                <c:pt idx="11">
                  <c:v>21355532.48114622</c:v>
                </c:pt>
                <c:pt idx="12">
                  <c:v>19533676.543500807</c:v>
                </c:pt>
                <c:pt idx="13">
                  <c:v>18877645.161148489</c:v>
                </c:pt>
                <c:pt idx="14">
                  <c:v>15218736.930642873</c:v>
                </c:pt>
                <c:pt idx="15">
                  <c:v>12012832.753981864</c:v>
                </c:pt>
                <c:pt idx="16">
                  <c:v>11662455.249639569</c:v>
                </c:pt>
                <c:pt idx="17">
                  <c:v>14137359.936240584</c:v>
                </c:pt>
                <c:pt idx="18">
                  <c:v>13747189.715291018</c:v>
                </c:pt>
                <c:pt idx="19">
                  <c:v>12585968.150835477</c:v>
                </c:pt>
                <c:pt idx="20">
                  <c:v>13658851.252913456</c:v>
                </c:pt>
                <c:pt idx="21">
                  <c:v>16456854.1074191</c:v>
                </c:pt>
                <c:pt idx="22">
                  <c:v>19439411.081237122</c:v>
                </c:pt>
                <c:pt idx="23">
                  <c:v>21537872.260300595</c:v>
                </c:pt>
                <c:pt idx="24">
                  <c:v>19645595.442430042</c:v>
                </c:pt>
                <c:pt idx="25">
                  <c:v>19005283.006556556</c:v>
                </c:pt>
                <c:pt idx="26">
                  <c:v>15467096.285008313</c:v>
                </c:pt>
                <c:pt idx="27">
                  <c:v>12273767.265530365</c:v>
                </c:pt>
                <c:pt idx="28">
                  <c:v>11916473.424737385</c:v>
                </c:pt>
                <c:pt idx="29">
                  <c:v>14423444.762155205</c:v>
                </c:pt>
                <c:pt idx="30">
                  <c:v>14023214.41545919</c:v>
                </c:pt>
                <c:pt idx="31">
                  <c:v>12913550.995454196</c:v>
                </c:pt>
                <c:pt idx="32">
                  <c:v>13960655.025306903</c:v>
                </c:pt>
                <c:pt idx="33">
                  <c:v>16720932.408263365</c:v>
                </c:pt>
                <c:pt idx="34">
                  <c:v>19704118.139940545</c:v>
                </c:pt>
                <c:pt idx="35">
                  <c:v>21795034.224694178</c:v>
                </c:pt>
                <c:pt idx="36">
                  <c:v>19905901.19611939</c:v>
                </c:pt>
                <c:pt idx="37">
                  <c:v>19222204.467964344</c:v>
                </c:pt>
                <c:pt idx="38">
                  <c:v>15592219.098979762</c:v>
                </c:pt>
                <c:pt idx="39">
                  <c:v>12402033.86879758</c:v>
                </c:pt>
                <c:pt idx="40">
                  <c:v>11986894.304962523</c:v>
                </c:pt>
                <c:pt idx="41">
                  <c:v>14537878.692521052</c:v>
                </c:pt>
                <c:pt idx="42">
                  <c:v>14120671.883627906</c:v>
                </c:pt>
                <c:pt idx="43">
                  <c:v>12970767.960637121</c:v>
                </c:pt>
                <c:pt idx="44">
                  <c:v>14019758.264067285</c:v>
                </c:pt>
                <c:pt idx="45">
                  <c:v>16793239.562065959</c:v>
                </c:pt>
                <c:pt idx="46">
                  <c:v>19781455.356616363</c:v>
                </c:pt>
                <c:pt idx="47">
                  <c:v>21867341.378496774</c:v>
                </c:pt>
                <c:pt idx="48">
                  <c:v>20238667.479667142</c:v>
                </c:pt>
                <c:pt idx="49">
                  <c:v>19304571.747513391</c:v>
                </c:pt>
                <c:pt idx="50">
                  <c:v>15579015.18393755</c:v>
                </c:pt>
                <c:pt idx="51">
                  <c:v>12382542.375163836</c:v>
                </c:pt>
                <c:pt idx="52">
                  <c:v>12057943.943046814</c:v>
                </c:pt>
                <c:pt idx="53">
                  <c:v>14571202.859056164</c:v>
                </c:pt>
                <c:pt idx="54">
                  <c:v>14140792.135120803</c:v>
                </c:pt>
                <c:pt idx="55">
                  <c:v>13031757.472974962</c:v>
                </c:pt>
                <c:pt idx="56">
                  <c:v>14053082.430602396</c:v>
                </c:pt>
                <c:pt idx="57">
                  <c:v>16834737.58077006</c:v>
                </c:pt>
                <c:pt idx="58">
                  <c:v>19838043.563940134</c:v>
                </c:pt>
                <c:pt idx="59">
                  <c:v>21915755.733651556</c:v>
                </c:pt>
                <c:pt idx="60">
                  <c:v>20027880.220795076</c:v>
                </c:pt>
                <c:pt idx="61">
                  <c:v>19371220.08058361</c:v>
                </c:pt>
                <c:pt idx="62">
                  <c:v>15733060.859430037</c:v>
                </c:pt>
                <c:pt idx="63">
                  <c:v>12473083.50688187</c:v>
                </c:pt>
                <c:pt idx="64">
                  <c:v>12160431.474088755</c:v>
                </c:pt>
                <c:pt idx="65">
                  <c:v>14642252.497140454</c:v>
                </c:pt>
                <c:pt idx="66">
                  <c:v>14217500.593937472</c:v>
                </c:pt>
                <c:pt idx="67">
                  <c:v>13065710.397369225</c:v>
                </c:pt>
                <c:pt idx="68">
                  <c:v>14095209.207165647</c:v>
                </c:pt>
                <c:pt idx="69">
                  <c:v>16880636.904488228</c:v>
                </c:pt>
                <c:pt idx="70">
                  <c:v>19874511.51977101</c:v>
                </c:pt>
                <c:pt idx="71">
                  <c:v>21966056.362383798</c:v>
                </c:pt>
                <c:pt idx="72">
                  <c:v>20076294.575949859</c:v>
                </c:pt>
                <c:pt idx="73">
                  <c:v>19415233.130724318</c:v>
                </c:pt>
                <c:pt idx="74">
                  <c:v>15719228.186528672</c:v>
                </c:pt>
                <c:pt idx="75">
                  <c:v>12541618.113529548</c:v>
                </c:pt>
                <c:pt idx="76">
                  <c:v>12173635.389130967</c:v>
                </c:pt>
                <c:pt idx="77">
                  <c:v>14669917.842943186</c:v>
                </c:pt>
                <c:pt idx="78">
                  <c:v>14304897.936359739</c:v>
                </c:pt>
                <c:pt idx="79">
                  <c:v>13114124.752524007</c:v>
                </c:pt>
                <c:pt idx="80">
                  <c:v>14153683.688066877</c:v>
                </c:pt>
                <c:pt idx="81">
                  <c:v>16930937.53322047</c:v>
                </c:pt>
                <c:pt idx="82">
                  <c:v>19932357.242813088</c:v>
                </c:pt>
                <c:pt idx="83">
                  <c:v>22018872.022552647</c:v>
                </c:pt>
                <c:pt idx="84">
                  <c:v>20128481.478259556</c:v>
                </c:pt>
                <c:pt idx="85">
                  <c:v>19466791.275174864</c:v>
                </c:pt>
                <c:pt idx="86">
                  <c:v>15775187.635993289</c:v>
                </c:pt>
                <c:pt idx="87">
                  <c:v>12625242.908796899</c:v>
                </c:pt>
                <c:pt idx="88">
                  <c:v>12254116.395102553</c:v>
                </c:pt>
                <c:pt idx="89">
                  <c:v>14757943.943224607</c:v>
                </c:pt>
                <c:pt idx="90">
                  <c:v>14350797.260077909</c:v>
                </c:pt>
                <c:pt idx="91">
                  <c:v>13196492.032073053</c:v>
                </c:pt>
                <c:pt idx="92">
                  <c:v>14228505.873306086</c:v>
                </c:pt>
                <c:pt idx="93">
                  <c:v>17004502.20274137</c:v>
                </c:pt>
                <c:pt idx="94">
                  <c:v>20007179.428052295</c:v>
                </c:pt>
                <c:pt idx="95">
                  <c:v>22086149.113482021</c:v>
                </c:pt>
                <c:pt idx="96">
                  <c:v>20475709.192567833</c:v>
                </c:pt>
                <c:pt idx="97">
                  <c:v>20139730.823298834</c:v>
                </c:pt>
                <c:pt idx="98">
                  <c:v>16293047.477352753</c:v>
                </c:pt>
                <c:pt idx="99">
                  <c:v>13171111.111056298</c:v>
                </c:pt>
                <c:pt idx="100">
                  <c:v>13267183.384779254</c:v>
                </c:pt>
                <c:pt idx="101">
                  <c:v>16615764.89948336</c:v>
                </c:pt>
                <c:pt idx="102">
                  <c:v>16066471.312105142</c:v>
                </c:pt>
                <c:pt idx="103">
                  <c:v>14007142.500064876</c:v>
                </c:pt>
                <c:pt idx="104">
                  <c:v>14616246.431382824</c:v>
                </c:pt>
                <c:pt idx="105">
                  <c:v>17454213.150187708</c:v>
                </c:pt>
                <c:pt idx="106">
                  <c:v>20616660.713890806</c:v>
                </c:pt>
                <c:pt idx="107">
                  <c:v>22868709.699309833</c:v>
                </c:pt>
                <c:pt idx="108">
                  <c:v>20927244.873507243</c:v>
                </c:pt>
                <c:pt idx="109">
                  <c:v>20174941.263411403</c:v>
                </c:pt>
                <c:pt idx="110">
                  <c:v>16342090.590366688</c:v>
                </c:pt>
                <c:pt idx="111">
                  <c:v>13237759.444126517</c:v>
                </c:pt>
                <c:pt idx="112">
                  <c:v>13355838.242919829</c:v>
                </c:pt>
                <c:pt idx="113">
                  <c:v>16755977.902074482</c:v>
                </c:pt>
                <c:pt idx="114">
                  <c:v>16199767.978245581</c:v>
                </c:pt>
                <c:pt idx="115">
                  <c:v>14136037.861191245</c:v>
                </c:pt>
                <c:pt idx="116">
                  <c:v>14736339.18248105</c:v>
                </c:pt>
                <c:pt idx="117">
                  <c:v>17600084.973511204</c:v>
                </c:pt>
                <c:pt idx="118">
                  <c:v>20776993.967974819</c:v>
                </c:pt>
                <c:pt idx="119">
                  <c:v>22775202.410633937</c:v>
                </c:pt>
                <c:pt idx="120">
                  <c:v>20838981.405439701</c:v>
                </c:pt>
                <c:pt idx="121">
                  <c:v>20111713.996336244</c:v>
                </c:pt>
                <c:pt idx="122">
                  <c:v>16342813.236898696</c:v>
                </c:pt>
                <c:pt idx="123">
                  <c:v>13259179.686624935</c:v>
                </c:pt>
                <c:pt idx="124">
                  <c:v>13246665.12644794</c:v>
                </c:pt>
                <c:pt idx="125">
                  <c:v>16404379.274205728</c:v>
                </c:pt>
                <c:pt idx="126">
                  <c:v>15883282.867298767</c:v>
                </c:pt>
                <c:pt idx="127">
                  <c:v>14026684.568886658</c:v>
                </c:pt>
                <c:pt idx="128">
                  <c:v>14736543.632790411</c:v>
                </c:pt>
                <c:pt idx="129">
                  <c:v>17565682.112961985</c:v>
                </c:pt>
                <c:pt idx="130">
                  <c:v>20686996.663310856</c:v>
                </c:pt>
                <c:pt idx="131">
                  <c:v>22684129.974659167</c:v>
                </c:pt>
                <c:pt idx="132">
                  <c:v>20764820.563405532</c:v>
                </c:pt>
                <c:pt idx="133">
                  <c:v>20061048.581599131</c:v>
                </c:pt>
                <c:pt idx="134">
                  <c:v>16343863.443944123</c:v>
                </c:pt>
                <c:pt idx="135">
                  <c:v>13242280.730664276</c:v>
                </c:pt>
                <c:pt idx="136">
                  <c:v>13107678.2523764</c:v>
                </c:pt>
                <c:pt idx="137">
                  <c:v>16044042.844632721</c:v>
                </c:pt>
                <c:pt idx="138">
                  <c:v>15560268.530077523</c:v>
                </c:pt>
                <c:pt idx="139">
                  <c:v>13922437.346388455</c:v>
                </c:pt>
                <c:pt idx="140">
                  <c:v>14740909.642020915</c:v>
                </c:pt>
                <c:pt idx="141">
                  <c:v>17550839.352455549</c:v>
                </c:pt>
                <c:pt idx="142">
                  <c:v>20629438.313494109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D-466B-9B07-C83E9C390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'GSlt50 Normalized'!$D$1</c:f>
              <c:strCache>
                <c:ptCount val="1"/>
                <c:pt idx="0">
                  <c:v>GSlt50kW_NoCDM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'GSlt50 Normalized'!$A:$A</c15:sqref>
                  </c15:fullRef>
                </c:ext>
              </c:extLst>
              <c:f>'GSlt50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'GSlt50 Normalized'!$D$2:$D$145</c15:sqref>
                  </c15:fullRef>
                </c:ext>
              </c:extLst>
              <c:f>'GSlt50 Normalized'!$D$3:$D$145</c:f>
              <c:numCache>
                <c:formatCode>_(* #,##0_);_(* \(#,##0\);_(* "-"??_);_(@_)</c:formatCode>
                <c:ptCount val="143"/>
                <c:pt idx="0">
                  <c:v>7945639.6084420951</c:v>
                </c:pt>
                <c:pt idx="1">
                  <c:v>7647711.6280420944</c:v>
                </c:pt>
                <c:pt idx="2">
                  <c:v>6858638.5008420954</c:v>
                </c:pt>
                <c:pt idx="3">
                  <c:v>6922458.3671420952</c:v>
                </c:pt>
                <c:pt idx="4">
                  <c:v>7298813.232942095</c:v>
                </c:pt>
                <c:pt idx="5">
                  <c:v>8020879.9263420952</c:v>
                </c:pt>
                <c:pt idx="6">
                  <c:v>7798486.9309420949</c:v>
                </c:pt>
                <c:pt idx="7">
                  <c:v>6928089.1268420946</c:v>
                </c:pt>
                <c:pt idx="8">
                  <c:v>6739400.565742095</c:v>
                </c:pt>
                <c:pt idx="9">
                  <c:v>7358864.0259420946</c:v>
                </c:pt>
                <c:pt idx="10">
                  <c:v>8008484.3062420944</c:v>
                </c:pt>
                <c:pt idx="11">
                  <c:v>8692578.1217623129</c:v>
                </c:pt>
                <c:pt idx="12">
                  <c:v>7930701.4310623128</c:v>
                </c:pt>
                <c:pt idx="13">
                  <c:v>8016591.7657623123</c:v>
                </c:pt>
                <c:pt idx="14">
                  <c:v>7059066.7556623127</c:v>
                </c:pt>
                <c:pt idx="15">
                  <c:v>6548073.4908623118</c:v>
                </c:pt>
                <c:pt idx="16">
                  <c:v>6690830.9947623136</c:v>
                </c:pt>
                <c:pt idx="17">
                  <c:v>7609432.4498623125</c:v>
                </c:pt>
                <c:pt idx="18">
                  <c:v>7278736.166662313</c:v>
                </c:pt>
                <c:pt idx="19">
                  <c:v>6625892.8788623121</c:v>
                </c:pt>
                <c:pt idx="20">
                  <c:v>6618667.4886623127</c:v>
                </c:pt>
                <c:pt idx="21">
                  <c:v>7394646.1028623125</c:v>
                </c:pt>
                <c:pt idx="22">
                  <c:v>8288097.326762314</c:v>
                </c:pt>
                <c:pt idx="23">
                  <c:v>9988749.2108940259</c:v>
                </c:pt>
                <c:pt idx="24">
                  <c:v>8934920.7579940259</c:v>
                </c:pt>
                <c:pt idx="25">
                  <c:v>9083539.4957940262</c:v>
                </c:pt>
                <c:pt idx="26">
                  <c:v>7471400.6048940262</c:v>
                </c:pt>
                <c:pt idx="27">
                  <c:v>6839623.9084940264</c:v>
                </c:pt>
                <c:pt idx="28">
                  <c:v>6992422.3415940264</c:v>
                </c:pt>
                <c:pt idx="29">
                  <c:v>7454634.9496940263</c:v>
                </c:pt>
                <c:pt idx="30">
                  <c:v>7416488.4797940264</c:v>
                </c:pt>
                <c:pt idx="31">
                  <c:v>6927804.9839940257</c:v>
                </c:pt>
                <c:pt idx="32">
                  <c:v>6963024.5938940272</c:v>
                </c:pt>
                <c:pt idx="33">
                  <c:v>7769142.098894028</c:v>
                </c:pt>
                <c:pt idx="34">
                  <c:v>8556821.8163940273</c:v>
                </c:pt>
                <c:pt idx="35">
                  <c:v>9735262.3652854096</c:v>
                </c:pt>
                <c:pt idx="36">
                  <c:v>9173778.9674854074</c:v>
                </c:pt>
                <c:pt idx="37">
                  <c:v>8959649.7311854083</c:v>
                </c:pt>
                <c:pt idx="38">
                  <c:v>7428675.5899854088</c:v>
                </c:pt>
                <c:pt idx="39">
                  <c:v>6859389.188585409</c:v>
                </c:pt>
                <c:pt idx="40">
                  <c:v>6924433.8549854094</c:v>
                </c:pt>
                <c:pt idx="41">
                  <c:v>7628178.5090854103</c:v>
                </c:pt>
                <c:pt idx="42">
                  <c:v>7863920.7364854096</c:v>
                </c:pt>
                <c:pt idx="43">
                  <c:v>7252656.5305854091</c:v>
                </c:pt>
                <c:pt idx="44">
                  <c:v>6924665.3202854097</c:v>
                </c:pt>
                <c:pt idx="45">
                  <c:v>7121552.6544854073</c:v>
                </c:pt>
                <c:pt idx="46">
                  <c:v>7534726.56518541</c:v>
                </c:pt>
                <c:pt idx="47">
                  <c:v>9031481.7587633412</c:v>
                </c:pt>
                <c:pt idx="48">
                  <c:v>8552403.6207633428</c:v>
                </c:pt>
                <c:pt idx="49">
                  <c:v>8282005.9674633425</c:v>
                </c:pt>
                <c:pt idx="50">
                  <c:v>7355656.3598633427</c:v>
                </c:pt>
                <c:pt idx="51">
                  <c:v>7044064.5118633434</c:v>
                </c:pt>
                <c:pt idx="52">
                  <c:v>7268238.0157633424</c:v>
                </c:pt>
                <c:pt idx="53">
                  <c:v>8239440.4106633421</c:v>
                </c:pt>
                <c:pt idx="54">
                  <c:v>8370671.7979633417</c:v>
                </c:pt>
                <c:pt idx="55">
                  <c:v>7412834.3775633425</c:v>
                </c:pt>
                <c:pt idx="56">
                  <c:v>7101168.6762633435</c:v>
                </c:pt>
                <c:pt idx="57">
                  <c:v>7484569.687063342</c:v>
                </c:pt>
                <c:pt idx="58">
                  <c:v>8493911.9302633423</c:v>
                </c:pt>
                <c:pt idx="59">
                  <c:v>8917249.3660306875</c:v>
                </c:pt>
                <c:pt idx="60">
                  <c:v>8096112.2055306872</c:v>
                </c:pt>
                <c:pt idx="61">
                  <c:v>8645562.1052306872</c:v>
                </c:pt>
                <c:pt idx="62">
                  <c:v>7400133.958930687</c:v>
                </c:pt>
                <c:pt idx="63">
                  <c:v>7124617.9445306873</c:v>
                </c:pt>
                <c:pt idx="64">
                  <c:v>7141694.1340306876</c:v>
                </c:pt>
                <c:pt idx="65">
                  <c:v>7908390.7467306871</c:v>
                </c:pt>
                <c:pt idx="66">
                  <c:v>7801527.0502306866</c:v>
                </c:pt>
                <c:pt idx="67">
                  <c:v>7311880.2364306869</c:v>
                </c:pt>
                <c:pt idx="68">
                  <c:v>7260099.2108306866</c:v>
                </c:pt>
                <c:pt idx="69">
                  <c:v>7699609.4139306862</c:v>
                </c:pt>
                <c:pt idx="70">
                  <c:v>8917393.611430686</c:v>
                </c:pt>
                <c:pt idx="71">
                  <c:v>9789479.1998712961</c:v>
                </c:pt>
                <c:pt idx="72">
                  <c:v>8314459.1190712927</c:v>
                </c:pt>
                <c:pt idx="73">
                  <c:v>8538015.0371712949</c:v>
                </c:pt>
                <c:pt idx="74">
                  <c:v>7840110.7640712932</c:v>
                </c:pt>
                <c:pt idx="75">
                  <c:v>7179930.0797712933</c:v>
                </c:pt>
                <c:pt idx="76">
                  <c:v>7450735.2655712934</c:v>
                </c:pt>
                <c:pt idx="77">
                  <c:v>8547792.5164712947</c:v>
                </c:pt>
                <c:pt idx="78">
                  <c:v>8520754.678571295</c:v>
                </c:pt>
                <c:pt idx="79">
                  <c:v>7601986.5556712942</c:v>
                </c:pt>
                <c:pt idx="80">
                  <c:v>7438109.1987712942</c:v>
                </c:pt>
                <c:pt idx="81">
                  <c:v>8072799.4723712942</c:v>
                </c:pt>
                <c:pt idx="82">
                  <c:v>8604306.1488712952</c:v>
                </c:pt>
                <c:pt idx="83">
                  <c:v>9765593.0170296691</c:v>
                </c:pt>
                <c:pt idx="84">
                  <c:v>8694546.6816106699</c:v>
                </c:pt>
                <c:pt idx="85">
                  <c:v>8904902.7535226718</c:v>
                </c:pt>
                <c:pt idx="86">
                  <c:v>7546753.2511836691</c:v>
                </c:pt>
                <c:pt idx="87">
                  <c:v>7039001.9810326714</c:v>
                </c:pt>
                <c:pt idx="88">
                  <c:v>7103846.595436669</c:v>
                </c:pt>
                <c:pt idx="89">
                  <c:v>8583144.3288966697</c:v>
                </c:pt>
                <c:pt idx="90">
                  <c:v>8039409.7426806698</c:v>
                </c:pt>
                <c:pt idx="91">
                  <c:v>7075858.1130756699</c:v>
                </c:pt>
                <c:pt idx="92">
                  <c:v>7088529.3732526693</c:v>
                </c:pt>
                <c:pt idx="93">
                  <c:v>8142869.9494546708</c:v>
                </c:pt>
                <c:pt idx="94">
                  <c:v>8838245.8780446704</c:v>
                </c:pt>
                <c:pt idx="95">
                  <c:v>9061913.6126453578</c:v>
                </c:pt>
                <c:pt idx="96">
                  <c:v>8458160.8721813578</c:v>
                </c:pt>
                <c:pt idx="97">
                  <c:v>7799488.4423623588</c:v>
                </c:pt>
                <c:pt idx="98">
                  <c:v>6291994.0030783564</c:v>
                </c:pt>
                <c:pt idx="99">
                  <c:v>6106455.9491883572</c:v>
                </c:pt>
                <c:pt idx="100">
                  <c:v>6630361.1521883588</c:v>
                </c:pt>
                <c:pt idx="101">
                  <c:v>8283527.7833883576</c:v>
                </c:pt>
                <c:pt idx="102">
                  <c:v>7701420.6838883562</c:v>
                </c:pt>
                <c:pt idx="103">
                  <c:v>6613544.5190983564</c:v>
                </c:pt>
                <c:pt idx="104">
                  <c:v>6768510.9620883549</c:v>
                </c:pt>
                <c:pt idx="105">
                  <c:v>7216142.1306073563</c:v>
                </c:pt>
                <c:pt idx="106">
                  <c:v>8313564.2674153568</c:v>
                </c:pt>
                <c:pt idx="107">
                  <c:v>8415733.1449915711</c:v>
                </c:pt>
                <c:pt idx="108">
                  <c:v>8168106.6980855726</c:v>
                </c:pt>
                <c:pt idx="109">
                  <c:v>8205599.6949345721</c:v>
                </c:pt>
                <c:pt idx="110">
                  <c:v>6647089.207704572</c:v>
                </c:pt>
                <c:pt idx="111">
                  <c:v>6490729.9070125716</c:v>
                </c:pt>
                <c:pt idx="112">
                  <c:v>7043212.1190405712</c:v>
                </c:pt>
                <c:pt idx="113">
                  <c:v>7557798.761481571</c:v>
                </c:pt>
                <c:pt idx="114">
                  <c:v>8403814.3153585717</c:v>
                </c:pt>
                <c:pt idx="115">
                  <c:v>7090089.8248145711</c:v>
                </c:pt>
                <c:pt idx="116">
                  <c:v>6939234.3072825717</c:v>
                </c:pt>
                <c:pt idx="117">
                  <c:v>7517562.6828275714</c:v>
                </c:pt>
                <c:pt idx="118">
                  <c:v>8235817.7430015719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B-40C9-9188-A6EA64C0D8C0}"/>
            </c:ext>
          </c:extLst>
        </c:ser>
        <c:ser>
          <c:idx val="1"/>
          <c:order val="1"/>
          <c:tx>
            <c:strRef>
              <c:f>'GSlt50 Normalized'!$Q$1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'GSlt50 Normalized'!$A:$A</c15:sqref>
                  </c15:fullRef>
                </c:ext>
              </c:extLst>
              <c:f>'GSlt50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'GSlt50 Normalized'!$Q$2:$Q$145</c15:sqref>
                  </c15:fullRef>
                </c:ext>
              </c:extLst>
              <c:f>'GSlt50 Normalized'!$Q$3:$Q$145</c:f>
              <c:numCache>
                <c:formatCode>_(* #,##0_);_(* \(#,##0\);_(* "-"??_);_(@_)</c:formatCode>
                <c:ptCount val="143"/>
                <c:pt idx="0">
                  <c:v>8283300.4808288906</c:v>
                </c:pt>
                <c:pt idx="1">
                  <c:v>8134541.5548422616</c:v>
                </c:pt>
                <c:pt idx="2">
                  <c:v>7068154.5380602367</c:v>
                </c:pt>
                <c:pt idx="3">
                  <c:v>6749457.8438357124</c:v>
                </c:pt>
                <c:pt idx="4">
                  <c:v>6887407.8826300837</c:v>
                </c:pt>
                <c:pt idx="5">
                  <c:v>7832465.7339011114</c:v>
                </c:pt>
                <c:pt idx="6">
                  <c:v>7698604.7001332697</c:v>
                </c:pt>
                <c:pt idx="7">
                  <c:v>6785806.8349423865</c:v>
                </c:pt>
                <c:pt idx="8">
                  <c:v>6812223.8118788097</c:v>
                </c:pt>
                <c:pt idx="9">
                  <c:v>7374041.4229917657</c:v>
                </c:pt>
                <c:pt idx="10">
                  <c:v>8264500.4136114698</c:v>
                </c:pt>
                <c:pt idx="11">
                  <c:v>8893862.5543955415</c:v>
                </c:pt>
                <c:pt idx="12">
                  <c:v>8181007.5184114408</c:v>
                </c:pt>
                <c:pt idx="13">
                  <c:v>8178177.5760962274</c:v>
                </c:pt>
                <c:pt idx="14">
                  <c:v>7111790.5593142025</c:v>
                </c:pt>
                <c:pt idx="15">
                  <c:v>6793093.8650896782</c:v>
                </c:pt>
                <c:pt idx="16">
                  <c:v>6931043.9038840495</c:v>
                </c:pt>
                <c:pt idx="17">
                  <c:v>7876101.7551550772</c:v>
                </c:pt>
                <c:pt idx="18">
                  <c:v>7742240.7213872354</c:v>
                </c:pt>
                <c:pt idx="19">
                  <c:v>6829442.8561963523</c:v>
                </c:pt>
                <c:pt idx="20">
                  <c:v>6855859.8331327755</c:v>
                </c:pt>
                <c:pt idx="21">
                  <c:v>7417677.4442457315</c:v>
                </c:pt>
                <c:pt idx="22">
                  <c:v>8308136.4348654356</c:v>
                </c:pt>
                <c:pt idx="23">
                  <c:v>8971132.8658317514</c:v>
                </c:pt>
                <c:pt idx="24">
                  <c:v>8258277.8298476506</c:v>
                </c:pt>
                <c:pt idx="25">
                  <c:v>8255447.8875324372</c:v>
                </c:pt>
                <c:pt idx="26">
                  <c:v>7189060.8707504123</c:v>
                </c:pt>
                <c:pt idx="27">
                  <c:v>6870364.176525888</c:v>
                </c:pt>
                <c:pt idx="28">
                  <c:v>7008314.2153202593</c:v>
                </c:pt>
                <c:pt idx="29">
                  <c:v>7953372.066591287</c:v>
                </c:pt>
                <c:pt idx="30">
                  <c:v>7819511.0328234453</c:v>
                </c:pt>
                <c:pt idx="31">
                  <c:v>6906713.1676325621</c:v>
                </c:pt>
                <c:pt idx="32">
                  <c:v>6933130.1445689853</c:v>
                </c:pt>
                <c:pt idx="33">
                  <c:v>7494947.7556819413</c:v>
                </c:pt>
                <c:pt idx="34">
                  <c:v>8385406.7463016454</c:v>
                </c:pt>
                <c:pt idx="35">
                  <c:v>9056160.1961362194</c:v>
                </c:pt>
                <c:pt idx="36">
                  <c:v>8343305.1601521205</c:v>
                </c:pt>
                <c:pt idx="37">
                  <c:v>8340475.2178369053</c:v>
                </c:pt>
                <c:pt idx="38">
                  <c:v>7274088.2010548813</c:v>
                </c:pt>
                <c:pt idx="39">
                  <c:v>6955391.506830357</c:v>
                </c:pt>
                <c:pt idx="40">
                  <c:v>7093341.5456247292</c:v>
                </c:pt>
                <c:pt idx="41">
                  <c:v>8038399.3968957551</c:v>
                </c:pt>
                <c:pt idx="42">
                  <c:v>7904538.3631279133</c:v>
                </c:pt>
                <c:pt idx="43">
                  <c:v>6991740.4979370311</c:v>
                </c:pt>
                <c:pt idx="44">
                  <c:v>7018157.4748734552</c:v>
                </c:pt>
                <c:pt idx="45">
                  <c:v>7579975.0859864093</c:v>
                </c:pt>
                <c:pt idx="46">
                  <c:v>8470434.0766061153</c:v>
                </c:pt>
                <c:pt idx="47">
                  <c:v>9130094.9797543138</c:v>
                </c:pt>
                <c:pt idx="48">
                  <c:v>8563168.9274416286</c:v>
                </c:pt>
                <c:pt idx="49">
                  <c:v>8414410.0014549997</c:v>
                </c:pt>
                <c:pt idx="50">
                  <c:v>7348022.9846729748</c:v>
                </c:pt>
                <c:pt idx="51">
                  <c:v>7029326.2904484514</c:v>
                </c:pt>
                <c:pt idx="52">
                  <c:v>7167276.3292428227</c:v>
                </c:pt>
                <c:pt idx="53">
                  <c:v>8112334.1805138495</c:v>
                </c:pt>
                <c:pt idx="54">
                  <c:v>7978473.1467460077</c:v>
                </c:pt>
                <c:pt idx="55">
                  <c:v>7065675.2815551255</c:v>
                </c:pt>
                <c:pt idx="56">
                  <c:v>7092092.2584915487</c:v>
                </c:pt>
                <c:pt idx="57">
                  <c:v>7653909.8696045037</c:v>
                </c:pt>
                <c:pt idx="58">
                  <c:v>8544368.8602242097</c:v>
                </c:pt>
                <c:pt idx="59">
                  <c:v>9222650.7817052882</c:v>
                </c:pt>
                <c:pt idx="60">
                  <c:v>8509795.7457211874</c:v>
                </c:pt>
                <c:pt idx="61">
                  <c:v>8506965.8034059741</c:v>
                </c:pt>
                <c:pt idx="62">
                  <c:v>7440578.7866239492</c:v>
                </c:pt>
                <c:pt idx="63">
                  <c:v>7121882.0923994249</c:v>
                </c:pt>
                <c:pt idx="64">
                  <c:v>7259832.1311937962</c:v>
                </c:pt>
                <c:pt idx="65">
                  <c:v>8204889.9824648239</c:v>
                </c:pt>
                <c:pt idx="66">
                  <c:v>8071028.9486969821</c:v>
                </c:pt>
                <c:pt idx="67">
                  <c:v>7158231.0835060989</c:v>
                </c:pt>
                <c:pt idx="68">
                  <c:v>7184648.0604425222</c:v>
                </c:pt>
                <c:pt idx="69">
                  <c:v>7746465.6715554781</c:v>
                </c:pt>
                <c:pt idx="70">
                  <c:v>8636924.6621751823</c:v>
                </c:pt>
                <c:pt idx="71">
                  <c:v>9340277.388977563</c:v>
                </c:pt>
                <c:pt idx="72">
                  <c:v>8627422.3529934641</c:v>
                </c:pt>
                <c:pt idx="73">
                  <c:v>8624592.4106782489</c:v>
                </c:pt>
                <c:pt idx="74">
                  <c:v>7558205.3938962249</c:v>
                </c:pt>
                <c:pt idx="75">
                  <c:v>7239508.6996717006</c:v>
                </c:pt>
                <c:pt idx="76">
                  <c:v>7377458.7384660728</c:v>
                </c:pt>
                <c:pt idx="77">
                  <c:v>8322516.5897370987</c:v>
                </c:pt>
                <c:pt idx="78">
                  <c:v>8188655.5559692569</c:v>
                </c:pt>
                <c:pt idx="79">
                  <c:v>7275857.6907783747</c:v>
                </c:pt>
                <c:pt idx="80">
                  <c:v>7302274.6677147988</c:v>
                </c:pt>
                <c:pt idx="81">
                  <c:v>7864092.2788277529</c:v>
                </c:pt>
                <c:pt idx="82">
                  <c:v>8754551.2694474589</c:v>
                </c:pt>
                <c:pt idx="83">
                  <c:v>9412367.78195896</c:v>
                </c:pt>
                <c:pt idx="84">
                  <c:v>8699512.7459748592</c:v>
                </c:pt>
                <c:pt idx="85">
                  <c:v>8696682.8036596458</c:v>
                </c:pt>
                <c:pt idx="86">
                  <c:v>7630295.786877621</c:v>
                </c:pt>
                <c:pt idx="87">
                  <c:v>7311599.0926530967</c:v>
                </c:pt>
                <c:pt idx="88">
                  <c:v>7449549.131447468</c:v>
                </c:pt>
                <c:pt idx="89">
                  <c:v>8394606.9827184957</c:v>
                </c:pt>
                <c:pt idx="90">
                  <c:v>8260745.9489506539</c:v>
                </c:pt>
                <c:pt idx="91">
                  <c:v>7347948.0837597707</c:v>
                </c:pt>
                <c:pt idx="92">
                  <c:v>7374365.0606961939</c:v>
                </c:pt>
                <c:pt idx="93">
                  <c:v>7936182.6718091499</c:v>
                </c:pt>
                <c:pt idx="94">
                  <c:v>8826641.662428854</c:v>
                </c:pt>
                <c:pt idx="95">
                  <c:v>9231137.1136824545</c:v>
                </c:pt>
                <c:pt idx="96">
                  <c:v>8664211.0613697693</c:v>
                </c:pt>
                <c:pt idx="97">
                  <c:v>8018228.4847846944</c:v>
                </c:pt>
                <c:pt idx="98">
                  <c:v>6454617.8174042255</c:v>
                </c:pt>
                <c:pt idx="99">
                  <c:v>6135921.1231797012</c:v>
                </c:pt>
                <c:pt idx="100">
                  <c:v>6771094.8125725184</c:v>
                </c:pt>
                <c:pt idx="101">
                  <c:v>7716152.6638435442</c:v>
                </c:pt>
                <c:pt idx="102">
                  <c:v>7582291.6300757024</c:v>
                </c:pt>
                <c:pt idx="103">
                  <c:v>6669493.7648848202</c:v>
                </c:pt>
                <c:pt idx="104">
                  <c:v>6695910.7418212444</c:v>
                </c:pt>
                <c:pt idx="105">
                  <c:v>7257728.3529341985</c:v>
                </c:pt>
                <c:pt idx="106">
                  <c:v>8148187.3435539044</c:v>
                </c:pt>
                <c:pt idx="107">
                  <c:v>8881044.3521128185</c:v>
                </c:pt>
                <c:pt idx="108">
                  <c:v>8168189.3161287177</c:v>
                </c:pt>
                <c:pt idx="109">
                  <c:v>8165359.3738135044</c:v>
                </c:pt>
                <c:pt idx="110">
                  <c:v>7098972.3570314795</c:v>
                </c:pt>
                <c:pt idx="111">
                  <c:v>6780275.6628069552</c:v>
                </c:pt>
                <c:pt idx="112">
                  <c:v>6918225.7016013265</c:v>
                </c:pt>
                <c:pt idx="113">
                  <c:v>7863283.5528723542</c:v>
                </c:pt>
                <c:pt idx="114">
                  <c:v>7729422.5191045124</c:v>
                </c:pt>
                <c:pt idx="115">
                  <c:v>6816624.6539136292</c:v>
                </c:pt>
                <c:pt idx="116">
                  <c:v>6843041.6308500525</c:v>
                </c:pt>
                <c:pt idx="117">
                  <c:v>7404859.2419630084</c:v>
                </c:pt>
                <c:pt idx="118">
                  <c:v>8295318.2325827125</c:v>
                </c:pt>
                <c:pt idx="119">
                  <c:v>9148809.3726341501</c:v>
                </c:pt>
                <c:pt idx="120">
                  <c:v>8435954.3366500512</c:v>
                </c:pt>
                <c:pt idx="121">
                  <c:v>8433124.3943348378</c:v>
                </c:pt>
                <c:pt idx="122">
                  <c:v>7366737.3775528129</c:v>
                </c:pt>
                <c:pt idx="123">
                  <c:v>7048040.6833282886</c:v>
                </c:pt>
                <c:pt idx="124">
                  <c:v>7185990.7221226599</c:v>
                </c:pt>
                <c:pt idx="125">
                  <c:v>8131048.5733936867</c:v>
                </c:pt>
                <c:pt idx="126">
                  <c:v>7997187.5396258449</c:v>
                </c:pt>
                <c:pt idx="127">
                  <c:v>7084389.6744349627</c:v>
                </c:pt>
                <c:pt idx="128">
                  <c:v>7110806.6513713859</c:v>
                </c:pt>
                <c:pt idx="129">
                  <c:v>7672624.2624843409</c:v>
                </c:pt>
                <c:pt idx="130">
                  <c:v>8563083.253104046</c:v>
                </c:pt>
                <c:pt idx="131">
                  <c:v>9385690.0833287612</c:v>
                </c:pt>
                <c:pt idx="132">
                  <c:v>8672835.0473446604</c:v>
                </c:pt>
                <c:pt idx="133">
                  <c:v>8670005.105029447</c:v>
                </c:pt>
                <c:pt idx="134">
                  <c:v>7603618.0882474221</c:v>
                </c:pt>
                <c:pt idx="135">
                  <c:v>7284921.3940228987</c:v>
                </c:pt>
                <c:pt idx="136">
                  <c:v>7422871.43281727</c:v>
                </c:pt>
                <c:pt idx="137">
                  <c:v>8367929.2840882968</c:v>
                </c:pt>
                <c:pt idx="138">
                  <c:v>8234068.2503204551</c:v>
                </c:pt>
                <c:pt idx="139">
                  <c:v>7321270.3851295728</c:v>
                </c:pt>
                <c:pt idx="140">
                  <c:v>7347687.362065996</c:v>
                </c:pt>
                <c:pt idx="141">
                  <c:v>7909504.9731789511</c:v>
                </c:pt>
                <c:pt idx="142">
                  <c:v>8799963.9637986552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B-40C9-9188-A6EA64C0D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'GSgt50 Normalized'!$D$1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'GSgt50 Normalized'!$A:$A</c15:sqref>
                  </c15:fullRef>
                </c:ext>
              </c:extLst>
              <c:f>'GSgt50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'GSgt50 Normalized'!$D$2:$D$145</c15:sqref>
                  </c15:fullRef>
                </c:ext>
              </c:extLst>
              <c:f>'GSgt50 Normalized'!$D$3:$D$145</c:f>
              <c:numCache>
                <c:formatCode>_(* #,##0_);_(* \(#,##0\);_(* "-"??_);_(@_)</c:formatCode>
                <c:ptCount val="143"/>
                <c:pt idx="0">
                  <c:v>23832779.607088931</c:v>
                </c:pt>
                <c:pt idx="1">
                  <c:v>23304957.713688929</c:v>
                </c:pt>
                <c:pt idx="2">
                  <c:v>20989705.440188929</c:v>
                </c:pt>
                <c:pt idx="3">
                  <c:v>21051151.294288933</c:v>
                </c:pt>
                <c:pt idx="4">
                  <c:v>21921032.235688929</c:v>
                </c:pt>
                <c:pt idx="5">
                  <c:v>24214715.617288928</c:v>
                </c:pt>
                <c:pt idx="6">
                  <c:v>23781727.140488934</c:v>
                </c:pt>
                <c:pt idx="7">
                  <c:v>21540490.734988932</c:v>
                </c:pt>
                <c:pt idx="8">
                  <c:v>21703952.709188934</c:v>
                </c:pt>
                <c:pt idx="9">
                  <c:v>23698375.78438893</c:v>
                </c:pt>
                <c:pt idx="10">
                  <c:v>25107913.246388931</c:v>
                </c:pt>
                <c:pt idx="11">
                  <c:v>27268984.40138885</c:v>
                </c:pt>
                <c:pt idx="12">
                  <c:v>24671848.804588847</c:v>
                </c:pt>
                <c:pt idx="13">
                  <c:v>25155245.816488847</c:v>
                </c:pt>
                <c:pt idx="14">
                  <c:v>22466643.010788847</c:v>
                </c:pt>
                <c:pt idx="15">
                  <c:v>21076292.423888844</c:v>
                </c:pt>
                <c:pt idx="16">
                  <c:v>21550478.901388846</c:v>
                </c:pt>
                <c:pt idx="17">
                  <c:v>24335645.290688846</c:v>
                </c:pt>
                <c:pt idx="18">
                  <c:v>23638250.334188845</c:v>
                </c:pt>
                <c:pt idx="19">
                  <c:v>21753834.785788849</c:v>
                </c:pt>
                <c:pt idx="20">
                  <c:v>22026332.452288847</c:v>
                </c:pt>
                <c:pt idx="21">
                  <c:v>23988754.358188845</c:v>
                </c:pt>
                <c:pt idx="22">
                  <c:v>27025685.499988846</c:v>
                </c:pt>
                <c:pt idx="23">
                  <c:v>28046547.633575913</c:v>
                </c:pt>
                <c:pt idx="24">
                  <c:v>25268108.175075911</c:v>
                </c:pt>
                <c:pt idx="25">
                  <c:v>26528773.030575909</c:v>
                </c:pt>
                <c:pt idx="26">
                  <c:v>22457875.728275914</c:v>
                </c:pt>
                <c:pt idx="27">
                  <c:v>20870501.453075912</c:v>
                </c:pt>
                <c:pt idx="28">
                  <c:v>21346815.667975914</c:v>
                </c:pt>
                <c:pt idx="29">
                  <c:v>22651755.298075911</c:v>
                </c:pt>
                <c:pt idx="30">
                  <c:v>22463144.03837591</c:v>
                </c:pt>
                <c:pt idx="31">
                  <c:v>21091015.007275913</c:v>
                </c:pt>
                <c:pt idx="32">
                  <c:v>21348126.520075914</c:v>
                </c:pt>
                <c:pt idx="33">
                  <c:v>23146855.122275911</c:v>
                </c:pt>
                <c:pt idx="34">
                  <c:v>25177957.56737591</c:v>
                </c:pt>
                <c:pt idx="35">
                  <c:v>27422833.39772933</c:v>
                </c:pt>
                <c:pt idx="36">
                  <c:v>26477131.516929336</c:v>
                </c:pt>
                <c:pt idx="37">
                  <c:v>26091925.676629338</c:v>
                </c:pt>
                <c:pt idx="38">
                  <c:v>22281246.406329341</c:v>
                </c:pt>
                <c:pt idx="39">
                  <c:v>21064391.812329341</c:v>
                </c:pt>
                <c:pt idx="40">
                  <c:v>21098643.035629343</c:v>
                </c:pt>
                <c:pt idx="41">
                  <c:v>23266250.298329346</c:v>
                </c:pt>
                <c:pt idx="42">
                  <c:v>24025441.810529336</c:v>
                </c:pt>
                <c:pt idx="43">
                  <c:v>22320567.232729342</c:v>
                </c:pt>
                <c:pt idx="44">
                  <c:v>21794997.348029349</c:v>
                </c:pt>
                <c:pt idx="45">
                  <c:v>22003659.445129342</c:v>
                </c:pt>
                <c:pt idx="46">
                  <c:v>23425433.002629336</c:v>
                </c:pt>
                <c:pt idx="47">
                  <c:v>25993232.727905668</c:v>
                </c:pt>
                <c:pt idx="48">
                  <c:v>24612123.423805658</c:v>
                </c:pt>
                <c:pt idx="49">
                  <c:v>24366787.889205664</c:v>
                </c:pt>
                <c:pt idx="50">
                  <c:v>21777218.329005662</c:v>
                </c:pt>
                <c:pt idx="51">
                  <c:v>21596635.884205662</c:v>
                </c:pt>
                <c:pt idx="52">
                  <c:v>21881811.080205664</c:v>
                </c:pt>
                <c:pt idx="53">
                  <c:v>24576200.619605664</c:v>
                </c:pt>
                <c:pt idx="54">
                  <c:v>25475126.824705672</c:v>
                </c:pt>
                <c:pt idx="55">
                  <c:v>23018316.815105673</c:v>
                </c:pt>
                <c:pt idx="56">
                  <c:v>22238115.48700567</c:v>
                </c:pt>
                <c:pt idx="57">
                  <c:v>22790288.585905664</c:v>
                </c:pt>
                <c:pt idx="58">
                  <c:v>25278175.30180566</c:v>
                </c:pt>
                <c:pt idx="59">
                  <c:v>26550637.76570617</c:v>
                </c:pt>
                <c:pt idx="60">
                  <c:v>23716143.648806173</c:v>
                </c:pt>
                <c:pt idx="61">
                  <c:v>25309546.38560617</c:v>
                </c:pt>
                <c:pt idx="62">
                  <c:v>21795549.45560617</c:v>
                </c:pt>
                <c:pt idx="63">
                  <c:v>21343525.235506173</c:v>
                </c:pt>
                <c:pt idx="64">
                  <c:v>21456409.837606173</c:v>
                </c:pt>
                <c:pt idx="65">
                  <c:v>23459398.766706161</c:v>
                </c:pt>
                <c:pt idx="66">
                  <c:v>23176523.818106167</c:v>
                </c:pt>
                <c:pt idx="67">
                  <c:v>22015635.273406174</c:v>
                </c:pt>
                <c:pt idx="68">
                  <c:v>21669350.679506175</c:v>
                </c:pt>
                <c:pt idx="69">
                  <c:v>22762108.165806167</c:v>
                </c:pt>
                <c:pt idx="70">
                  <c:v>25855325.20760617</c:v>
                </c:pt>
                <c:pt idx="71">
                  <c:v>28110936.860967282</c:v>
                </c:pt>
                <c:pt idx="72">
                  <c:v>23913080.848067276</c:v>
                </c:pt>
                <c:pt idx="73">
                  <c:v>24741011.431367282</c:v>
                </c:pt>
                <c:pt idx="74">
                  <c:v>22660428.78206728</c:v>
                </c:pt>
                <c:pt idx="75">
                  <c:v>21381140.530267276</c:v>
                </c:pt>
                <c:pt idx="76">
                  <c:v>21859055.527767282</c:v>
                </c:pt>
                <c:pt idx="77">
                  <c:v>24810455.543867283</c:v>
                </c:pt>
                <c:pt idx="78">
                  <c:v>25037297.21336728</c:v>
                </c:pt>
                <c:pt idx="79">
                  <c:v>22352119.82716728</c:v>
                </c:pt>
                <c:pt idx="80">
                  <c:v>22308372.475967281</c:v>
                </c:pt>
                <c:pt idx="81">
                  <c:v>23539097.562667284</c:v>
                </c:pt>
                <c:pt idx="82">
                  <c:v>25106733.411467277</c:v>
                </c:pt>
                <c:pt idx="83">
                  <c:v>27746431.887743346</c:v>
                </c:pt>
                <c:pt idx="84">
                  <c:v>24478258.412378345</c:v>
                </c:pt>
                <c:pt idx="85">
                  <c:v>25117630.199547343</c:v>
                </c:pt>
                <c:pt idx="86">
                  <c:v>21701191.155090347</c:v>
                </c:pt>
                <c:pt idx="87">
                  <c:v>20852273.979842342</c:v>
                </c:pt>
                <c:pt idx="88">
                  <c:v>21071389.844526347</c:v>
                </c:pt>
                <c:pt idx="89">
                  <c:v>25024538.843645345</c:v>
                </c:pt>
                <c:pt idx="90">
                  <c:v>23406949.786848348</c:v>
                </c:pt>
                <c:pt idx="91">
                  <c:v>20949641.991899345</c:v>
                </c:pt>
                <c:pt idx="92">
                  <c:v>21186039.268876348</c:v>
                </c:pt>
                <c:pt idx="93">
                  <c:v>23414227.377836343</c:v>
                </c:pt>
                <c:pt idx="94">
                  <c:v>24886053.494590349</c:v>
                </c:pt>
                <c:pt idx="95">
                  <c:v>25587597.180278916</c:v>
                </c:pt>
                <c:pt idx="96">
                  <c:v>23815248.617196914</c:v>
                </c:pt>
                <c:pt idx="97">
                  <c:v>22619053.844218913</c:v>
                </c:pt>
                <c:pt idx="98">
                  <c:v>18779124.509080913</c:v>
                </c:pt>
                <c:pt idx="99">
                  <c:v>18538754.118218917</c:v>
                </c:pt>
                <c:pt idx="100">
                  <c:v>19388700.472218916</c:v>
                </c:pt>
                <c:pt idx="101">
                  <c:v>23514542.781218912</c:v>
                </c:pt>
                <c:pt idx="102">
                  <c:v>22225009.702218913</c:v>
                </c:pt>
                <c:pt idx="103">
                  <c:v>19245561.414218914</c:v>
                </c:pt>
                <c:pt idx="104">
                  <c:v>19239964.987618916</c:v>
                </c:pt>
                <c:pt idx="105">
                  <c:v>20190679.101818912</c:v>
                </c:pt>
                <c:pt idx="106">
                  <c:v>22938912.741218917</c:v>
                </c:pt>
                <c:pt idx="107">
                  <c:v>23318194.539025888</c:v>
                </c:pt>
                <c:pt idx="108">
                  <c:v>22103375.45733989</c:v>
                </c:pt>
                <c:pt idx="109">
                  <c:v>22204168.761447892</c:v>
                </c:pt>
                <c:pt idx="110">
                  <c:v>18822234.350443892</c:v>
                </c:pt>
                <c:pt idx="111">
                  <c:v>18831755.289890893</c:v>
                </c:pt>
                <c:pt idx="112">
                  <c:v>20089451.435042888</c:v>
                </c:pt>
                <c:pt idx="113">
                  <c:v>21564179.704029888</c:v>
                </c:pt>
                <c:pt idx="114">
                  <c:v>23805948.386429891</c:v>
                </c:pt>
                <c:pt idx="115">
                  <c:v>20504052.910656892</c:v>
                </c:pt>
                <c:pt idx="116">
                  <c:v>20196374.316429891</c:v>
                </c:pt>
                <c:pt idx="117">
                  <c:v>21212272.143554665</c:v>
                </c:pt>
                <c:pt idx="118">
                  <c:v>23164511.725036889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F-47DB-8F7A-DD8DFDFD0AA6}"/>
            </c:ext>
          </c:extLst>
        </c:ser>
        <c:ser>
          <c:idx val="1"/>
          <c:order val="1"/>
          <c:tx>
            <c:strRef>
              <c:f>'GSgt50 Normalized'!$Q$1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'GSgt50 Normalized'!$A:$A</c15:sqref>
                  </c15:fullRef>
                </c:ext>
              </c:extLst>
              <c:f>'GSgt50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'GSgt50 Normalized'!$Q$2:$Q$145</c15:sqref>
                  </c15:fullRef>
                </c:ext>
              </c:extLst>
              <c:f>'GSgt50 Normalized'!$Q$3:$Q$145</c:f>
              <c:numCache>
                <c:formatCode>_(* #,##0_);_(* \(#,##0\);_(* "-"??_);_(@_)</c:formatCode>
                <c:ptCount val="143"/>
                <c:pt idx="0">
                  <c:v>24843959.354915917</c:v>
                </c:pt>
                <c:pt idx="1">
                  <c:v>24893729.860384118</c:v>
                </c:pt>
                <c:pt idx="2">
                  <c:v>22171460.866723455</c:v>
                </c:pt>
                <c:pt idx="3">
                  <c:v>21308998.982363034</c:v>
                </c:pt>
                <c:pt idx="4">
                  <c:v>21616894.100867338</c:v>
                </c:pt>
                <c:pt idx="5">
                  <c:v>24269903.819005046</c:v>
                </c:pt>
                <c:pt idx="6">
                  <c:v>23919480.592421565</c:v>
                </c:pt>
                <c:pt idx="7">
                  <c:v>21744577.748666916</c:v>
                </c:pt>
                <c:pt idx="8">
                  <c:v>21825244.307270553</c:v>
                </c:pt>
                <c:pt idx="9">
                  <c:v>22892857.646764256</c:v>
                </c:pt>
                <c:pt idx="10">
                  <c:v>25200446.643827587</c:v>
                </c:pt>
                <c:pt idx="11">
                  <c:v>26587676.958501615</c:v>
                </c:pt>
                <c:pt idx="12">
                  <c:v>24297835.374694318</c:v>
                </c:pt>
                <c:pt idx="13">
                  <c:v>24893729.860384118</c:v>
                </c:pt>
                <c:pt idx="14">
                  <c:v>22171460.866723455</c:v>
                </c:pt>
                <c:pt idx="15">
                  <c:v>21308998.982363034</c:v>
                </c:pt>
                <c:pt idx="16">
                  <c:v>21616894.100867338</c:v>
                </c:pt>
                <c:pt idx="17">
                  <c:v>24269903.819005046</c:v>
                </c:pt>
                <c:pt idx="18">
                  <c:v>23919480.592421565</c:v>
                </c:pt>
                <c:pt idx="19">
                  <c:v>21744577.748666916</c:v>
                </c:pt>
                <c:pt idx="20">
                  <c:v>21825244.307270553</c:v>
                </c:pt>
                <c:pt idx="21">
                  <c:v>22892857.646764256</c:v>
                </c:pt>
                <c:pt idx="22">
                  <c:v>25200446.643827587</c:v>
                </c:pt>
                <c:pt idx="23">
                  <c:v>26587676.958501615</c:v>
                </c:pt>
                <c:pt idx="24">
                  <c:v>24297835.374694318</c:v>
                </c:pt>
                <c:pt idx="25">
                  <c:v>24893729.860384118</c:v>
                </c:pt>
                <c:pt idx="26">
                  <c:v>22171460.866723455</c:v>
                </c:pt>
                <c:pt idx="27">
                  <c:v>21308998.982363034</c:v>
                </c:pt>
                <c:pt idx="28">
                  <c:v>21616894.100867338</c:v>
                </c:pt>
                <c:pt idx="29">
                  <c:v>24269903.819005046</c:v>
                </c:pt>
                <c:pt idx="30">
                  <c:v>23919480.592421565</c:v>
                </c:pt>
                <c:pt idx="31">
                  <c:v>21744577.748666916</c:v>
                </c:pt>
                <c:pt idx="32">
                  <c:v>21825244.307270553</c:v>
                </c:pt>
                <c:pt idx="33">
                  <c:v>22892857.646764256</c:v>
                </c:pt>
                <c:pt idx="34">
                  <c:v>25200446.643827587</c:v>
                </c:pt>
                <c:pt idx="35">
                  <c:v>26587676.958501615</c:v>
                </c:pt>
                <c:pt idx="36">
                  <c:v>24297835.374694318</c:v>
                </c:pt>
                <c:pt idx="37">
                  <c:v>24893729.860384118</c:v>
                </c:pt>
                <c:pt idx="38">
                  <c:v>22171460.866723455</c:v>
                </c:pt>
                <c:pt idx="39">
                  <c:v>21308998.982363034</c:v>
                </c:pt>
                <c:pt idx="40">
                  <c:v>21616894.100867338</c:v>
                </c:pt>
                <c:pt idx="41">
                  <c:v>24269903.819005046</c:v>
                </c:pt>
                <c:pt idx="42">
                  <c:v>23919480.592421565</c:v>
                </c:pt>
                <c:pt idx="43">
                  <c:v>21744577.748666916</c:v>
                </c:pt>
                <c:pt idx="44">
                  <c:v>21825244.307270553</c:v>
                </c:pt>
                <c:pt idx="45">
                  <c:v>22892857.646764256</c:v>
                </c:pt>
                <c:pt idx="46">
                  <c:v>25200446.643827587</c:v>
                </c:pt>
                <c:pt idx="47">
                  <c:v>26587676.958501615</c:v>
                </c:pt>
                <c:pt idx="48">
                  <c:v>24843959.354915917</c:v>
                </c:pt>
                <c:pt idx="49">
                  <c:v>24893729.860384118</c:v>
                </c:pt>
                <c:pt idx="50">
                  <c:v>22171460.866723455</c:v>
                </c:pt>
                <c:pt idx="51">
                  <c:v>21308998.982363034</c:v>
                </c:pt>
                <c:pt idx="52">
                  <c:v>21616894.100867338</c:v>
                </c:pt>
                <c:pt idx="53">
                  <c:v>24269903.819005046</c:v>
                </c:pt>
                <c:pt idx="54">
                  <c:v>23919480.592421565</c:v>
                </c:pt>
                <c:pt idx="55">
                  <c:v>21744577.748666916</c:v>
                </c:pt>
                <c:pt idx="56">
                  <c:v>21825244.307270553</c:v>
                </c:pt>
                <c:pt idx="57">
                  <c:v>22892857.646764256</c:v>
                </c:pt>
                <c:pt idx="58">
                  <c:v>25200446.643827587</c:v>
                </c:pt>
                <c:pt idx="59">
                  <c:v>26587676.958501615</c:v>
                </c:pt>
                <c:pt idx="60">
                  <c:v>24297835.374694318</c:v>
                </c:pt>
                <c:pt idx="61">
                  <c:v>24893729.860384118</c:v>
                </c:pt>
                <c:pt idx="62">
                  <c:v>22171460.866723455</c:v>
                </c:pt>
                <c:pt idx="63">
                  <c:v>21308998.982363034</c:v>
                </c:pt>
                <c:pt idx="64">
                  <c:v>21616894.100867338</c:v>
                </c:pt>
                <c:pt idx="65">
                  <c:v>24269903.819005046</c:v>
                </c:pt>
                <c:pt idx="66">
                  <c:v>23919480.592421565</c:v>
                </c:pt>
                <c:pt idx="67">
                  <c:v>21744577.748666916</c:v>
                </c:pt>
                <c:pt idx="68">
                  <c:v>21825244.307270553</c:v>
                </c:pt>
                <c:pt idx="69">
                  <c:v>22892857.646764256</c:v>
                </c:pt>
                <c:pt idx="70">
                  <c:v>25200446.643827587</c:v>
                </c:pt>
                <c:pt idx="71">
                  <c:v>26587676.958501615</c:v>
                </c:pt>
                <c:pt idx="72">
                  <c:v>24297835.374694318</c:v>
                </c:pt>
                <c:pt idx="73">
                  <c:v>24893729.860384118</c:v>
                </c:pt>
                <c:pt idx="74">
                  <c:v>22171460.866723455</c:v>
                </c:pt>
                <c:pt idx="75">
                  <c:v>21308998.982363034</c:v>
                </c:pt>
                <c:pt idx="76">
                  <c:v>21616894.100867338</c:v>
                </c:pt>
                <c:pt idx="77">
                  <c:v>24269903.819005046</c:v>
                </c:pt>
                <c:pt idx="78">
                  <c:v>23919480.592421565</c:v>
                </c:pt>
                <c:pt idx="79">
                  <c:v>21744577.748666916</c:v>
                </c:pt>
                <c:pt idx="80">
                  <c:v>21825244.307270553</c:v>
                </c:pt>
                <c:pt idx="81">
                  <c:v>22892857.646764256</c:v>
                </c:pt>
                <c:pt idx="82">
                  <c:v>25200446.643827587</c:v>
                </c:pt>
                <c:pt idx="83">
                  <c:v>26587676.958501615</c:v>
                </c:pt>
                <c:pt idx="84">
                  <c:v>24297835.374694318</c:v>
                </c:pt>
                <c:pt idx="85">
                  <c:v>24893729.860384118</c:v>
                </c:pt>
                <c:pt idx="86">
                  <c:v>22171460.866723455</c:v>
                </c:pt>
                <c:pt idx="87">
                  <c:v>21308998.982363034</c:v>
                </c:pt>
                <c:pt idx="88">
                  <c:v>21616894.100867338</c:v>
                </c:pt>
                <c:pt idx="89">
                  <c:v>24269903.819005046</c:v>
                </c:pt>
                <c:pt idx="90">
                  <c:v>23919480.592421565</c:v>
                </c:pt>
                <c:pt idx="91">
                  <c:v>21744577.748666916</c:v>
                </c:pt>
                <c:pt idx="92">
                  <c:v>21825244.307270553</c:v>
                </c:pt>
                <c:pt idx="93">
                  <c:v>22892857.646764256</c:v>
                </c:pt>
                <c:pt idx="94">
                  <c:v>25200446.643827587</c:v>
                </c:pt>
                <c:pt idx="95">
                  <c:v>26587676.958501615</c:v>
                </c:pt>
                <c:pt idx="96">
                  <c:v>24843959.354915917</c:v>
                </c:pt>
                <c:pt idx="97">
                  <c:v>23027712.383506805</c:v>
                </c:pt>
                <c:pt idx="98">
                  <c:v>18439425.912968826</c:v>
                </c:pt>
                <c:pt idx="99">
                  <c:v>17576964.028608404</c:v>
                </c:pt>
                <c:pt idx="100">
                  <c:v>19750876.623990025</c:v>
                </c:pt>
                <c:pt idx="101">
                  <c:v>22403886.342127729</c:v>
                </c:pt>
                <c:pt idx="102">
                  <c:v>22053463.115544248</c:v>
                </c:pt>
                <c:pt idx="103">
                  <c:v>19878560.271789603</c:v>
                </c:pt>
                <c:pt idx="104">
                  <c:v>19959226.83039324</c:v>
                </c:pt>
                <c:pt idx="105">
                  <c:v>21026840.169886939</c:v>
                </c:pt>
                <c:pt idx="106">
                  <c:v>23334429.166950271</c:v>
                </c:pt>
                <c:pt idx="107">
                  <c:v>24721659.481624298</c:v>
                </c:pt>
                <c:pt idx="108">
                  <c:v>22431817.897817001</c:v>
                </c:pt>
                <c:pt idx="109">
                  <c:v>23027712.383506805</c:v>
                </c:pt>
                <c:pt idx="110">
                  <c:v>20305443.389846139</c:v>
                </c:pt>
                <c:pt idx="111">
                  <c:v>19442981.505485717</c:v>
                </c:pt>
                <c:pt idx="112">
                  <c:v>19750876.623990025</c:v>
                </c:pt>
                <c:pt idx="113">
                  <c:v>22403886.342127729</c:v>
                </c:pt>
                <c:pt idx="114">
                  <c:v>22053463.115544248</c:v>
                </c:pt>
                <c:pt idx="115">
                  <c:v>19878560.271789603</c:v>
                </c:pt>
                <c:pt idx="116">
                  <c:v>19959226.83039324</c:v>
                </c:pt>
                <c:pt idx="117">
                  <c:v>21026840.169886939</c:v>
                </c:pt>
                <c:pt idx="118">
                  <c:v>23334429.166950271</c:v>
                </c:pt>
                <c:pt idx="119">
                  <c:v>25188163.850843627</c:v>
                </c:pt>
                <c:pt idx="120">
                  <c:v>22898322.26703633</c:v>
                </c:pt>
                <c:pt idx="121">
                  <c:v>23494216.75272613</c:v>
                </c:pt>
                <c:pt idx="122">
                  <c:v>20771947.759065468</c:v>
                </c:pt>
                <c:pt idx="123">
                  <c:v>19909485.874705046</c:v>
                </c:pt>
                <c:pt idx="124">
                  <c:v>20217380.993209351</c:v>
                </c:pt>
                <c:pt idx="125">
                  <c:v>22870390.711347058</c:v>
                </c:pt>
                <c:pt idx="126">
                  <c:v>22519967.484763578</c:v>
                </c:pt>
                <c:pt idx="127">
                  <c:v>20345064.641008928</c:v>
                </c:pt>
                <c:pt idx="128">
                  <c:v>20425731.199612565</c:v>
                </c:pt>
                <c:pt idx="129">
                  <c:v>21493344.539106268</c:v>
                </c:pt>
                <c:pt idx="130">
                  <c:v>23800933.5361696</c:v>
                </c:pt>
                <c:pt idx="131">
                  <c:v>25654668.220062956</c:v>
                </c:pt>
                <c:pt idx="132">
                  <c:v>23364826.636255659</c:v>
                </c:pt>
                <c:pt idx="133">
                  <c:v>23960721.121945459</c:v>
                </c:pt>
                <c:pt idx="134">
                  <c:v>21238452.128284797</c:v>
                </c:pt>
                <c:pt idx="135">
                  <c:v>20375990.243924376</c:v>
                </c:pt>
                <c:pt idx="136">
                  <c:v>20683885.36242868</c:v>
                </c:pt>
                <c:pt idx="137">
                  <c:v>23336895.080566388</c:v>
                </c:pt>
                <c:pt idx="138">
                  <c:v>22986471.853982907</c:v>
                </c:pt>
                <c:pt idx="139">
                  <c:v>20811569.010228258</c:v>
                </c:pt>
                <c:pt idx="140">
                  <c:v>20892235.568831895</c:v>
                </c:pt>
                <c:pt idx="141">
                  <c:v>21959848.908325598</c:v>
                </c:pt>
                <c:pt idx="142">
                  <c:v>24267437.905388929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F-47DB-8F7A-DD8DFDFD0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GS&lt;50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Weather!$EH$110:$EH$241</c:f>
              <c:numCache>
                <c:formatCode>_(* #,##0_);_(* \(#,##0\);_(* "-"??_);_(@_)</c:formatCode>
                <c:ptCount val="132"/>
                <c:pt idx="12">
                  <c:v>8580150.9017420951</c:v>
                </c:pt>
                <c:pt idx="13">
                  <c:v>7945639.6084420951</c:v>
                </c:pt>
                <c:pt idx="14">
                  <c:v>7647711.6280420944</c:v>
                </c:pt>
                <c:pt idx="15">
                  <c:v>6858638.5008420954</c:v>
                </c:pt>
                <c:pt idx="16">
                  <c:v>6922458.3671420952</c:v>
                </c:pt>
                <c:pt idx="17">
                  <c:v>7298813.232942095</c:v>
                </c:pt>
                <c:pt idx="18">
                  <c:v>8020879.9263420952</c:v>
                </c:pt>
                <c:pt idx="19">
                  <c:v>7798486.9309420949</c:v>
                </c:pt>
                <c:pt idx="20">
                  <c:v>6928089.1268420946</c:v>
                </c:pt>
                <c:pt idx="21">
                  <c:v>6739400.565742095</c:v>
                </c:pt>
                <c:pt idx="22">
                  <c:v>7358864.0259420946</c:v>
                </c:pt>
                <c:pt idx="23">
                  <c:v>8008484.3062420944</c:v>
                </c:pt>
                <c:pt idx="24">
                  <c:v>8692578.1217623129</c:v>
                </c:pt>
                <c:pt idx="25">
                  <c:v>7930701.4310623128</c:v>
                </c:pt>
                <c:pt idx="26">
                  <c:v>8016591.7657623123</c:v>
                </c:pt>
                <c:pt idx="27">
                  <c:v>7059066.7556623127</c:v>
                </c:pt>
                <c:pt idx="28">
                  <c:v>6548073.4908623118</c:v>
                </c:pt>
                <c:pt idx="29">
                  <c:v>6690830.9947623136</c:v>
                </c:pt>
                <c:pt idx="30">
                  <c:v>7609432.4498623125</c:v>
                </c:pt>
                <c:pt idx="31">
                  <c:v>7278736.166662313</c:v>
                </c:pt>
                <c:pt idx="32">
                  <c:v>6625892.8788623121</c:v>
                </c:pt>
                <c:pt idx="33">
                  <c:v>6618667.4886623127</c:v>
                </c:pt>
                <c:pt idx="34">
                  <c:v>7394646.1028623125</c:v>
                </c:pt>
                <c:pt idx="35">
                  <c:v>8288097.326762314</c:v>
                </c:pt>
                <c:pt idx="36">
                  <c:v>9988749.2108940259</c:v>
                </c:pt>
                <c:pt idx="37">
                  <c:v>8934920.7579940259</c:v>
                </c:pt>
                <c:pt idx="38">
                  <c:v>9083539.4957940262</c:v>
                </c:pt>
                <c:pt idx="39">
                  <c:v>7471400.6048940262</c:v>
                </c:pt>
                <c:pt idx="40">
                  <c:v>6839623.9084940264</c:v>
                </c:pt>
                <c:pt idx="41">
                  <c:v>6992422.3415940264</c:v>
                </c:pt>
                <c:pt idx="42">
                  <c:v>7454634.9496940263</c:v>
                </c:pt>
                <c:pt idx="43">
                  <c:v>7416488.4797940264</c:v>
                </c:pt>
                <c:pt idx="44">
                  <c:v>6927804.9839940257</c:v>
                </c:pt>
                <c:pt idx="45">
                  <c:v>6963024.5938940272</c:v>
                </c:pt>
                <c:pt idx="46">
                  <c:v>7769142.098894028</c:v>
                </c:pt>
                <c:pt idx="47">
                  <c:v>8556821.8163940273</c:v>
                </c:pt>
                <c:pt idx="48">
                  <c:v>9735262.3652854096</c:v>
                </c:pt>
                <c:pt idx="49">
                  <c:v>9173778.9674854074</c:v>
                </c:pt>
                <c:pt idx="50">
                  <c:v>8959649.7311854083</c:v>
                </c:pt>
                <c:pt idx="51">
                  <c:v>7428675.5899854088</c:v>
                </c:pt>
                <c:pt idx="52">
                  <c:v>6859389.188585409</c:v>
                </c:pt>
                <c:pt idx="53">
                  <c:v>6924433.8549854094</c:v>
                </c:pt>
                <c:pt idx="54">
                  <c:v>7628178.5090854103</c:v>
                </c:pt>
                <c:pt idx="55">
                  <c:v>7863920.7364854096</c:v>
                </c:pt>
                <c:pt idx="56">
                  <c:v>7252656.5305854091</c:v>
                </c:pt>
                <c:pt idx="57">
                  <c:v>6924665.3202854097</c:v>
                </c:pt>
                <c:pt idx="58">
                  <c:v>7121552.6544854073</c:v>
                </c:pt>
                <c:pt idx="59">
                  <c:v>7534726.56518541</c:v>
                </c:pt>
                <c:pt idx="60">
                  <c:v>9031481.7587633412</c:v>
                </c:pt>
                <c:pt idx="61">
                  <c:v>8552403.6207633428</c:v>
                </c:pt>
                <c:pt idx="62">
                  <c:v>8282005.9674633425</c:v>
                </c:pt>
                <c:pt idx="63">
                  <c:v>7355656.3598633427</c:v>
                </c:pt>
                <c:pt idx="64">
                  <c:v>7044064.5118633434</c:v>
                </c:pt>
                <c:pt idx="65">
                  <c:v>7268238.0157633424</c:v>
                </c:pt>
                <c:pt idx="66">
                  <c:v>8239440.4106633421</c:v>
                </c:pt>
                <c:pt idx="67">
                  <c:v>8370671.7979633417</c:v>
                </c:pt>
                <c:pt idx="68">
                  <c:v>7412834.3775633425</c:v>
                </c:pt>
                <c:pt idx="69">
                  <c:v>7101168.6762633435</c:v>
                </c:pt>
                <c:pt idx="70">
                  <c:v>7484569.687063342</c:v>
                </c:pt>
                <c:pt idx="71">
                  <c:v>8493911.9302633423</c:v>
                </c:pt>
                <c:pt idx="72">
                  <c:v>8917249.3660306875</c:v>
                </c:pt>
                <c:pt idx="73">
                  <c:v>8096112.2055306872</c:v>
                </c:pt>
                <c:pt idx="74">
                  <c:v>8645562.1052306872</c:v>
                </c:pt>
                <c:pt idx="75">
                  <c:v>7400133.958930687</c:v>
                </c:pt>
                <c:pt idx="76">
                  <c:v>7124617.9445306873</c:v>
                </c:pt>
                <c:pt idx="77">
                  <c:v>7141694.1340306876</c:v>
                </c:pt>
                <c:pt idx="78">
                  <c:v>7908390.7467306871</c:v>
                </c:pt>
                <c:pt idx="79">
                  <c:v>7801527.0502306866</c:v>
                </c:pt>
                <c:pt idx="80">
                  <c:v>7311880.2364306869</c:v>
                </c:pt>
                <c:pt idx="81">
                  <c:v>7260099.2108306866</c:v>
                </c:pt>
                <c:pt idx="82">
                  <c:v>7699609.4139306862</c:v>
                </c:pt>
                <c:pt idx="83">
                  <c:v>8917393.611430686</c:v>
                </c:pt>
                <c:pt idx="84">
                  <c:v>9789479.1998712961</c:v>
                </c:pt>
                <c:pt idx="85">
                  <c:v>8314459.1190712927</c:v>
                </c:pt>
                <c:pt idx="86">
                  <c:v>8538015.0371712949</c:v>
                </c:pt>
                <c:pt idx="87">
                  <c:v>7840110.7640712932</c:v>
                </c:pt>
                <c:pt idx="88">
                  <c:v>7179930.0797712933</c:v>
                </c:pt>
                <c:pt idx="89">
                  <c:v>7450735.2655712934</c:v>
                </c:pt>
                <c:pt idx="90">
                  <c:v>8547792.5164712947</c:v>
                </c:pt>
                <c:pt idx="91">
                  <c:v>8520754.678571295</c:v>
                </c:pt>
                <c:pt idx="92">
                  <c:v>7601986.5556712942</c:v>
                </c:pt>
                <c:pt idx="93">
                  <c:v>7438109.1987712942</c:v>
                </c:pt>
                <c:pt idx="94">
                  <c:v>8072799.4723712942</c:v>
                </c:pt>
                <c:pt idx="95">
                  <c:v>8604306.1488712952</c:v>
                </c:pt>
                <c:pt idx="96">
                  <c:v>9765593.0170296691</c:v>
                </c:pt>
                <c:pt idx="97">
                  <c:v>8694546.6816106699</c:v>
                </c:pt>
                <c:pt idx="98">
                  <c:v>8904902.7535226718</c:v>
                </c:pt>
                <c:pt idx="99">
                  <c:v>7546753.2511836691</c:v>
                </c:pt>
                <c:pt idx="100">
                  <c:v>7039001.9810326714</c:v>
                </c:pt>
                <c:pt idx="101">
                  <c:v>7103846.595436669</c:v>
                </c:pt>
                <c:pt idx="102">
                  <c:v>8583144.3288966697</c:v>
                </c:pt>
                <c:pt idx="103">
                  <c:v>8039409.7426806698</c:v>
                </c:pt>
                <c:pt idx="104">
                  <c:v>7075858.1130756699</c:v>
                </c:pt>
                <c:pt idx="105">
                  <c:v>7088529.3732526693</c:v>
                </c:pt>
                <c:pt idx="106">
                  <c:v>8142869.9494546708</c:v>
                </c:pt>
                <c:pt idx="107">
                  <c:v>8838245.8780446704</c:v>
                </c:pt>
                <c:pt idx="108">
                  <c:v>9061913.6126453578</c:v>
                </c:pt>
                <c:pt idx="109">
                  <c:v>8458160.8721813578</c:v>
                </c:pt>
                <c:pt idx="110">
                  <c:v>7799488.4423623588</c:v>
                </c:pt>
                <c:pt idx="111">
                  <c:v>6291994.0030783564</c:v>
                </c:pt>
                <c:pt idx="112">
                  <c:v>6106455.9491883572</c:v>
                </c:pt>
                <c:pt idx="113">
                  <c:v>6630361.1521883588</c:v>
                </c:pt>
                <c:pt idx="114">
                  <c:v>8283527.7833883576</c:v>
                </c:pt>
                <c:pt idx="115">
                  <c:v>7701420.6838883562</c:v>
                </c:pt>
                <c:pt idx="116">
                  <c:v>6613544.5190983564</c:v>
                </c:pt>
                <c:pt idx="117">
                  <c:v>6768510.9620883549</c:v>
                </c:pt>
                <c:pt idx="118">
                  <c:v>7216142.1306073563</c:v>
                </c:pt>
                <c:pt idx="119">
                  <c:v>8313564.2674153568</c:v>
                </c:pt>
                <c:pt idx="120">
                  <c:v>8415733.1449915711</c:v>
                </c:pt>
                <c:pt idx="121">
                  <c:v>8168106.6980855726</c:v>
                </c:pt>
                <c:pt idx="122">
                  <c:v>8205599.6949345721</c:v>
                </c:pt>
                <c:pt idx="123">
                  <c:v>6647089.207704572</c:v>
                </c:pt>
                <c:pt idx="124">
                  <c:v>6490729.9070125716</c:v>
                </c:pt>
                <c:pt idx="125">
                  <c:v>7043212.1190405712</c:v>
                </c:pt>
                <c:pt idx="126">
                  <c:v>7557798.761481571</c:v>
                </c:pt>
                <c:pt idx="127">
                  <c:v>8403814.3153585717</c:v>
                </c:pt>
                <c:pt idx="128">
                  <c:v>7090089.8248145711</c:v>
                </c:pt>
                <c:pt idx="129">
                  <c:v>6939234.3072825717</c:v>
                </c:pt>
                <c:pt idx="130">
                  <c:v>7517562.6828275714</c:v>
                </c:pt>
                <c:pt idx="131">
                  <c:v>8235817.7430015719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80-4F29-BB51-464807216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'LargeUse Normalized'!$D$1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'LargeUse Normalized'!$A:$A</c15:sqref>
                  </c15:fullRef>
                </c:ext>
              </c:extLst>
              <c:f>'LargeUse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'LargeUse Normalized'!$D$2:$D$145</c15:sqref>
                  </c15:fullRef>
                </c:ext>
              </c:extLst>
              <c:f>'LargeUse Normalized'!$D$3:$D$145</c:f>
              <c:numCache>
                <c:formatCode>_(* #,##0_);_(* \(#,##0\);_(* "-"??_);_(@_)</c:formatCode>
                <c:ptCount val="143"/>
                <c:pt idx="0">
                  <c:v>11988374.952560991</c:v>
                </c:pt>
                <c:pt idx="1">
                  <c:v>12366571.908560989</c:v>
                </c:pt>
                <c:pt idx="2">
                  <c:v>11805181.71976099</c:v>
                </c:pt>
                <c:pt idx="3">
                  <c:v>12594518.971860992</c:v>
                </c:pt>
                <c:pt idx="4">
                  <c:v>13355031.438260991</c:v>
                </c:pt>
                <c:pt idx="5">
                  <c:v>15527549.589560989</c:v>
                </c:pt>
                <c:pt idx="6">
                  <c:v>15427670.72056099</c:v>
                </c:pt>
                <c:pt idx="7">
                  <c:v>13901043.407560991</c:v>
                </c:pt>
                <c:pt idx="8">
                  <c:v>12975024.451560991</c:v>
                </c:pt>
                <c:pt idx="9">
                  <c:v>12215266.684560992</c:v>
                </c:pt>
                <c:pt idx="10">
                  <c:v>11968584.360560991</c:v>
                </c:pt>
                <c:pt idx="11">
                  <c:v>12934842.524345918</c:v>
                </c:pt>
                <c:pt idx="12">
                  <c:v>11897678.539545918</c:v>
                </c:pt>
                <c:pt idx="13">
                  <c:v>12756629.845945917</c:v>
                </c:pt>
                <c:pt idx="14">
                  <c:v>12118700.742945917</c:v>
                </c:pt>
                <c:pt idx="15">
                  <c:v>12476057.255945915</c:v>
                </c:pt>
                <c:pt idx="16">
                  <c:v>12665697.473945918</c:v>
                </c:pt>
                <c:pt idx="17">
                  <c:v>15388833.061945917</c:v>
                </c:pt>
                <c:pt idx="18">
                  <c:v>14733868.410945917</c:v>
                </c:pt>
                <c:pt idx="19">
                  <c:v>13418520.319945917</c:v>
                </c:pt>
                <c:pt idx="20">
                  <c:v>13138119.025945919</c:v>
                </c:pt>
                <c:pt idx="21">
                  <c:v>12152566.485945916</c:v>
                </c:pt>
                <c:pt idx="22">
                  <c:v>12020268.093945917</c:v>
                </c:pt>
                <c:pt idx="23">
                  <c:v>12923953.034906618</c:v>
                </c:pt>
                <c:pt idx="24">
                  <c:v>11737314.593906619</c:v>
                </c:pt>
                <c:pt idx="25">
                  <c:v>12869193.312906619</c:v>
                </c:pt>
                <c:pt idx="26">
                  <c:v>11645861.14590662</c:v>
                </c:pt>
                <c:pt idx="27">
                  <c:v>12009232.817906618</c:v>
                </c:pt>
                <c:pt idx="28">
                  <c:v>12970113.41890662</c:v>
                </c:pt>
                <c:pt idx="29">
                  <c:v>14159834.28490662</c:v>
                </c:pt>
                <c:pt idx="30">
                  <c:v>14242472.05790662</c:v>
                </c:pt>
                <c:pt idx="31">
                  <c:v>13713180.812906619</c:v>
                </c:pt>
                <c:pt idx="32">
                  <c:v>12924267.120906621</c:v>
                </c:pt>
                <c:pt idx="33">
                  <c:v>12055239.06590662</c:v>
                </c:pt>
                <c:pt idx="34">
                  <c:v>12079829.744906619</c:v>
                </c:pt>
                <c:pt idx="35">
                  <c:v>13783488.065593136</c:v>
                </c:pt>
                <c:pt idx="36">
                  <c:v>12783083.426193137</c:v>
                </c:pt>
                <c:pt idx="37">
                  <c:v>13725021.866793135</c:v>
                </c:pt>
                <c:pt idx="38">
                  <c:v>12525352.555493137</c:v>
                </c:pt>
                <c:pt idx="39">
                  <c:v>13240576.434193136</c:v>
                </c:pt>
                <c:pt idx="40">
                  <c:v>13583044.721893135</c:v>
                </c:pt>
                <c:pt idx="41">
                  <c:v>15488495.353693135</c:v>
                </c:pt>
                <c:pt idx="42">
                  <c:v>15620353.407393137</c:v>
                </c:pt>
                <c:pt idx="43">
                  <c:v>15467320.443193134</c:v>
                </c:pt>
                <c:pt idx="44">
                  <c:v>13211616.003793137</c:v>
                </c:pt>
                <c:pt idx="45">
                  <c:v>12720535.971193135</c:v>
                </c:pt>
                <c:pt idx="46">
                  <c:v>13385527.153793138</c:v>
                </c:pt>
                <c:pt idx="47">
                  <c:v>14802709.622047173</c:v>
                </c:pt>
                <c:pt idx="48">
                  <c:v>13436781.076847171</c:v>
                </c:pt>
                <c:pt idx="49">
                  <c:v>13391926.081247171</c:v>
                </c:pt>
                <c:pt idx="50">
                  <c:v>12533039.213847172</c:v>
                </c:pt>
                <c:pt idx="51">
                  <c:v>13118440.184347173</c:v>
                </c:pt>
                <c:pt idx="52">
                  <c:v>13934865.881647173</c:v>
                </c:pt>
                <c:pt idx="53">
                  <c:v>16105387.908647172</c:v>
                </c:pt>
                <c:pt idx="54">
                  <c:v>16938188.316347171</c:v>
                </c:pt>
                <c:pt idx="55">
                  <c:v>15412523.631847173</c:v>
                </c:pt>
                <c:pt idx="56">
                  <c:v>13701184.614047172</c:v>
                </c:pt>
                <c:pt idx="57">
                  <c:v>12704115.088247173</c:v>
                </c:pt>
                <c:pt idx="58">
                  <c:v>12660994.801247172</c:v>
                </c:pt>
                <c:pt idx="59">
                  <c:v>13132945.157038789</c:v>
                </c:pt>
                <c:pt idx="60">
                  <c:v>12010123.441838788</c:v>
                </c:pt>
                <c:pt idx="61">
                  <c:v>13471264.229438787</c:v>
                </c:pt>
                <c:pt idx="62">
                  <c:v>12445332.538438788</c:v>
                </c:pt>
                <c:pt idx="63">
                  <c:v>12863400.691738788</c:v>
                </c:pt>
                <c:pt idx="64">
                  <c:v>13877836.144038787</c:v>
                </c:pt>
                <c:pt idx="65">
                  <c:v>15530881.55213879</c:v>
                </c:pt>
                <c:pt idx="66">
                  <c:v>15474762.719838789</c:v>
                </c:pt>
                <c:pt idx="67">
                  <c:v>15246030.210238788</c:v>
                </c:pt>
                <c:pt idx="68">
                  <c:v>14279321.584638787</c:v>
                </c:pt>
                <c:pt idx="69">
                  <c:v>12742358.786438789</c:v>
                </c:pt>
                <c:pt idx="70">
                  <c:v>12776247.652438788</c:v>
                </c:pt>
                <c:pt idx="71">
                  <c:v>12641948.746068209</c:v>
                </c:pt>
                <c:pt idx="72">
                  <c:v>12083393.011068208</c:v>
                </c:pt>
                <c:pt idx="73">
                  <c:v>13227268.625068208</c:v>
                </c:pt>
                <c:pt idx="74">
                  <c:v>12499511.928068209</c:v>
                </c:pt>
                <c:pt idx="75">
                  <c:v>12824733.016068207</c:v>
                </c:pt>
                <c:pt idx="76">
                  <c:v>13168340.347068207</c:v>
                </c:pt>
                <c:pt idx="77">
                  <c:v>14629397.537068209</c:v>
                </c:pt>
                <c:pt idx="78">
                  <c:v>14934625.449068209</c:v>
                </c:pt>
                <c:pt idx="79">
                  <c:v>14653959.707068207</c:v>
                </c:pt>
                <c:pt idx="80">
                  <c:v>13592425.685068209</c:v>
                </c:pt>
                <c:pt idx="81">
                  <c:v>12734714.604068208</c:v>
                </c:pt>
                <c:pt idx="82">
                  <c:v>12706922.413068209</c:v>
                </c:pt>
                <c:pt idx="83">
                  <c:v>12644810.213620322</c:v>
                </c:pt>
                <c:pt idx="84">
                  <c:v>12471905.953620322</c:v>
                </c:pt>
                <c:pt idx="85">
                  <c:v>13635170.913620321</c:v>
                </c:pt>
                <c:pt idx="86">
                  <c:v>12637225.513620323</c:v>
                </c:pt>
                <c:pt idx="87">
                  <c:v>13298731.343620325</c:v>
                </c:pt>
                <c:pt idx="88">
                  <c:v>13932321.423620323</c:v>
                </c:pt>
                <c:pt idx="89">
                  <c:v>13589025.973620323</c:v>
                </c:pt>
                <c:pt idx="90">
                  <c:v>15202784.223620323</c:v>
                </c:pt>
                <c:pt idx="91">
                  <c:v>14817127.493620321</c:v>
                </c:pt>
                <c:pt idx="92">
                  <c:v>13442639.713620322</c:v>
                </c:pt>
                <c:pt idx="93">
                  <c:v>13004597.323620323</c:v>
                </c:pt>
                <c:pt idx="94">
                  <c:v>13523223.413620323</c:v>
                </c:pt>
                <c:pt idx="95">
                  <c:v>14325652.718734216</c:v>
                </c:pt>
                <c:pt idx="96">
                  <c:v>13467842.694734216</c:v>
                </c:pt>
                <c:pt idx="97">
                  <c:v>13042119.628734218</c:v>
                </c:pt>
                <c:pt idx="98">
                  <c:v>10853990.175734216</c:v>
                </c:pt>
                <c:pt idx="99">
                  <c:v>10955713.231734218</c:v>
                </c:pt>
                <c:pt idx="100">
                  <c:v>11399524.148734216</c:v>
                </c:pt>
                <c:pt idx="101">
                  <c:v>15294776.090734215</c:v>
                </c:pt>
                <c:pt idx="102">
                  <c:v>15175613.824734217</c:v>
                </c:pt>
                <c:pt idx="103">
                  <c:v>13608350.231734218</c:v>
                </c:pt>
                <c:pt idx="104">
                  <c:v>12304887.396734217</c:v>
                </c:pt>
                <c:pt idx="105">
                  <c:v>12017493.426734217</c:v>
                </c:pt>
                <c:pt idx="106">
                  <c:v>12999254.905734217</c:v>
                </c:pt>
                <c:pt idx="107">
                  <c:v>12993233.567094862</c:v>
                </c:pt>
                <c:pt idx="108">
                  <c:v>12244707.237094862</c:v>
                </c:pt>
                <c:pt idx="109">
                  <c:v>13157488.817094862</c:v>
                </c:pt>
                <c:pt idx="110">
                  <c:v>12176603.797094861</c:v>
                </c:pt>
                <c:pt idx="111">
                  <c:v>12690478.277094861</c:v>
                </c:pt>
                <c:pt idx="112">
                  <c:v>12325476.267094862</c:v>
                </c:pt>
                <c:pt idx="113">
                  <c:v>13672533.637094861</c:v>
                </c:pt>
                <c:pt idx="114">
                  <c:v>13975132.037094863</c:v>
                </c:pt>
                <c:pt idx="115">
                  <c:v>14476620.097094862</c:v>
                </c:pt>
                <c:pt idx="116">
                  <c:v>13485508.799094863</c:v>
                </c:pt>
                <c:pt idx="117">
                  <c:v>12663097.705094863</c:v>
                </c:pt>
                <c:pt idx="118">
                  <c:v>12835847.108094862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E-4849-8E48-E10AC1F79178}"/>
            </c:ext>
          </c:extLst>
        </c:ser>
        <c:ser>
          <c:idx val="1"/>
          <c:order val="1"/>
          <c:tx>
            <c:strRef>
              <c:f>'LargeUse Normalized'!$S$1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'LargeUse Normalized'!$A:$A</c15:sqref>
                  </c15:fullRef>
                </c:ext>
              </c:extLst>
              <c:f>'LargeUse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'LargeUse Normalized'!$S$2:$S$145</c15:sqref>
                  </c15:fullRef>
                </c:ext>
              </c:extLst>
              <c:f>'LargeUse Normalized'!$S$3:$S$145</c:f>
              <c:numCache>
                <c:formatCode>_(* #,##0_);_(* \(#,##0\);_(* "-"??_);_(@_)</c:formatCode>
                <c:ptCount val="143"/>
                <c:pt idx="0">
                  <c:v>12531972.041786004</c:v>
                </c:pt>
                <c:pt idx="1">
                  <c:v>13064797.507854111</c:v>
                </c:pt>
                <c:pt idx="2">
                  <c:v>12431972.059344737</c:v>
                </c:pt>
                <c:pt idx="3">
                  <c:v>12867614.531527989</c:v>
                </c:pt>
                <c:pt idx="4">
                  <c:v>13638354.088747574</c:v>
                </c:pt>
                <c:pt idx="5">
                  <c:v>14997802.793344613</c:v>
                </c:pt>
                <c:pt idx="6">
                  <c:v>14666731.36331063</c:v>
                </c:pt>
                <c:pt idx="7">
                  <c:v>13881851.106870942</c:v>
                </c:pt>
                <c:pt idx="8">
                  <c:v>12958880.588210449</c:v>
                </c:pt>
                <c:pt idx="9">
                  <c:v>12224710.335431052</c:v>
                </c:pt>
                <c:pt idx="10">
                  <c:v>12803744.987899771</c:v>
                </c:pt>
                <c:pt idx="11">
                  <c:v>13120982.085138958</c:v>
                </c:pt>
                <c:pt idx="12">
                  <c:v>11960735.783076802</c:v>
                </c:pt>
                <c:pt idx="13">
                  <c:v>12880054.658080705</c:v>
                </c:pt>
                <c:pt idx="14">
                  <c:v>12267756.192879485</c:v>
                </c:pt>
                <c:pt idx="15">
                  <c:v>12652081.206792347</c:v>
                </c:pt>
                <c:pt idx="16">
                  <c:v>13402293.780703776</c:v>
                </c:pt>
                <c:pt idx="17">
                  <c:v>14895167.87680383</c:v>
                </c:pt>
                <c:pt idx="18">
                  <c:v>14810420.246467724</c:v>
                </c:pt>
                <c:pt idx="19">
                  <c:v>14251336.806417758</c:v>
                </c:pt>
                <c:pt idx="20">
                  <c:v>13492582.154222514</c:v>
                </c:pt>
                <c:pt idx="21">
                  <c:v>12686567.459864572</c:v>
                </c:pt>
                <c:pt idx="22">
                  <c:v>13142440.212484352</c:v>
                </c:pt>
                <c:pt idx="23">
                  <c:v>13213353.510025661</c:v>
                </c:pt>
                <c:pt idx="24">
                  <c:v>12042843.716309428</c:v>
                </c:pt>
                <c:pt idx="25">
                  <c:v>12931372.116351094</c:v>
                </c:pt>
                <c:pt idx="26">
                  <c:v>12349864.126112111</c:v>
                </c:pt>
                <c:pt idx="27">
                  <c:v>12775243.106641285</c:v>
                </c:pt>
                <c:pt idx="28">
                  <c:v>13545982.663860872</c:v>
                </c:pt>
                <c:pt idx="29">
                  <c:v>14967012.318382379</c:v>
                </c:pt>
                <c:pt idx="30">
                  <c:v>14707785.329926942</c:v>
                </c:pt>
                <c:pt idx="31">
                  <c:v>13943432.056795411</c:v>
                </c:pt>
                <c:pt idx="32">
                  <c:v>12948617.096556371</c:v>
                </c:pt>
                <c:pt idx="33">
                  <c:v>12060494.468965802</c:v>
                </c:pt>
                <c:pt idx="34">
                  <c:v>12608738.646472285</c:v>
                </c:pt>
                <c:pt idx="35">
                  <c:v>12936239.235365551</c:v>
                </c:pt>
                <c:pt idx="36">
                  <c:v>11775992.933303393</c:v>
                </c:pt>
                <c:pt idx="37">
                  <c:v>12674784.824999141</c:v>
                </c:pt>
                <c:pt idx="38">
                  <c:v>12072749.851452</c:v>
                </c:pt>
                <c:pt idx="39">
                  <c:v>12631554.22348419</c:v>
                </c:pt>
                <c:pt idx="40">
                  <c:v>13504928.697244558</c:v>
                </c:pt>
                <c:pt idx="41">
                  <c:v>15018329.77665277</c:v>
                </c:pt>
                <c:pt idx="42">
                  <c:v>14923318.654662585</c:v>
                </c:pt>
                <c:pt idx="43">
                  <c:v>14220546.331455523</c:v>
                </c:pt>
                <c:pt idx="44">
                  <c:v>13400210.729335811</c:v>
                </c:pt>
                <c:pt idx="45">
                  <c:v>12522351.59339932</c:v>
                </c:pt>
                <c:pt idx="46">
                  <c:v>13060332.279251724</c:v>
                </c:pt>
                <c:pt idx="47">
                  <c:v>13315988.426566444</c:v>
                </c:pt>
                <c:pt idx="48">
                  <c:v>12531972.041786004</c:v>
                </c:pt>
                <c:pt idx="49">
                  <c:v>13034007.032891877</c:v>
                </c:pt>
                <c:pt idx="50">
                  <c:v>12288283.176187642</c:v>
                </c:pt>
                <c:pt idx="51">
                  <c:v>12662344.698446425</c:v>
                </c:pt>
                <c:pt idx="52">
                  <c:v>13474138.222282324</c:v>
                </c:pt>
                <c:pt idx="53">
                  <c:v>15069647.234923162</c:v>
                </c:pt>
                <c:pt idx="54">
                  <c:v>14954109.129624819</c:v>
                </c:pt>
                <c:pt idx="55">
                  <c:v>14220546.331455523</c:v>
                </c:pt>
                <c:pt idx="56">
                  <c:v>13338629.779411342</c:v>
                </c:pt>
                <c:pt idx="57">
                  <c:v>12501824.610091165</c:v>
                </c:pt>
                <c:pt idx="58">
                  <c:v>13101386.245868038</c:v>
                </c:pt>
                <c:pt idx="59">
                  <c:v>13326251.918220524</c:v>
                </c:pt>
                <c:pt idx="60">
                  <c:v>12258377.04104507</c:v>
                </c:pt>
                <c:pt idx="61">
                  <c:v>13229013.374319363</c:v>
                </c:pt>
                <c:pt idx="62">
                  <c:v>12698822.84235077</c:v>
                </c:pt>
                <c:pt idx="63">
                  <c:v>13196046.264458491</c:v>
                </c:pt>
                <c:pt idx="64">
                  <c:v>13966785.821678076</c:v>
                </c:pt>
                <c:pt idx="65">
                  <c:v>15449396.426124055</c:v>
                </c:pt>
                <c:pt idx="66">
                  <c:v>15241486.895939009</c:v>
                </c:pt>
                <c:pt idx="67">
                  <c:v>14559241.556040103</c:v>
                </c:pt>
                <c:pt idx="68">
                  <c:v>13656798.020687766</c:v>
                </c:pt>
                <c:pt idx="69">
                  <c:v>12881573.801292058</c:v>
                </c:pt>
                <c:pt idx="70">
                  <c:v>13522189.403685246</c:v>
                </c:pt>
                <c:pt idx="71">
                  <c:v>13695737.617767338</c:v>
                </c:pt>
                <c:pt idx="72">
                  <c:v>12473910.365780711</c:v>
                </c:pt>
                <c:pt idx="73">
                  <c:v>13259803.849281598</c:v>
                </c:pt>
                <c:pt idx="74">
                  <c:v>12709086.334004849</c:v>
                </c:pt>
                <c:pt idx="75">
                  <c:v>13103674.839571787</c:v>
                </c:pt>
                <c:pt idx="76">
                  <c:v>13823096.938520983</c:v>
                </c:pt>
                <c:pt idx="77">
                  <c:v>15274917.068004724</c:v>
                </c:pt>
                <c:pt idx="78">
                  <c:v>15138851.979398226</c:v>
                </c:pt>
                <c:pt idx="79">
                  <c:v>14538714.572731948</c:v>
                </c:pt>
                <c:pt idx="80">
                  <c:v>13615744.054071456</c:v>
                </c:pt>
                <c:pt idx="81">
                  <c:v>12758411.90144312</c:v>
                </c:pt>
                <c:pt idx="82">
                  <c:v>13214284.654062899</c:v>
                </c:pt>
                <c:pt idx="83">
                  <c:v>13439150.326415382</c:v>
                </c:pt>
                <c:pt idx="84">
                  <c:v>12268640.532699147</c:v>
                </c:pt>
                <c:pt idx="85">
                  <c:v>13239276.865973443</c:v>
                </c:pt>
                <c:pt idx="86">
                  <c:v>12750140.300621159</c:v>
                </c:pt>
                <c:pt idx="87">
                  <c:v>13308944.672653351</c:v>
                </c:pt>
                <c:pt idx="88">
                  <c:v>14182319.146413719</c:v>
                </c:pt>
                <c:pt idx="89">
                  <c:v>15582821.817627072</c:v>
                </c:pt>
                <c:pt idx="90">
                  <c:v>15333858.320825713</c:v>
                </c:pt>
                <c:pt idx="91">
                  <c:v>14497660.606115635</c:v>
                </c:pt>
                <c:pt idx="92">
                  <c:v>13533636.120838828</c:v>
                </c:pt>
                <c:pt idx="93">
                  <c:v>12635250.001594178</c:v>
                </c:pt>
                <c:pt idx="94">
                  <c:v>13173230.687446585</c:v>
                </c:pt>
                <c:pt idx="95">
                  <c:v>13449413.818069462</c:v>
                </c:pt>
                <c:pt idx="96">
                  <c:v>12726978.38321349</c:v>
                </c:pt>
                <c:pt idx="97">
                  <c:v>12613550.110550258</c:v>
                </c:pt>
                <c:pt idx="98">
                  <c:v>11129201.09022798</c:v>
                </c:pt>
                <c:pt idx="99">
                  <c:v>11215884.846172573</c:v>
                </c:pt>
                <c:pt idx="100">
                  <c:v>12561033.70054495</c:v>
                </c:pt>
                <c:pt idx="101">
                  <c:v>14331022.071305119</c:v>
                </c:pt>
                <c:pt idx="102">
                  <c:v>14400226.815780183</c:v>
                </c:pt>
                <c:pt idx="103">
                  <c:v>13748771.950843513</c:v>
                </c:pt>
                <c:pt idx="104">
                  <c:v>12928436.348723803</c:v>
                </c:pt>
                <c:pt idx="105">
                  <c:v>12194266.095944405</c:v>
                </c:pt>
                <c:pt idx="106">
                  <c:v>12886199.156607982</c:v>
                </c:pt>
                <c:pt idx="107">
                  <c:v>13162382.287230857</c:v>
                </c:pt>
                <c:pt idx="108">
                  <c:v>12022662.968476858</c:v>
                </c:pt>
                <c:pt idx="109">
                  <c:v>12870137.401902212</c:v>
                </c:pt>
                <c:pt idx="110">
                  <c:v>12185994.495122448</c:v>
                </c:pt>
                <c:pt idx="111">
                  <c:v>12365049.675953746</c:v>
                </c:pt>
                <c:pt idx="112">
                  <c:v>12971573.366708077</c:v>
                </c:pt>
                <c:pt idx="113">
                  <c:v>14433656.9878459</c:v>
                </c:pt>
                <c:pt idx="114">
                  <c:v>14431017.290742418</c:v>
                </c:pt>
                <c:pt idx="115">
                  <c:v>13769298.934151668</c:v>
                </c:pt>
                <c:pt idx="116">
                  <c:v>12928436.348723803</c:v>
                </c:pt>
                <c:pt idx="117">
                  <c:v>12101894.671057701</c:v>
                </c:pt>
                <c:pt idx="118">
                  <c:v>12691192.815180495</c:v>
                </c:pt>
                <c:pt idx="119">
                  <c:v>13655392.355517579</c:v>
                </c:pt>
                <c:pt idx="120">
                  <c:v>12516122.064523447</c:v>
                </c:pt>
                <c:pt idx="121">
                  <c:v>13361800.386909338</c:v>
                </c:pt>
                <c:pt idx="122">
                  <c:v>12674065.258050645</c:v>
                </c:pt>
                <c:pt idx="123">
                  <c:v>12841445.717125427</c:v>
                </c:pt>
                <c:pt idx="124">
                  <c:v>13439886.908202175</c:v>
                </c:pt>
                <c:pt idx="125">
                  <c:v>14901521.50158013</c:v>
                </c:pt>
                <c:pt idx="126">
                  <c:v>14906066.248634502</c:v>
                </c:pt>
                <c:pt idx="127">
                  <c:v>14246593.030843083</c:v>
                </c:pt>
                <c:pt idx="128">
                  <c:v>13408424.611974413</c:v>
                </c:pt>
                <c:pt idx="129">
                  <c:v>12582780.989828045</c:v>
                </c:pt>
                <c:pt idx="130">
                  <c:v>13173875.244990302</c:v>
                </c:pt>
                <c:pt idx="131">
                  <c:v>13910413.124577532</c:v>
                </c:pt>
                <c:pt idx="132">
                  <c:v>12771308.877634317</c:v>
                </c:pt>
                <c:pt idx="133">
                  <c:v>13616323.023816541</c:v>
                </c:pt>
                <c:pt idx="134">
                  <c:v>12927259.542550519</c:v>
                </c:pt>
                <c:pt idx="135">
                  <c:v>13090322.856301483</c:v>
                </c:pt>
                <c:pt idx="136">
                  <c:v>13685775.254461739</c:v>
                </c:pt>
                <c:pt idx="137">
                  <c:v>15147243.803788777</c:v>
                </c:pt>
                <c:pt idx="138">
                  <c:v>15154445.255657809</c:v>
                </c:pt>
                <c:pt idx="139">
                  <c:v>14495802.258120971</c:v>
                </c:pt>
                <c:pt idx="140">
                  <c:v>13658630.103557795</c:v>
                </c:pt>
                <c:pt idx="141">
                  <c:v>12833318.569513261</c:v>
                </c:pt>
                <c:pt idx="142">
                  <c:v>13425077.000879185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E-4849-8E48-E10AC1F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184953208.6112</c:v>
                </c:pt>
                <c:pt idx="1">
                  <c:v>189348695.8743</c:v>
                </c:pt>
                <c:pt idx="2">
                  <c:v>192061408.34380001</c:v>
                </c:pt>
                <c:pt idx="3">
                  <c:v>183596949.81370002</c:v>
                </c:pt>
                <c:pt idx="4">
                  <c:v>181338767.59979999</c:v>
                </c:pt>
                <c:pt idx="5">
                  <c:v>177290533.28560004</c:v>
                </c:pt>
                <c:pt idx="6">
                  <c:v>189011882.10399997</c:v>
                </c:pt>
                <c:pt idx="7">
                  <c:v>186981942</c:v>
                </c:pt>
                <c:pt idx="8">
                  <c:v>188355000.78397903</c:v>
                </c:pt>
                <c:pt idx="9">
                  <c:v>187264601.68098199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6B-4709-974A-7C135C073C3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Summary'!$E$5:$E$14</c:f>
              <c:numCache>
                <c:formatCode>#,##0</c:formatCode>
                <c:ptCount val="10"/>
                <c:pt idx="0">
                  <c:v>185639240.7757</c:v>
                </c:pt>
                <c:pt idx="1">
                  <c:v>190460489.83852202</c:v>
                </c:pt>
                <c:pt idx="2">
                  <c:v>193943211.55153736</c:v>
                </c:pt>
                <c:pt idx="3">
                  <c:v>186529138.15673071</c:v>
                </c:pt>
                <c:pt idx="4">
                  <c:v>185410363.813609</c:v>
                </c:pt>
                <c:pt idx="5">
                  <c:v>188103244.87831652</c:v>
                </c:pt>
                <c:pt idx="6">
                  <c:v>206179930.56416222</c:v>
                </c:pt>
                <c:pt idx="7">
                  <c:v>204589319.06968334</c:v>
                </c:pt>
                <c:pt idx="8">
                  <c:v>205852011.98289508</c:v>
                </c:pt>
                <c:pt idx="9">
                  <c:v>204750065.53728703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6B-4709-974A-7C135C073C3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186887161.7471565</c:v>
                </c:pt>
                <c:pt idx="1">
                  <c:v>188686513.36399657</c:v>
                </c:pt>
                <c:pt idx="2">
                  <c:v>191592003.43114263</c:v>
                </c:pt>
                <c:pt idx="3">
                  <c:v>193128058.88105345</c:v>
                </c:pt>
                <c:pt idx="4">
                  <c:v>193899698.15029004</c:v>
                </c:pt>
                <c:pt idx="5">
                  <c:v>194457252.99530298</c:v>
                </c:pt>
                <c:pt idx="6">
                  <c:v>194997984.75417453</c:v>
                </c:pt>
                <c:pt idx="7">
                  <c:v>195814112.45535517</c:v>
                </c:pt>
                <c:pt idx="8">
                  <c:v>204809430.10965174</c:v>
                </c:pt>
                <c:pt idx="9">
                  <c:v>207111785.97911987</c:v>
                </c:pt>
                <c:pt idx="10">
                  <c:v>205878124.98183587</c:v>
                </c:pt>
                <c:pt idx="11">
                  <c:v>204651757.57571793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6B-4709-974A-7C135C073C34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186201129.5826565</c:v>
                </c:pt>
                <c:pt idx="1">
                  <c:v>187574719.39977455</c:v>
                </c:pt>
                <c:pt idx="2">
                  <c:v>189710200.22340527</c:v>
                </c:pt>
                <c:pt idx="3">
                  <c:v>190195870.53802276</c:v>
                </c:pt>
                <c:pt idx="4">
                  <c:v>189828101.93648103</c:v>
                </c:pt>
                <c:pt idx="5">
                  <c:v>183644541.40258649</c:v>
                </c:pt>
                <c:pt idx="6">
                  <c:v>177829936.29401228</c:v>
                </c:pt>
                <c:pt idx="7">
                  <c:v>178206735.38567182</c:v>
                </c:pt>
                <c:pt idx="8">
                  <c:v>187312418.9107357</c:v>
                </c:pt>
                <c:pt idx="9">
                  <c:v>189626322.12281483</c:v>
                </c:pt>
                <c:pt idx="10">
                  <c:v>188790969.42845303</c:v>
                </c:pt>
                <c:pt idx="11">
                  <c:v>187679254.21029121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6B-4709-974A-7C135C073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Summary'!$L$5:$L$16</c:f>
              <c:numCache>
                <c:formatCode>#,##0</c:formatCode>
                <c:ptCount val="12"/>
                <c:pt idx="0">
                  <c:v>88608640.897100002</c:v>
                </c:pt>
                <c:pt idx="1">
                  <c:v>86375577.059599996</c:v>
                </c:pt>
                <c:pt idx="2">
                  <c:v>91470554.884800017</c:v>
                </c:pt>
                <c:pt idx="3">
                  <c:v>89065306.176599979</c:v>
                </c:pt>
                <c:pt idx="4">
                  <c:v>88607905.766300023</c:v>
                </c:pt>
                <c:pt idx="5">
                  <c:v>87579436.568700001</c:v>
                </c:pt>
                <c:pt idx="6">
                  <c:v>90027070.547399998</c:v>
                </c:pt>
                <c:pt idx="7">
                  <c:v>88540324.726405025</c:v>
                </c:pt>
                <c:pt idx="8">
                  <c:v>81058179.031870008</c:v>
                </c:pt>
                <c:pt idx="9">
                  <c:v>82498023.686365008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2-485B-A14F-5B4915410F4F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90107617.121205136</c:v>
                </c:pt>
                <c:pt idx="1">
                  <c:v>88753314.973547757</c:v>
                </c:pt>
                <c:pt idx="2">
                  <c:v>94398573.242328331</c:v>
                </c:pt>
                <c:pt idx="3">
                  <c:v>93406890.013624892</c:v>
                </c:pt>
                <c:pt idx="4">
                  <c:v>94636447.114260137</c:v>
                </c:pt>
                <c:pt idx="5">
                  <c:v>94224269.983868241</c:v>
                </c:pt>
                <c:pt idx="6">
                  <c:v>97898478.036255524</c:v>
                </c:pt>
                <c:pt idx="7">
                  <c:v>96822701.665221065</c:v>
                </c:pt>
                <c:pt idx="8">
                  <c:v>89245084.378130287</c:v>
                </c:pt>
                <c:pt idx="9">
                  <c:v>90714788.406535864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2-485B-A14F-5B4915410F4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90740731.7507976</c:v>
                </c:pt>
                <c:pt idx="1">
                  <c:v>91118435.022173747</c:v>
                </c:pt>
                <c:pt idx="2">
                  <c:v>92045678.759408265</c:v>
                </c:pt>
                <c:pt idx="3">
                  <c:v>93066006.723061875</c:v>
                </c:pt>
                <c:pt idx="4">
                  <c:v>94099153.110150427</c:v>
                </c:pt>
                <c:pt idx="5">
                  <c:v>95063893.7498907</c:v>
                </c:pt>
                <c:pt idx="6">
                  <c:v>96475413.037158027</c:v>
                </c:pt>
                <c:pt idx="7">
                  <c:v>97340497.752934784</c:v>
                </c:pt>
                <c:pt idx="8">
                  <c:v>89344974.910106763</c:v>
                </c:pt>
                <c:pt idx="9">
                  <c:v>90964616.594781071</c:v>
                </c:pt>
                <c:pt idx="10">
                  <c:v>94177796.84103708</c:v>
                </c:pt>
                <c:pt idx="11">
                  <c:v>97020365.369372398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2-485B-A14F-5B4915410F4F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89241755.526692465</c:v>
                </c:pt>
                <c:pt idx="1">
                  <c:v>88740697.108226001</c:v>
                </c:pt>
                <c:pt idx="2">
                  <c:v>89117660.401879951</c:v>
                </c:pt>
                <c:pt idx="3">
                  <c:v>88724422.886036962</c:v>
                </c:pt>
                <c:pt idx="4">
                  <c:v>88070611.762190312</c:v>
                </c:pt>
                <c:pt idx="5">
                  <c:v>88419060.334722459</c:v>
                </c:pt>
                <c:pt idx="6">
                  <c:v>88604005.548302501</c:v>
                </c:pt>
                <c:pt idx="7">
                  <c:v>89058120.814118743</c:v>
                </c:pt>
                <c:pt idx="8">
                  <c:v>81158069.563846484</c:v>
                </c:pt>
                <c:pt idx="9">
                  <c:v>82747851.874610215</c:v>
                </c:pt>
                <c:pt idx="10">
                  <c:v>86016280.150062829</c:v>
                </c:pt>
                <c:pt idx="11">
                  <c:v>88960162.451418743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D2-485B-A14F-5B4915410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Summary'!$U$5:$U$16</c:f>
              <c:numCache>
                <c:formatCode>#,##0</c:formatCode>
                <c:ptCount val="12"/>
                <c:pt idx="0">
                  <c:v>274473667.94679999</c:v>
                </c:pt>
                <c:pt idx="1">
                  <c:v>279458000.47820002</c:v>
                </c:pt>
                <c:pt idx="2">
                  <c:v>272498127.16669995</c:v>
                </c:pt>
                <c:pt idx="3">
                  <c:v>271522294.25819999</c:v>
                </c:pt>
                <c:pt idx="4">
                  <c:v>272427420.28960001</c:v>
                </c:pt>
                <c:pt idx="5">
                  <c:v>265182115.12670001</c:v>
                </c:pt>
                <c:pt idx="6">
                  <c:v>268458392.81300002</c:v>
                </c:pt>
                <c:pt idx="7">
                  <c:v>261455525.597036</c:v>
                </c:pt>
                <c:pt idx="8">
                  <c:v>238077543.97890005</c:v>
                </c:pt>
                <c:pt idx="9">
                  <c:v>237838227.15097079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6-412D-A1FF-55673271F993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Summary'!$W$5:$W$14</c:f>
              <c:numCache>
                <c:formatCode>#,##0</c:formatCode>
                <c:ptCount val="10"/>
                <c:pt idx="0">
                  <c:v>277037206.05866718</c:v>
                </c:pt>
                <c:pt idx="1">
                  <c:v>284957996.0796662</c:v>
                </c:pt>
                <c:pt idx="2">
                  <c:v>280397475.24201083</c:v>
                </c:pt>
                <c:pt idx="3">
                  <c:v>281272520.98295206</c:v>
                </c:pt>
                <c:pt idx="4">
                  <c:v>283604032.96846795</c:v>
                </c:pt>
                <c:pt idx="5">
                  <c:v>279110154.23997402</c:v>
                </c:pt>
                <c:pt idx="6">
                  <c:v>285819730.01500738</c:v>
                </c:pt>
                <c:pt idx="7">
                  <c:v>279834626.24282414</c:v>
                </c:pt>
                <c:pt idx="8">
                  <c:v>256083149.46952704</c:v>
                </c:pt>
                <c:pt idx="9">
                  <c:v>255816519.01932946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6-412D-A1FF-55673271F993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281275230.88171136</c:v>
                </c:pt>
                <c:pt idx="1">
                  <c:v>280729106.90148979</c:v>
                </c:pt>
                <c:pt idx="2">
                  <c:v>280729106.90148979</c:v>
                </c:pt>
                <c:pt idx="3">
                  <c:v>280729106.90148979</c:v>
                </c:pt>
                <c:pt idx="4">
                  <c:v>281275230.88171136</c:v>
                </c:pt>
                <c:pt idx="5">
                  <c:v>280729106.90148979</c:v>
                </c:pt>
                <c:pt idx="6">
                  <c:v>280729106.90148979</c:v>
                </c:pt>
                <c:pt idx="7">
                  <c:v>280729106.90148979</c:v>
                </c:pt>
                <c:pt idx="8">
                  <c:v>258883021.15918368</c:v>
                </c:pt>
                <c:pt idx="9">
                  <c:v>258336897.17896205</c:v>
                </c:pt>
                <c:pt idx="10">
                  <c:v>263934949.6095939</c:v>
                </c:pt>
                <c:pt idx="11">
                  <c:v>269533002.04022592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6-412D-A1FF-55673271F993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278711692.76984417</c:v>
                </c:pt>
                <c:pt idx="1">
                  <c:v>275229111.30002362</c:v>
                </c:pt>
                <c:pt idx="2">
                  <c:v>272829758.82617891</c:v>
                </c:pt>
                <c:pt idx="3">
                  <c:v>270978880.17673773</c:v>
                </c:pt>
                <c:pt idx="4">
                  <c:v>270098618.20284343</c:v>
                </c:pt>
                <c:pt idx="5">
                  <c:v>266801067.78821576</c:v>
                </c:pt>
                <c:pt idx="6">
                  <c:v>263367769.69948241</c:v>
                </c:pt>
                <c:pt idx="7">
                  <c:v>262350006.25570163</c:v>
                </c:pt>
                <c:pt idx="8">
                  <c:v>240877415.66855669</c:v>
                </c:pt>
                <c:pt idx="9">
                  <c:v>240358605.31060338</c:v>
                </c:pt>
                <c:pt idx="10">
                  <c:v>246122060.66125047</c:v>
                </c:pt>
                <c:pt idx="11">
                  <c:v>252061798.82448596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76-412D-A1FF-55673271F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</a:t>
            </a:r>
            <a:r>
              <a:rPr lang="en-US" baseline="0"/>
              <a:t> Use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Summary'!$AD$5:$AD$16</c:f>
              <c:numCache>
                <c:formatCode>#,##0</c:formatCode>
                <c:ptCount val="12"/>
                <c:pt idx="0">
                  <c:v>155448434.65640002</c:v>
                </c:pt>
                <c:pt idx="1">
                  <c:v>153943745.77000001</c:v>
                </c:pt>
                <c:pt idx="2">
                  <c:v>151518193.477</c:v>
                </c:pt>
                <c:pt idx="3">
                  <c:v>162219637.40090001</c:v>
                </c:pt>
                <c:pt idx="4">
                  <c:v>163719994.48139998</c:v>
                </c:pt>
                <c:pt idx="5">
                  <c:v>158476391.88299999</c:v>
                </c:pt>
                <c:pt idx="6">
                  <c:v>153680289.69999999</c:v>
                </c:pt>
                <c:pt idx="7">
                  <c:v>155694431.5</c:v>
                </c:pt>
                <c:pt idx="8">
                  <c:v>149135512.57800001</c:v>
                </c:pt>
                <c:pt idx="9">
                  <c:v>150392389.50099999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2-4A22-A292-423BF8E69EC2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Summary'!$AF$5:$AF$14</c:f>
              <c:numCache>
                <c:formatCode>#,##0</c:formatCode>
                <c:ptCount val="10"/>
                <c:pt idx="0">
                  <c:v>156822137.3151319</c:v>
                </c:pt>
                <c:pt idx="1">
                  <c:v>155701781.781351</c:v>
                </c:pt>
                <c:pt idx="2">
                  <c:v>153330491.41187945</c:v>
                </c:pt>
                <c:pt idx="3">
                  <c:v>165534415.40321761</c:v>
                </c:pt>
                <c:pt idx="4">
                  <c:v>168740156.42036605</c:v>
                </c:pt>
                <c:pt idx="5">
                  <c:v>163850504.70826545</c:v>
                </c:pt>
                <c:pt idx="6">
                  <c:v>159697241.06881851</c:v>
                </c:pt>
                <c:pt idx="7">
                  <c:v>162199563.50344387</c:v>
                </c:pt>
                <c:pt idx="8">
                  <c:v>155445218.4748106</c:v>
                </c:pt>
                <c:pt idx="9">
                  <c:v>156696727.34613836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2-4A22-A292-423BF8E69EC2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Summary'!$AH$5:$AH$16</c:f>
              <c:numCache>
                <c:formatCode>#,##0</c:formatCode>
                <c:ptCount val="12"/>
                <c:pt idx="0">
                  <c:v>159292048.40600759</c:v>
                </c:pt>
                <c:pt idx="1">
                  <c:v>159562418.46293283</c:v>
                </c:pt>
                <c:pt idx="2">
                  <c:v>158094739.15639964</c:v>
                </c:pt>
                <c:pt idx="3">
                  <c:v>158741339.13060656</c:v>
                </c:pt>
                <c:pt idx="4">
                  <c:v>160492876.92953473</c:v>
                </c:pt>
                <c:pt idx="5">
                  <c:v>163985983.36584052</c:v>
                </c:pt>
                <c:pt idx="6">
                  <c:v>163606234.17463964</c:v>
                </c:pt>
                <c:pt idx="7">
                  <c:v>163944929.39922422</c:v>
                </c:pt>
                <c:pt idx="8">
                  <c:v>154184984.38798374</c:v>
                </c:pt>
                <c:pt idx="9">
                  <c:v>155933297.24309617</c:v>
                </c:pt>
                <c:pt idx="10">
                  <c:v>161707974.31817907</c:v>
                </c:pt>
                <c:pt idx="11">
                  <c:v>164715919.67085993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2-4A22-A292-423BF8E69EC2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Summary'!$AJ$5:$AJ$16</c:f>
              <c:numCache>
                <c:formatCode>#,##0</c:formatCode>
                <c:ptCount val="12"/>
                <c:pt idx="0">
                  <c:v>157918345.74727571</c:v>
                </c:pt>
                <c:pt idx="1">
                  <c:v>157804382.45158184</c:v>
                </c:pt>
                <c:pt idx="2">
                  <c:v>156282441.22152019</c:v>
                </c:pt>
                <c:pt idx="3">
                  <c:v>155426561.12828895</c:v>
                </c:pt>
                <c:pt idx="4">
                  <c:v>155472714.99056867</c:v>
                </c:pt>
                <c:pt idx="5">
                  <c:v>158611870.54057506</c:v>
                </c:pt>
                <c:pt idx="6">
                  <c:v>157589282.80582112</c:v>
                </c:pt>
                <c:pt idx="7">
                  <c:v>157439797.39578035</c:v>
                </c:pt>
                <c:pt idx="8">
                  <c:v>147875278.49117315</c:v>
                </c:pt>
                <c:pt idx="9">
                  <c:v>149628959.3979578</c:v>
                </c:pt>
                <c:pt idx="10">
                  <c:v>155418227.32846907</c:v>
                </c:pt>
                <c:pt idx="11">
                  <c:v>158589205.01168299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92-4A22-A292-423BF8E6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Streetlights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Summary'!$AM$5:$AM$16</c:f>
              <c:numCache>
                <c:formatCode>#,##0</c:formatCode>
                <c:ptCount val="12"/>
                <c:pt idx="0">
                  <c:v>4555371</c:v>
                </c:pt>
                <c:pt idx="1">
                  <c:v>3336835</c:v>
                </c:pt>
                <c:pt idx="2">
                  <c:v>1817916.7936968291</c:v>
                </c:pt>
                <c:pt idx="3">
                  <c:v>1626159.8472230558</c:v>
                </c:pt>
                <c:pt idx="4">
                  <c:v>1855541.3099999998</c:v>
                </c:pt>
                <c:pt idx="5">
                  <c:v>1981443.1925724996</c:v>
                </c:pt>
                <c:pt idx="6">
                  <c:v>1968388.2024277779</c:v>
                </c:pt>
                <c:pt idx="7">
                  <c:v>2005898.7692036114</c:v>
                </c:pt>
                <c:pt idx="8">
                  <c:v>2029919.202930317</c:v>
                </c:pt>
                <c:pt idx="9">
                  <c:v>2005959.9297111102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A-40D1-BF34-802A99E33E87}"/>
            </c:ext>
          </c:extLst>
        </c:ser>
        <c:ser>
          <c:idx val="3"/>
          <c:order val="1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Summary'!$AP$5:$AP$16</c:f>
              <c:numCache>
                <c:formatCode>#,##0</c:formatCode>
                <c:ptCount val="12"/>
                <c:pt idx="0">
                  <c:v>4555371</c:v>
                </c:pt>
                <c:pt idx="1">
                  <c:v>3336835.0000000005</c:v>
                </c:pt>
                <c:pt idx="2">
                  <c:v>1817916.7936968291</c:v>
                </c:pt>
                <c:pt idx="3">
                  <c:v>1626159.8472230558</c:v>
                </c:pt>
                <c:pt idx="4">
                  <c:v>1855541.3099999996</c:v>
                </c:pt>
                <c:pt idx="5">
                  <c:v>1981443.1925724996</c:v>
                </c:pt>
                <c:pt idx="6">
                  <c:v>1968388.2024277782</c:v>
                </c:pt>
                <c:pt idx="7">
                  <c:v>2005898.7692036112</c:v>
                </c:pt>
                <c:pt idx="8">
                  <c:v>2029919.202930317</c:v>
                </c:pt>
                <c:pt idx="9">
                  <c:v>2005959.9297111104</c:v>
                </c:pt>
                <c:pt idx="10">
                  <c:v>2014808.9135855157</c:v>
                </c:pt>
                <c:pt idx="11">
                  <c:v>2023696.9333920204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0A-40D1-BF34-802A99E33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/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#,##0">
                  <c:v>2022</c:v>
                </c:pt>
                <c:pt idx="11" formatCode="#,##0">
                  <c:v>2023</c:v>
                </c:pt>
              </c:numCache>
            </c:numRef>
          </c:cat>
          <c:val>
            <c:numRef>
              <c:f>'Normalized Annual Summary'!$AO$5:$AO$13</c:f>
              <c:numCache>
                <c:formatCode>#,##0</c:formatCode>
                <c:ptCount val="9"/>
                <c:pt idx="0">
                  <c:v>888.6794771751853</c:v>
                </c:pt>
                <c:pt idx="1">
                  <c:v>619.66325693681426</c:v>
                </c:pt>
                <c:pt idx="2">
                  <c:v>347.72146459604301</c:v>
                </c:pt>
                <c:pt idx="3">
                  <c:v>303.60043822134065</c:v>
                </c:pt>
                <c:pt idx="4">
                  <c:v>333.65543897505052</c:v>
                </c:pt>
                <c:pt idx="5">
                  <c:v>359.34769542482763</c:v>
                </c:pt>
                <c:pt idx="6">
                  <c:v>356.980087491436</c:v>
                </c:pt>
                <c:pt idx="7">
                  <c:v>355.06822678846083</c:v>
                </c:pt>
                <c:pt idx="8">
                  <c:v>355.06720359109971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1-46A8-B017-05FF82A0415D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#,##0">
                  <c:v>2022</c:v>
                </c:pt>
                <c:pt idx="11" formatCode="#,##0">
                  <c:v>2023</c:v>
                </c:pt>
              </c:numCache>
            </c:numRef>
          </c:cat>
          <c:val>
            <c:numRef>
              <c:f>('Normalized Annual Summary'!$AQ$5:$AQ$13,'Normalized Annual Summary'!$AO$14:$AO$16)</c:f>
              <c:numCache>
                <c:formatCode>General</c:formatCode>
                <c:ptCount val="12"/>
                <c:pt idx="9" formatCode="#,##0">
                  <c:v>352.85135087266673</c:v>
                </c:pt>
                <c:pt idx="10" formatCode="#,##0">
                  <c:v>352.85135087266673</c:v>
                </c:pt>
                <c:pt idx="11" formatCode="#,##0">
                  <c:v>352.85135087266673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1-46A8-B017-05FF82A04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Summary'!$AU$5:$AU$16</c:f>
              <c:numCache>
                <c:formatCode>#,##0</c:formatCode>
                <c:ptCount val="12"/>
                <c:pt idx="0">
                  <c:v>1484560.47</c:v>
                </c:pt>
                <c:pt idx="1">
                  <c:v>1499819.8</c:v>
                </c:pt>
                <c:pt idx="2">
                  <c:v>1247036.4200000002</c:v>
                </c:pt>
                <c:pt idx="3">
                  <c:v>1185727.1440000003</c:v>
                </c:pt>
                <c:pt idx="4">
                  <c:v>1214410.9319999998</c:v>
                </c:pt>
                <c:pt idx="5">
                  <c:v>1252377.5900000001</c:v>
                </c:pt>
                <c:pt idx="6">
                  <c:v>1210652.78</c:v>
                </c:pt>
                <c:pt idx="7">
                  <c:v>1206871</c:v>
                </c:pt>
                <c:pt idx="8">
                  <c:v>1219174</c:v>
                </c:pt>
                <c:pt idx="9">
                  <c:v>1214646.01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9-4723-BD16-BC58DBE8F3FB}"/>
            </c:ext>
          </c:extLst>
        </c:ser>
        <c:ser>
          <c:idx val="3"/>
          <c:order val="1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Summary'!$AX$5:$AX$16</c:f>
              <c:numCache>
                <c:formatCode>#,##0</c:formatCode>
                <c:ptCount val="12"/>
                <c:pt idx="0">
                  <c:v>1484560.47</c:v>
                </c:pt>
                <c:pt idx="1">
                  <c:v>1499819.8</c:v>
                </c:pt>
                <c:pt idx="2">
                  <c:v>1247036.42</c:v>
                </c:pt>
                <c:pt idx="3">
                  <c:v>1185727.1440000003</c:v>
                </c:pt>
                <c:pt idx="4">
                  <c:v>1214410.932</c:v>
                </c:pt>
                <c:pt idx="5">
                  <c:v>1252377.5900000001</c:v>
                </c:pt>
                <c:pt idx="6">
                  <c:v>1210652.78</c:v>
                </c:pt>
                <c:pt idx="7">
                  <c:v>1206871</c:v>
                </c:pt>
                <c:pt idx="8">
                  <c:v>1219174</c:v>
                </c:pt>
                <c:pt idx="9">
                  <c:v>1214646.01</c:v>
                </c:pt>
                <c:pt idx="10">
                  <c:v>1229038.9025283309</c:v>
                </c:pt>
                <c:pt idx="11">
                  <c:v>1243602.3429806058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79-4723-BD16-BC58DBE8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Summary'!$AW$3</c:f>
              <c:strCache>
                <c:ptCount val="1"/>
                <c:pt idx="0">
                  <c:v>Average /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Summary'!$AT$5:$AT$16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#,##0">
                  <c:v>2022</c:v>
                </c:pt>
                <c:pt idx="11" formatCode="#,##0">
                  <c:v>2023</c:v>
                </c:pt>
              </c:numCache>
            </c:numRef>
          </c:cat>
          <c:val>
            <c:numRef>
              <c:f>'Normalized Annual Summary'!$AW$5:$AW$13</c:f>
              <c:numCache>
                <c:formatCode>#,##0</c:formatCode>
                <c:ptCount val="9"/>
                <c:pt idx="0">
                  <c:v>9766.8451973684205</c:v>
                </c:pt>
                <c:pt idx="1">
                  <c:v>9943.5566850828727</c:v>
                </c:pt>
                <c:pt idx="2">
                  <c:v>8512.1939931740617</c:v>
                </c:pt>
                <c:pt idx="3">
                  <c:v>8182.1309534215097</c:v>
                </c:pt>
                <c:pt idx="4">
                  <c:v>8423.6596439306359</c:v>
                </c:pt>
                <c:pt idx="5">
                  <c:v>8194.4008069792799</c:v>
                </c:pt>
                <c:pt idx="6">
                  <c:v>7446.3523116350589</c:v>
                </c:pt>
                <c:pt idx="7">
                  <c:v>7303.304084720121</c:v>
                </c:pt>
                <c:pt idx="8">
                  <c:v>7249.7958374628352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3-4783-82DB-CD2C2AE7AA3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Summary'!$AT$5:$AT$16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#,##0">
                  <c:v>2022</c:v>
                </c:pt>
                <c:pt idx="11" formatCode="#,##0">
                  <c:v>2023</c:v>
                </c:pt>
              </c:numCache>
            </c:numRef>
          </c:cat>
          <c:val>
            <c:numRef>
              <c:f>('Normalized Annual Summary'!$AQ$5:$AQ$13,'Normalized Annual Summary'!$AW$14:$AW$16)</c:f>
              <c:numCache>
                <c:formatCode>General</c:formatCode>
                <c:ptCount val="12"/>
                <c:pt idx="9" formatCode="#,##0">
                  <c:v>7187.2544970414201</c:v>
                </c:pt>
                <c:pt idx="10" formatCode="#,##0">
                  <c:v>7187.2544970414201</c:v>
                </c:pt>
                <c:pt idx="11" formatCode="#,##0">
                  <c:v>7187.2544970414201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3-4783-82DB-CD2C2AE7A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Count'!$B$2:$C$2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Count'!$B$4:$B$15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Count'!$C$4:$C$15</c:f>
              <c:numCache>
                <c:formatCode>#,##0</c:formatCode>
                <c:ptCount val="12"/>
                <c:pt idx="0">
                  <c:v>23192.5</c:v>
                </c:pt>
                <c:pt idx="1">
                  <c:v>23467.5</c:v>
                </c:pt>
                <c:pt idx="2">
                  <c:v>23852.583333333332</c:v>
                </c:pt>
                <c:pt idx="3">
                  <c:v>24056.166666666668</c:v>
                </c:pt>
                <c:pt idx="4">
                  <c:v>24121.916666666668</c:v>
                </c:pt>
                <c:pt idx="5">
                  <c:v>24232.333333333332</c:v>
                </c:pt>
                <c:pt idx="6">
                  <c:v>24304</c:v>
                </c:pt>
                <c:pt idx="7">
                  <c:v>24412.166666666668</c:v>
                </c:pt>
                <c:pt idx="8">
                  <c:v>24460.666666666668</c:v>
                </c:pt>
                <c:pt idx="9">
                  <c:v>24606.166666666668</c:v>
                </c:pt>
                <c:pt idx="10">
                  <c:v>24768.466366831446</c:v>
                </c:pt>
                <c:pt idx="11">
                  <c:v>24931.836578832968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B-4EF8-BCB6-A07541304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GS&gt;50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Weather!$C$110:$C$239</c:f>
              <c:numCache>
                <c:formatCode>0</c:formatCode>
                <c:ptCount val="130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</c:numCache>
            </c:numRef>
          </c:xVal>
          <c:yVal>
            <c:numRef>
              <c:f>Weather!$EI$110:$EI$237</c:f>
              <c:numCache>
                <c:formatCode>_(* #,##0_);_(* \(#,##0\);_(* "-"??_);_(@_)</c:formatCode>
                <c:ptCount val="128"/>
                <c:pt idx="12">
                  <c:v>25890404.534988932</c:v>
                </c:pt>
                <c:pt idx="13">
                  <c:v>23832779.607088931</c:v>
                </c:pt>
                <c:pt idx="14">
                  <c:v>23304957.713688929</c:v>
                </c:pt>
                <c:pt idx="15">
                  <c:v>20989705.440188929</c:v>
                </c:pt>
                <c:pt idx="16">
                  <c:v>21051151.294288933</c:v>
                </c:pt>
                <c:pt idx="17">
                  <c:v>21921032.235688929</c:v>
                </c:pt>
                <c:pt idx="18">
                  <c:v>24214715.617288928</c:v>
                </c:pt>
                <c:pt idx="19">
                  <c:v>23781727.140488934</c:v>
                </c:pt>
                <c:pt idx="20">
                  <c:v>21540490.734988932</c:v>
                </c:pt>
                <c:pt idx="21">
                  <c:v>21703952.709188934</c:v>
                </c:pt>
                <c:pt idx="22">
                  <c:v>23698375.78438893</c:v>
                </c:pt>
                <c:pt idx="23">
                  <c:v>25107913.246388931</c:v>
                </c:pt>
                <c:pt idx="24">
                  <c:v>27268984.40138885</c:v>
                </c:pt>
                <c:pt idx="25">
                  <c:v>24671848.804588847</c:v>
                </c:pt>
                <c:pt idx="26">
                  <c:v>25155245.816488847</c:v>
                </c:pt>
                <c:pt idx="27">
                  <c:v>22466643.010788847</c:v>
                </c:pt>
                <c:pt idx="28">
                  <c:v>21076292.423888844</c:v>
                </c:pt>
                <c:pt idx="29">
                  <c:v>21550478.901388846</c:v>
                </c:pt>
                <c:pt idx="30">
                  <c:v>24335645.290688846</c:v>
                </c:pt>
                <c:pt idx="31">
                  <c:v>23638250.334188845</c:v>
                </c:pt>
                <c:pt idx="32">
                  <c:v>21753834.785788849</c:v>
                </c:pt>
                <c:pt idx="33">
                  <c:v>22026332.452288847</c:v>
                </c:pt>
                <c:pt idx="34">
                  <c:v>23988754.358188845</c:v>
                </c:pt>
                <c:pt idx="35">
                  <c:v>27025685.499988846</c:v>
                </c:pt>
                <c:pt idx="36">
                  <c:v>28046547.633575913</c:v>
                </c:pt>
                <c:pt idx="37">
                  <c:v>25268108.175075911</c:v>
                </c:pt>
                <c:pt idx="38">
                  <c:v>26528773.030575909</c:v>
                </c:pt>
                <c:pt idx="39">
                  <c:v>22457875.728275914</c:v>
                </c:pt>
                <c:pt idx="40">
                  <c:v>20870501.453075912</c:v>
                </c:pt>
                <c:pt idx="41">
                  <c:v>21346815.667975914</c:v>
                </c:pt>
                <c:pt idx="42">
                  <c:v>22651755.298075911</c:v>
                </c:pt>
                <c:pt idx="43">
                  <c:v>22463144.03837591</c:v>
                </c:pt>
                <c:pt idx="44">
                  <c:v>21091015.007275913</c:v>
                </c:pt>
                <c:pt idx="45">
                  <c:v>21348126.520075914</c:v>
                </c:pt>
                <c:pt idx="46">
                  <c:v>23146855.122275911</c:v>
                </c:pt>
                <c:pt idx="47">
                  <c:v>25177957.56737591</c:v>
                </c:pt>
                <c:pt idx="48">
                  <c:v>27422833.39772933</c:v>
                </c:pt>
                <c:pt idx="49">
                  <c:v>26477131.516929336</c:v>
                </c:pt>
                <c:pt idx="50">
                  <c:v>26091925.676629338</c:v>
                </c:pt>
                <c:pt idx="51">
                  <c:v>22281246.406329341</c:v>
                </c:pt>
                <c:pt idx="52">
                  <c:v>21064391.812329341</c:v>
                </c:pt>
                <c:pt idx="53">
                  <c:v>21098643.035629343</c:v>
                </c:pt>
                <c:pt idx="54">
                  <c:v>23266250.298329346</c:v>
                </c:pt>
                <c:pt idx="55">
                  <c:v>24025441.810529336</c:v>
                </c:pt>
                <c:pt idx="56">
                  <c:v>22320567.232729342</c:v>
                </c:pt>
                <c:pt idx="57">
                  <c:v>21794997.348029349</c:v>
                </c:pt>
                <c:pt idx="58">
                  <c:v>22003659.445129342</c:v>
                </c:pt>
                <c:pt idx="59">
                  <c:v>23425433.002629336</c:v>
                </c:pt>
                <c:pt idx="60">
                  <c:v>25993232.727905668</c:v>
                </c:pt>
                <c:pt idx="61">
                  <c:v>24612123.423805658</c:v>
                </c:pt>
                <c:pt idx="62">
                  <c:v>24366787.889205664</c:v>
                </c:pt>
                <c:pt idx="63">
                  <c:v>21777218.329005662</c:v>
                </c:pt>
                <c:pt idx="64">
                  <c:v>21596635.884205662</c:v>
                </c:pt>
                <c:pt idx="65">
                  <c:v>21881811.080205664</c:v>
                </c:pt>
                <c:pt idx="66">
                  <c:v>24576200.619605664</c:v>
                </c:pt>
                <c:pt idx="67">
                  <c:v>25475126.824705672</c:v>
                </c:pt>
                <c:pt idx="68">
                  <c:v>23018316.815105673</c:v>
                </c:pt>
                <c:pt idx="69">
                  <c:v>22238115.48700567</c:v>
                </c:pt>
                <c:pt idx="70">
                  <c:v>22790288.585905664</c:v>
                </c:pt>
                <c:pt idx="71">
                  <c:v>25278175.30180566</c:v>
                </c:pt>
                <c:pt idx="72">
                  <c:v>26550637.76570617</c:v>
                </c:pt>
                <c:pt idx="73">
                  <c:v>23716143.648806173</c:v>
                </c:pt>
                <c:pt idx="74">
                  <c:v>25309546.38560617</c:v>
                </c:pt>
                <c:pt idx="75">
                  <c:v>21795549.45560617</c:v>
                </c:pt>
                <c:pt idx="76">
                  <c:v>21343525.235506173</c:v>
                </c:pt>
                <c:pt idx="77">
                  <c:v>21456409.837606173</c:v>
                </c:pt>
                <c:pt idx="78">
                  <c:v>23459398.766706161</c:v>
                </c:pt>
                <c:pt idx="79">
                  <c:v>23176523.818106167</c:v>
                </c:pt>
                <c:pt idx="80">
                  <c:v>22015635.273406174</c:v>
                </c:pt>
                <c:pt idx="81">
                  <c:v>21669350.679506175</c:v>
                </c:pt>
                <c:pt idx="82">
                  <c:v>22762108.165806167</c:v>
                </c:pt>
                <c:pt idx="83">
                  <c:v>25855325.20760617</c:v>
                </c:pt>
                <c:pt idx="84">
                  <c:v>28110936.860967282</c:v>
                </c:pt>
                <c:pt idx="85">
                  <c:v>23913080.848067276</c:v>
                </c:pt>
                <c:pt idx="86">
                  <c:v>24741011.431367282</c:v>
                </c:pt>
                <c:pt idx="87">
                  <c:v>22660428.78206728</c:v>
                </c:pt>
                <c:pt idx="88">
                  <c:v>21381140.530267276</c:v>
                </c:pt>
                <c:pt idx="89">
                  <c:v>21859055.527767282</c:v>
                </c:pt>
                <c:pt idx="90">
                  <c:v>24810455.543867283</c:v>
                </c:pt>
                <c:pt idx="91">
                  <c:v>25037297.21336728</c:v>
                </c:pt>
                <c:pt idx="92">
                  <c:v>22352119.82716728</c:v>
                </c:pt>
                <c:pt idx="93">
                  <c:v>22308372.475967281</c:v>
                </c:pt>
                <c:pt idx="94">
                  <c:v>23539097.562667284</c:v>
                </c:pt>
                <c:pt idx="95">
                  <c:v>25106733.411467277</c:v>
                </c:pt>
                <c:pt idx="96">
                  <c:v>27746431.887743346</c:v>
                </c:pt>
                <c:pt idx="97">
                  <c:v>24478258.412378345</c:v>
                </c:pt>
                <c:pt idx="98">
                  <c:v>25117630.199547343</c:v>
                </c:pt>
                <c:pt idx="99">
                  <c:v>21701191.155090347</c:v>
                </c:pt>
                <c:pt idx="100">
                  <c:v>20852273.979842342</c:v>
                </c:pt>
                <c:pt idx="101">
                  <c:v>21071389.844526347</c:v>
                </c:pt>
                <c:pt idx="102">
                  <c:v>25024538.843645345</c:v>
                </c:pt>
                <c:pt idx="103">
                  <c:v>23406949.786848348</c:v>
                </c:pt>
                <c:pt idx="104">
                  <c:v>20949641.991899345</c:v>
                </c:pt>
                <c:pt idx="105">
                  <c:v>21186039.268876348</c:v>
                </c:pt>
                <c:pt idx="106">
                  <c:v>23414227.377836343</c:v>
                </c:pt>
                <c:pt idx="107">
                  <c:v>24886053.494590349</c:v>
                </c:pt>
                <c:pt idx="108">
                  <c:v>25587597.180278916</c:v>
                </c:pt>
                <c:pt idx="109">
                  <c:v>23815248.617196914</c:v>
                </c:pt>
                <c:pt idx="110">
                  <c:v>22619053.844218913</c:v>
                </c:pt>
                <c:pt idx="111">
                  <c:v>18779124.509080913</c:v>
                </c:pt>
                <c:pt idx="112">
                  <c:v>18538754.118218917</c:v>
                </c:pt>
                <c:pt idx="113">
                  <c:v>19388700.472218916</c:v>
                </c:pt>
                <c:pt idx="114">
                  <c:v>23514542.781218912</c:v>
                </c:pt>
                <c:pt idx="115">
                  <c:v>22225009.702218913</c:v>
                </c:pt>
                <c:pt idx="116">
                  <c:v>19245561.414218914</c:v>
                </c:pt>
                <c:pt idx="117">
                  <c:v>19239964.987618916</c:v>
                </c:pt>
                <c:pt idx="118">
                  <c:v>20190679.101818912</c:v>
                </c:pt>
                <c:pt idx="119">
                  <c:v>22938912.741218917</c:v>
                </c:pt>
                <c:pt idx="120">
                  <c:v>23318194.539025888</c:v>
                </c:pt>
                <c:pt idx="121">
                  <c:v>22103375.45733989</c:v>
                </c:pt>
                <c:pt idx="122">
                  <c:v>22204168.761447892</c:v>
                </c:pt>
                <c:pt idx="123">
                  <c:v>18822234.350443892</c:v>
                </c:pt>
                <c:pt idx="124">
                  <c:v>18831755.289890893</c:v>
                </c:pt>
                <c:pt idx="125">
                  <c:v>20089451.435042888</c:v>
                </c:pt>
                <c:pt idx="126">
                  <c:v>21564179.704029888</c:v>
                </c:pt>
                <c:pt idx="127">
                  <c:v>23805948.386429891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2-4D36-B7BB-E35E7660D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Count'!$F$2:$G$2</c:f>
              <c:strCache>
                <c:ptCount val="1"/>
                <c:pt idx="0">
                  <c:v>GS &lt; 50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Count'!$F$4:$F$15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Count'!$G$4:$G$15</c:f>
              <c:numCache>
                <c:formatCode>#,##0</c:formatCode>
                <c:ptCount val="12"/>
                <c:pt idx="0">
                  <c:v>3196.8333333333335</c:v>
                </c:pt>
                <c:pt idx="1">
                  <c:v>3159.75</c:v>
                </c:pt>
                <c:pt idx="2">
                  <c:v>3051.3333333333335</c:v>
                </c:pt>
                <c:pt idx="3">
                  <c:v>2983.5833333333335</c:v>
                </c:pt>
                <c:pt idx="4">
                  <c:v>2956.25</c:v>
                </c:pt>
                <c:pt idx="5">
                  <c:v>2945.8333333333335</c:v>
                </c:pt>
                <c:pt idx="6">
                  <c:v>2932.75</c:v>
                </c:pt>
                <c:pt idx="7">
                  <c:v>2930.8333333333335</c:v>
                </c:pt>
                <c:pt idx="8">
                  <c:v>2922.9166666666665</c:v>
                </c:pt>
                <c:pt idx="9">
                  <c:v>2945.8333333333335</c:v>
                </c:pt>
                <c:pt idx="10">
                  <c:v>2919.190345175004</c:v>
                </c:pt>
                <c:pt idx="11">
                  <c:v>2892.7883240836068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E-4979-9CD2-1747B63DB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Count'!$J$2:$K$2</c:f>
              <c:strCache>
                <c:ptCount val="1"/>
                <c:pt idx="0">
                  <c:v>GS &gt; 50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Count'!$J$4:$J$15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Count'!$K$4:$K$15</c:f>
              <c:numCache>
                <c:formatCode>#,##0</c:formatCode>
                <c:ptCount val="12"/>
                <c:pt idx="0">
                  <c:v>359.58333333333331</c:v>
                </c:pt>
                <c:pt idx="1">
                  <c:v>370.75</c:v>
                </c:pt>
                <c:pt idx="2">
                  <c:v>324.5</c:v>
                </c:pt>
                <c:pt idx="3">
                  <c:v>326.5</c:v>
                </c:pt>
                <c:pt idx="4">
                  <c:v>325.33333333333331</c:v>
                </c:pt>
                <c:pt idx="5">
                  <c:v>319.91666666666669</c:v>
                </c:pt>
                <c:pt idx="6">
                  <c:v>323.83333333333331</c:v>
                </c:pt>
                <c:pt idx="7">
                  <c:v>315.66666666666669</c:v>
                </c:pt>
                <c:pt idx="8">
                  <c:v>318.41666666666669</c:v>
                </c:pt>
                <c:pt idx="9">
                  <c:v>310</c:v>
                </c:pt>
                <c:pt idx="10">
                  <c:v>304.93124826520602</c:v>
                </c:pt>
                <c:pt idx="11">
                  <c:v>299.9453747373442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2-464E-A16E-BF425C7DB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Count'!$N$2:$O$2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Count'!$N$4:$N$15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Count'!$O$4:$O$15</c:f>
              <c:numCache>
                <c:formatCode>#,##0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9-4803-B24C-BF7D642B5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Count'!$R$2:$S$2</c:f>
              <c:strCache>
                <c:ptCount val="1"/>
                <c:pt idx="0">
                  <c:v>Streetlight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Count'!$R$4:$R$15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Count'!$S$4:$S$15</c:f>
              <c:numCache>
                <c:formatCode>#,##0</c:formatCode>
                <c:ptCount val="12"/>
                <c:pt idx="0">
                  <c:v>5126</c:v>
                </c:pt>
                <c:pt idx="1">
                  <c:v>5384.916666666667</c:v>
                </c:pt>
                <c:pt idx="2">
                  <c:v>5228.083333333333</c:v>
                </c:pt>
                <c:pt idx="3">
                  <c:v>5356.25</c:v>
                </c:pt>
                <c:pt idx="4">
                  <c:v>5561.25</c:v>
                </c:pt>
                <c:pt idx="5">
                  <c:v>5514</c:v>
                </c:pt>
                <c:pt idx="6">
                  <c:v>5514</c:v>
                </c:pt>
                <c:pt idx="7">
                  <c:v>5649.333333333333</c:v>
                </c:pt>
                <c:pt idx="8">
                  <c:v>5717</c:v>
                </c:pt>
                <c:pt idx="9">
                  <c:v>5685</c:v>
                </c:pt>
                <c:pt idx="10">
                  <c:v>5710.0785036036286</c:v>
                </c:pt>
                <c:pt idx="11">
                  <c:v>5735.2676371708458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0-4CC6-A44B-26E50D1C0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Count'!$V$2:$W$2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Count'!$V$4:$V$15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Count'!$W$4:$W$15</c:f>
              <c:numCache>
                <c:formatCode>#,##0</c:formatCode>
                <c:ptCount val="12"/>
                <c:pt idx="0">
                  <c:v>152</c:v>
                </c:pt>
                <c:pt idx="1">
                  <c:v>150.83333333333334</c:v>
                </c:pt>
                <c:pt idx="2">
                  <c:v>146.5</c:v>
                </c:pt>
                <c:pt idx="3">
                  <c:v>144.91666666666666</c:v>
                </c:pt>
                <c:pt idx="4">
                  <c:v>144.16666666666666</c:v>
                </c:pt>
                <c:pt idx="5">
                  <c:v>152.83333333333334</c:v>
                </c:pt>
                <c:pt idx="6">
                  <c:v>162.58333333333334</c:v>
                </c:pt>
                <c:pt idx="7">
                  <c:v>165.25</c:v>
                </c:pt>
                <c:pt idx="8">
                  <c:v>168.16666666666666</c:v>
                </c:pt>
                <c:pt idx="9">
                  <c:v>169</c:v>
                </c:pt>
                <c:pt idx="10">
                  <c:v>171.00255779647927</c:v>
                </c:pt>
                <c:pt idx="11">
                  <c:v>173.02884481028539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B-4797-978D-E020977D1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2.8463932654968858E-3</c:v>
                </c:pt>
                <c:pt idx="1">
                  <c:v>2.7451566914787405E-3</c:v>
                </c:pt>
                <c:pt idx="2">
                  <c:v>2.7299453678260267E-3</c:v>
                </c:pt>
                <c:pt idx="3">
                  <c:v>2.4009799092800971E-3</c:v>
                </c:pt>
                <c:pt idx="4">
                  <c:v>2.437268588411182E-3</c:v>
                </c:pt>
                <c:pt idx="5">
                  <c:v>2.4502201774245602E-3</c:v>
                </c:pt>
                <c:pt idx="6">
                  <c:v>2.4469997577866946E-3</c:v>
                </c:pt>
                <c:pt idx="7">
                  <c:v>2.4198831884989819E-3</c:v>
                </c:pt>
                <c:pt idx="8">
                  <c:v>2.5263384086947104E-3</c:v>
                </c:pt>
                <c:pt idx="9">
                  <c:v>2.3804267157217264E-3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5-4CF5-8A32-0E61E06B2D03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Forecast'!$G$5:$G$14,'kW Forecast'!$F$19:$F$20)</c:f>
              <c:numCache>
                <c:formatCode>General</c:formatCode>
                <c:ptCount val="12"/>
                <c:pt idx="10" formatCode="_-* #,##0.000000_-;\-* #,##0.000000_-;_-* &quot;-&quot;??_-;_-@_-">
                  <c:v>2.4790752810819119E-3</c:v>
                </c:pt>
                <c:pt idx="11" formatCode="_-* #,##0.000000_-;\-* #,##0.000000_-;_-* &quot;-&quot;??_-;_-@_-">
                  <c:v>2.4889710357379573E-3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5-4CF5-8A32-0E61E06B2D03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Forecast'!$G$5:$G$14,'kW Forecast'!$E$19:$E$20)</c:f>
              <c:numCache>
                <c:formatCode>General</c:formatCode>
                <c:ptCount val="12"/>
                <c:pt idx="10" formatCode="_-* #,##0.000000_-;\-* #,##0.000000_-;_-* &quot;-&quot;??_-;_-@_-">
                  <c:v>2.4447736496253348E-3</c:v>
                </c:pt>
                <c:pt idx="11" formatCode="_-* #,##0.000000_-;\-* #,##0.000000_-;_-* &quot;-&quot;??_-;_-@_-">
                  <c:v>2.4447736496253348E-3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F5-4CF5-8A32-0E61E06B2D03}"/>
            </c:ext>
          </c:extLst>
        </c:ser>
        <c:ser>
          <c:idx val="1"/>
          <c:order val="3"/>
          <c:tx>
            <c:strRef>
              <c:f>'kW Forecast'!$F$3</c:f>
              <c:strCache>
                <c:ptCount val="1"/>
                <c:pt idx="0">
                  <c:v>3-Yr MA</c:v>
                </c:pt>
              </c:strCache>
            </c:strRef>
          </c:tx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Forecast'!$F$5:$F$14</c:f>
              <c:numCache>
                <c:formatCode>0.000000</c:formatCode>
                <c:ptCount val="10"/>
                <c:pt idx="1">
                  <c:v>2.7957749784878133E-3</c:v>
                </c:pt>
                <c:pt idx="2">
                  <c:v>2.773831774933884E-3</c:v>
                </c:pt>
                <c:pt idx="3">
                  <c:v>2.6253606561949545E-3</c:v>
                </c:pt>
                <c:pt idx="4">
                  <c:v>2.5227312885057686E-3</c:v>
                </c:pt>
                <c:pt idx="5">
                  <c:v>2.4294895583719463E-3</c:v>
                </c:pt>
                <c:pt idx="6">
                  <c:v>2.4448295078741459E-3</c:v>
                </c:pt>
                <c:pt idx="7">
                  <c:v>2.439034374570079E-3</c:v>
                </c:pt>
                <c:pt idx="8">
                  <c:v>2.4644071183267955E-3</c:v>
                </c:pt>
                <c:pt idx="9">
                  <c:v>2.4422161043051397E-3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2-40AC-A749-19D3C93A5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Forecast'!$K$5:$K$14</c:f>
              <c:numCache>
                <c:formatCode>0.000000</c:formatCode>
                <c:ptCount val="10"/>
                <c:pt idx="0">
                  <c:v>2.0792232531284156E-3</c:v>
                </c:pt>
                <c:pt idx="1">
                  <c:v>1.8950558760332027E-3</c:v>
                </c:pt>
                <c:pt idx="2">
                  <c:v>1.890545243621074E-3</c:v>
                </c:pt>
                <c:pt idx="3">
                  <c:v>1.8490019531897672E-3</c:v>
                </c:pt>
                <c:pt idx="4">
                  <c:v>1.8571203282965077E-3</c:v>
                </c:pt>
                <c:pt idx="5">
                  <c:v>1.8486255057869395E-3</c:v>
                </c:pt>
                <c:pt idx="6">
                  <c:v>1.966915649951433E-3</c:v>
                </c:pt>
                <c:pt idx="7">
                  <c:v>1.9316695031150327E-3</c:v>
                </c:pt>
                <c:pt idx="8">
                  <c:v>1.8222374888293151E-3</c:v>
                </c:pt>
                <c:pt idx="9">
                  <c:v>1.8171301086552724E-3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F-494B-9B6C-47CC02DDEC8B}"/>
            </c:ext>
          </c:extLst>
        </c:ser>
        <c:ser>
          <c:idx val="1"/>
          <c:order val="1"/>
          <c:tx>
            <c:strRef>
              <c:f>'kW Forecast'!$L$3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Forecast'!$L$5:$L$14</c:f>
              <c:numCache>
                <c:formatCode>0.000000</c:formatCode>
                <c:ptCount val="10"/>
                <c:pt idx="1">
                  <c:v>1.9871395645808089E-3</c:v>
                </c:pt>
                <c:pt idx="2">
                  <c:v>1.9549414575942307E-3</c:v>
                </c:pt>
                <c:pt idx="3">
                  <c:v>1.8782010242813479E-3</c:v>
                </c:pt>
                <c:pt idx="4">
                  <c:v>1.8655558417024496E-3</c:v>
                </c:pt>
                <c:pt idx="5">
                  <c:v>1.8515825957577381E-3</c:v>
                </c:pt>
                <c:pt idx="6">
                  <c:v>1.8528729170417236E-3</c:v>
                </c:pt>
                <c:pt idx="7">
                  <c:v>1.8901475044509862E-3</c:v>
                </c:pt>
                <c:pt idx="8">
                  <c:v>1.8769534959721739E-3</c:v>
                </c:pt>
                <c:pt idx="9">
                  <c:v>1.8196837987422938E-3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F-494B-9B6C-47CC02DDEC8B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Forecast'!$M$5:$M$14,'kW Forecast'!$L$19:$L$20)</c:f>
              <c:numCache>
                <c:formatCode>0.000000</c:formatCode>
                <c:ptCount val="12"/>
                <c:pt idx="10" formatCode="_-* #,##0.000000_-;\-* #,##0.000000_-;_-* &quot;-&quot;??_-;_-@_-">
                  <c:v>1.817069967136712E-3</c:v>
                </c:pt>
                <c:pt idx="11" formatCode="_-* #,##0.000000_-;\-* #,##0.000000_-;_-* &quot;-&quot;??_-;_-@_-">
                  <c:v>1.8029600884029023E-3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F-494B-9B6C-47CC02DDEC8B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Forecast'!$M$5:$M$14,'kW Forecast'!$K$19:$K$20)</c:f>
              <c:numCache>
                <c:formatCode>0.000000</c:formatCode>
                <c:ptCount val="12"/>
                <c:pt idx="10" formatCode="_-* #,##0.000000_-;\-* #,##0.000000_-;_-* &quot;-&quot;??_-;_-@_-">
                  <c:v>1.8773156512675985E-3</c:v>
                </c:pt>
                <c:pt idx="11" formatCode="_-* #,##0.000000_-;\-* #,##0.000000_-;_-* &quot;-&quot;??_-;_-@_-">
                  <c:v>1.8773156512675985E-3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9F-494B-9B6C-47CC02DDE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Forecast'!$R$3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Forecast'!$R$5:$R$14</c:f>
              <c:numCache>
                <c:formatCode>0.000000</c:formatCode>
                <c:ptCount val="10"/>
                <c:pt idx="0">
                  <c:v>2.411174413675637E-3</c:v>
                </c:pt>
                <c:pt idx="1">
                  <c:v>2.4885395891615851E-3</c:v>
                </c:pt>
                <c:pt idx="2">
                  <c:v>2.7752617817784339E-3</c:v>
                </c:pt>
                <c:pt idx="3">
                  <c:v>2.9541991263673409E-3</c:v>
                </c:pt>
                <c:pt idx="4">
                  <c:v>2.7937939037315216E-3</c:v>
                </c:pt>
                <c:pt idx="5">
                  <c:v>2.7797920327198408E-3</c:v>
                </c:pt>
                <c:pt idx="6">
                  <c:v>2.7982285167156163E-3</c:v>
                </c:pt>
                <c:pt idx="7">
                  <c:v>2.7977483640553285E-3</c:v>
                </c:pt>
                <c:pt idx="8">
                  <c:v>2.7902588397723696E-3</c:v>
                </c:pt>
                <c:pt idx="9">
                  <c:v>2.7996571201742756E-3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4-4E8A-9F0C-073C073DDFFF}"/>
            </c:ext>
          </c:extLst>
        </c:ser>
        <c:ser>
          <c:idx val="1"/>
          <c:order val="1"/>
          <c:tx>
            <c:strRef>
              <c:f>'kW Forecast'!$S$3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Forecast'!$S$5:$S$14</c:f>
              <c:numCache>
                <c:formatCode>0.000000</c:formatCode>
                <c:ptCount val="10"/>
                <c:pt idx="1">
                  <c:v>2.4498570014186111E-3</c:v>
                </c:pt>
                <c:pt idx="2">
                  <c:v>2.5583252615385518E-3</c:v>
                </c:pt>
                <c:pt idx="3">
                  <c:v>2.7393334991024534E-3</c:v>
                </c:pt>
                <c:pt idx="4">
                  <c:v>2.8410849372924318E-3</c:v>
                </c:pt>
                <c:pt idx="5">
                  <c:v>2.8425950209395676E-3</c:v>
                </c:pt>
                <c:pt idx="6">
                  <c:v>2.7867929682256812E-3</c:v>
                </c:pt>
                <c:pt idx="7">
                  <c:v>2.7887701983875844E-3</c:v>
                </c:pt>
                <c:pt idx="8">
                  <c:v>2.7940036019138493E-3</c:v>
                </c:pt>
                <c:pt idx="9">
                  <c:v>2.7949579799733228E-3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4-4E8A-9F0C-073C073DDFFF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Forecast'!$M$5:$M$14,'kW Forecast'!$S$19:$S$20)</c:f>
              <c:numCache>
                <c:formatCode>0.000000</c:formatCode>
                <c:ptCount val="12"/>
                <c:pt idx="10" formatCode="_-* #,##0.000000_-;\-* #,##0.000000_-;_-* &quot;-&quot;??_-;_-@_-">
                  <c:v>2.9676937228048095E-3</c:v>
                </c:pt>
                <c:pt idx="11" formatCode="_-* #,##0.000000_-;\-* #,##0.000000_-;_-* &quot;-&quot;??_-;_-@_-">
                  <c:v>3.0118025249325359E-3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4-4E8A-9F0C-073C073DDFFF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Forecast'!$M$5:$M$14,'kW Forecast'!$R$19:$R$20)</c:f>
              <c:numCache>
                <c:formatCode>0.000000</c:formatCode>
                <c:ptCount val="12"/>
                <c:pt idx="10" formatCode="_-* #,##0.000000_-;\-* #,##0.000000_-;_-* &quot;-&quot;??_-;_-@_-">
                  <c:v>2.738865368815195E-3</c:v>
                </c:pt>
                <c:pt idx="11" formatCode="_-* #,##0.000000_-;\-* #,##0.000000_-;_-* &quot;-&quot;??_-;_-@_-">
                  <c:v>2.738865368815195E-3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4-4E8A-9F0C-073C073DD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</a:t>
            </a:r>
            <a:r>
              <a:rPr lang="en-US" baseline="0"/>
              <a:t> Use </a:t>
            </a:r>
            <a:r>
              <a:rPr lang="en-US"/>
              <a:t>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Weather!$C$110:$C$239</c:f>
              <c:numCache>
                <c:formatCode>0</c:formatCode>
                <c:ptCount val="130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</c:numCache>
            </c:numRef>
          </c:xVal>
          <c:yVal>
            <c:numRef>
              <c:f>Weather!$EJ$110:$EJ$237</c:f>
              <c:numCache>
                <c:formatCode>_(* #,##0_);_(* \(#,##0\);_(* "-"??_);_(@_)</c:formatCode>
                <c:ptCount val="128"/>
                <c:pt idx="12">
                  <c:v>12697319.10976099</c:v>
                </c:pt>
                <c:pt idx="13">
                  <c:v>11988374.952560991</c:v>
                </c:pt>
                <c:pt idx="14">
                  <c:v>12366571.908560989</c:v>
                </c:pt>
                <c:pt idx="15">
                  <c:v>11805181.71976099</c:v>
                </c:pt>
                <c:pt idx="16">
                  <c:v>12594518.971860992</c:v>
                </c:pt>
                <c:pt idx="17">
                  <c:v>13355031.438260991</c:v>
                </c:pt>
                <c:pt idx="18">
                  <c:v>15527549.589560989</c:v>
                </c:pt>
                <c:pt idx="19">
                  <c:v>15427670.72056099</c:v>
                </c:pt>
                <c:pt idx="20">
                  <c:v>13901043.407560991</c:v>
                </c:pt>
                <c:pt idx="21">
                  <c:v>12975024.451560991</c:v>
                </c:pt>
                <c:pt idx="22">
                  <c:v>12215266.684560992</c:v>
                </c:pt>
                <c:pt idx="23">
                  <c:v>11968584.360560991</c:v>
                </c:pt>
                <c:pt idx="24">
                  <c:v>12934842.524345918</c:v>
                </c:pt>
                <c:pt idx="25">
                  <c:v>11897678.539545918</c:v>
                </c:pt>
                <c:pt idx="26">
                  <c:v>12756629.845945917</c:v>
                </c:pt>
                <c:pt idx="27">
                  <c:v>12118700.742945917</c:v>
                </c:pt>
                <c:pt idx="28">
                  <c:v>12476057.255945915</c:v>
                </c:pt>
                <c:pt idx="29">
                  <c:v>12665697.473945918</c:v>
                </c:pt>
                <c:pt idx="30">
                  <c:v>15388833.061945917</c:v>
                </c:pt>
                <c:pt idx="31">
                  <c:v>14733868.410945917</c:v>
                </c:pt>
                <c:pt idx="32">
                  <c:v>13418520.319945917</c:v>
                </c:pt>
                <c:pt idx="33">
                  <c:v>13138119.025945919</c:v>
                </c:pt>
                <c:pt idx="34">
                  <c:v>12152566.485945916</c:v>
                </c:pt>
                <c:pt idx="35">
                  <c:v>12020268.093945917</c:v>
                </c:pt>
                <c:pt idx="36">
                  <c:v>12923953.034906618</c:v>
                </c:pt>
                <c:pt idx="37">
                  <c:v>11737314.593906619</c:v>
                </c:pt>
                <c:pt idx="38">
                  <c:v>12869193.312906619</c:v>
                </c:pt>
                <c:pt idx="39">
                  <c:v>11645861.14590662</c:v>
                </c:pt>
                <c:pt idx="40">
                  <c:v>12009232.817906618</c:v>
                </c:pt>
                <c:pt idx="41">
                  <c:v>12970113.41890662</c:v>
                </c:pt>
                <c:pt idx="42">
                  <c:v>14159834.28490662</c:v>
                </c:pt>
                <c:pt idx="43">
                  <c:v>14242472.05790662</c:v>
                </c:pt>
                <c:pt idx="44">
                  <c:v>13713180.812906619</c:v>
                </c:pt>
                <c:pt idx="45">
                  <c:v>12924267.120906621</c:v>
                </c:pt>
                <c:pt idx="46">
                  <c:v>12055239.06590662</c:v>
                </c:pt>
                <c:pt idx="47">
                  <c:v>12079829.744906619</c:v>
                </c:pt>
                <c:pt idx="48">
                  <c:v>13783488.065593136</c:v>
                </c:pt>
                <c:pt idx="49">
                  <c:v>12783083.426193137</c:v>
                </c:pt>
                <c:pt idx="50">
                  <c:v>13725021.866793135</c:v>
                </c:pt>
                <c:pt idx="51">
                  <c:v>12525352.555493137</c:v>
                </c:pt>
                <c:pt idx="52">
                  <c:v>13240576.434193136</c:v>
                </c:pt>
                <c:pt idx="53">
                  <c:v>13583044.721893135</c:v>
                </c:pt>
                <c:pt idx="54">
                  <c:v>15488495.353693135</c:v>
                </c:pt>
                <c:pt idx="55">
                  <c:v>15620353.407393137</c:v>
                </c:pt>
                <c:pt idx="56">
                  <c:v>15467320.443193134</c:v>
                </c:pt>
                <c:pt idx="57">
                  <c:v>13211616.003793137</c:v>
                </c:pt>
                <c:pt idx="58">
                  <c:v>12720535.971193135</c:v>
                </c:pt>
                <c:pt idx="59">
                  <c:v>13385527.153793138</c:v>
                </c:pt>
                <c:pt idx="60">
                  <c:v>14802709.622047173</c:v>
                </c:pt>
                <c:pt idx="61">
                  <c:v>13436781.076847171</c:v>
                </c:pt>
                <c:pt idx="62">
                  <c:v>13391926.081247171</c:v>
                </c:pt>
                <c:pt idx="63">
                  <c:v>12533039.213847172</c:v>
                </c:pt>
                <c:pt idx="64">
                  <c:v>13118440.184347173</c:v>
                </c:pt>
                <c:pt idx="65">
                  <c:v>13934865.881647173</c:v>
                </c:pt>
                <c:pt idx="66">
                  <c:v>16105387.908647172</c:v>
                </c:pt>
                <c:pt idx="67">
                  <c:v>16938188.316347171</c:v>
                </c:pt>
                <c:pt idx="68">
                  <c:v>15412523.631847173</c:v>
                </c:pt>
                <c:pt idx="69">
                  <c:v>13701184.614047172</c:v>
                </c:pt>
                <c:pt idx="70">
                  <c:v>12704115.088247173</c:v>
                </c:pt>
                <c:pt idx="71">
                  <c:v>12660994.801247172</c:v>
                </c:pt>
                <c:pt idx="72">
                  <c:v>13132945.157038789</c:v>
                </c:pt>
                <c:pt idx="73">
                  <c:v>12010123.441838788</c:v>
                </c:pt>
                <c:pt idx="74">
                  <c:v>13471264.229438787</c:v>
                </c:pt>
                <c:pt idx="75">
                  <c:v>12445332.538438788</c:v>
                </c:pt>
                <c:pt idx="76">
                  <c:v>12863400.691738788</c:v>
                </c:pt>
                <c:pt idx="77">
                  <c:v>13877836.144038787</c:v>
                </c:pt>
                <c:pt idx="78">
                  <c:v>15530881.55213879</c:v>
                </c:pt>
                <c:pt idx="79">
                  <c:v>15474762.719838789</c:v>
                </c:pt>
                <c:pt idx="80">
                  <c:v>15246030.210238788</c:v>
                </c:pt>
                <c:pt idx="81">
                  <c:v>14279321.584638787</c:v>
                </c:pt>
                <c:pt idx="82">
                  <c:v>12742358.786438789</c:v>
                </c:pt>
                <c:pt idx="83">
                  <c:v>12776247.652438788</c:v>
                </c:pt>
                <c:pt idx="84">
                  <c:v>12641948.746068209</c:v>
                </c:pt>
                <c:pt idx="85">
                  <c:v>12083393.011068208</c:v>
                </c:pt>
                <c:pt idx="86">
                  <c:v>13227268.625068208</c:v>
                </c:pt>
                <c:pt idx="87">
                  <c:v>12499511.928068209</c:v>
                </c:pt>
                <c:pt idx="88">
                  <c:v>12824733.016068207</c:v>
                </c:pt>
                <c:pt idx="89">
                  <c:v>13168340.347068207</c:v>
                </c:pt>
                <c:pt idx="90">
                  <c:v>14629397.537068209</c:v>
                </c:pt>
                <c:pt idx="91">
                  <c:v>14934625.449068209</c:v>
                </c:pt>
                <c:pt idx="92">
                  <c:v>14653959.707068207</c:v>
                </c:pt>
                <c:pt idx="93">
                  <c:v>13592425.685068209</c:v>
                </c:pt>
                <c:pt idx="94">
                  <c:v>12734714.604068208</c:v>
                </c:pt>
                <c:pt idx="95">
                  <c:v>12706922.413068209</c:v>
                </c:pt>
                <c:pt idx="96">
                  <c:v>12644810.213620322</c:v>
                </c:pt>
                <c:pt idx="97">
                  <c:v>12471905.953620322</c:v>
                </c:pt>
                <c:pt idx="98">
                  <c:v>13635170.913620321</c:v>
                </c:pt>
                <c:pt idx="99">
                  <c:v>12637225.513620323</c:v>
                </c:pt>
                <c:pt idx="100">
                  <c:v>13298731.343620325</c:v>
                </c:pt>
                <c:pt idx="101">
                  <c:v>13932321.423620323</c:v>
                </c:pt>
                <c:pt idx="102">
                  <c:v>13589025.973620323</c:v>
                </c:pt>
                <c:pt idx="103">
                  <c:v>15202784.223620323</c:v>
                </c:pt>
                <c:pt idx="104">
                  <c:v>14817127.493620321</c:v>
                </c:pt>
                <c:pt idx="105">
                  <c:v>13442639.713620322</c:v>
                </c:pt>
                <c:pt idx="106">
                  <c:v>13004597.323620323</c:v>
                </c:pt>
                <c:pt idx="107">
                  <c:v>13523223.413620323</c:v>
                </c:pt>
                <c:pt idx="108">
                  <c:v>14325652.718734216</c:v>
                </c:pt>
                <c:pt idx="109">
                  <c:v>13467842.694734216</c:v>
                </c:pt>
                <c:pt idx="110">
                  <c:v>13042119.628734218</c:v>
                </c:pt>
                <c:pt idx="111">
                  <c:v>10853990.175734216</c:v>
                </c:pt>
                <c:pt idx="112">
                  <c:v>10955713.231734218</c:v>
                </c:pt>
                <c:pt idx="113">
                  <c:v>11399524.148734216</c:v>
                </c:pt>
                <c:pt idx="114">
                  <c:v>15294776.090734215</c:v>
                </c:pt>
                <c:pt idx="115">
                  <c:v>15175613.824734217</c:v>
                </c:pt>
                <c:pt idx="116">
                  <c:v>13608350.231734218</c:v>
                </c:pt>
                <c:pt idx="117">
                  <c:v>12304887.396734217</c:v>
                </c:pt>
                <c:pt idx="118">
                  <c:v>12017493.426734217</c:v>
                </c:pt>
                <c:pt idx="119">
                  <c:v>12999254.905734217</c:v>
                </c:pt>
                <c:pt idx="120">
                  <c:v>12993233.567094862</c:v>
                </c:pt>
                <c:pt idx="121">
                  <c:v>12244707.237094862</c:v>
                </c:pt>
                <c:pt idx="122">
                  <c:v>13157488.817094862</c:v>
                </c:pt>
                <c:pt idx="123">
                  <c:v>12176603.797094861</c:v>
                </c:pt>
                <c:pt idx="124">
                  <c:v>12690478.277094861</c:v>
                </c:pt>
                <c:pt idx="125">
                  <c:v>12325476.267094862</c:v>
                </c:pt>
                <c:pt idx="126">
                  <c:v>13672533.637094861</c:v>
                </c:pt>
                <c:pt idx="127">
                  <c:v>13975132.037094863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40-48E8-B6EB-6D62CF1C5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Weather!$EG$110:$EG$241</c:f>
              <c:numCache>
                <c:formatCode>_(* #,##0_);_(* \(#,##0\);_(* "-"??_);_(@_)</c:formatCode>
                <c:ptCount val="132"/>
                <c:pt idx="12">
                  <c:v>20851848.630541664</c:v>
                </c:pt>
                <c:pt idx="13">
                  <c:v>18629105.777641665</c:v>
                </c:pt>
                <c:pt idx="14">
                  <c:v>16729137.649741666</c:v>
                </c:pt>
                <c:pt idx="15">
                  <c:v>14452573.817341667</c:v>
                </c:pt>
                <c:pt idx="16">
                  <c:v>11788221.694141667</c:v>
                </c:pt>
                <c:pt idx="17">
                  <c:v>12491789.643841665</c:v>
                </c:pt>
                <c:pt idx="18">
                  <c:v>14502856.631341666</c:v>
                </c:pt>
                <c:pt idx="19">
                  <c:v>13918692.147841666</c:v>
                </c:pt>
                <c:pt idx="20">
                  <c:v>12603264.732541665</c:v>
                </c:pt>
                <c:pt idx="21">
                  <c:v>13162418.538641667</c:v>
                </c:pt>
                <c:pt idx="22">
                  <c:v>16904275.755341668</c:v>
                </c:pt>
                <c:pt idx="23">
                  <c:v>19605055.756741665</c:v>
                </c:pt>
                <c:pt idx="24">
                  <c:v>21993767.832218502</c:v>
                </c:pt>
                <c:pt idx="25">
                  <c:v>19721696.8191185</c:v>
                </c:pt>
                <c:pt idx="26">
                  <c:v>18947442.3631185</c:v>
                </c:pt>
                <c:pt idx="27">
                  <c:v>15404627.0198185</c:v>
                </c:pt>
                <c:pt idx="28">
                  <c:v>11349542.074418502</c:v>
                </c:pt>
                <c:pt idx="29">
                  <c:v>11929769.810818501</c:v>
                </c:pt>
                <c:pt idx="30">
                  <c:v>13817588.114418501</c:v>
                </c:pt>
                <c:pt idx="31">
                  <c:v>12901126.035518501</c:v>
                </c:pt>
                <c:pt idx="32">
                  <c:v>12338501.260218501</c:v>
                </c:pt>
                <c:pt idx="33">
                  <c:v>13194174.115618503</c:v>
                </c:pt>
                <c:pt idx="34">
                  <c:v>17493043.4782185</c:v>
                </c:pt>
                <c:pt idx="35">
                  <c:v>21369210.915018503</c:v>
                </c:pt>
                <c:pt idx="36">
                  <c:v>24201839.656978115</c:v>
                </c:pt>
                <c:pt idx="37">
                  <c:v>20906119.389278114</c:v>
                </c:pt>
                <c:pt idx="38">
                  <c:v>20633682.209178116</c:v>
                </c:pt>
                <c:pt idx="39">
                  <c:v>15763605.975378111</c:v>
                </c:pt>
                <c:pt idx="40">
                  <c:v>11599732.135078114</c:v>
                </c:pt>
                <c:pt idx="41">
                  <c:v>11607266.224978112</c:v>
                </c:pt>
                <c:pt idx="42">
                  <c:v>12816166.194978112</c:v>
                </c:pt>
                <c:pt idx="43">
                  <c:v>12847468.249578113</c:v>
                </c:pt>
                <c:pt idx="44">
                  <c:v>12554031.689878112</c:v>
                </c:pt>
                <c:pt idx="45">
                  <c:v>13222191.906378111</c:v>
                </c:pt>
                <c:pt idx="46">
                  <c:v>17411599.164578114</c:v>
                </c:pt>
                <c:pt idx="47">
                  <c:v>20379508.755278114</c:v>
                </c:pt>
                <c:pt idx="48">
                  <c:v>23462998.644885894</c:v>
                </c:pt>
                <c:pt idx="49">
                  <c:v>22026300.817085892</c:v>
                </c:pt>
                <c:pt idx="50">
                  <c:v>20164430.566785894</c:v>
                </c:pt>
                <c:pt idx="51">
                  <c:v>15135415.91248589</c:v>
                </c:pt>
                <c:pt idx="52">
                  <c:v>11028055.84648589</c:v>
                </c:pt>
                <c:pt idx="53">
                  <c:v>11109873.60908589</c:v>
                </c:pt>
                <c:pt idx="54">
                  <c:v>12664265.42038589</c:v>
                </c:pt>
                <c:pt idx="55">
                  <c:v>13408313.81248589</c:v>
                </c:pt>
                <c:pt idx="56">
                  <c:v>12856737.392285891</c:v>
                </c:pt>
                <c:pt idx="57">
                  <c:v>13443142.79548589</c:v>
                </c:pt>
                <c:pt idx="58">
                  <c:v>14721887.840685893</c:v>
                </c:pt>
                <c:pt idx="59">
                  <c:v>16507715.498585891</c:v>
                </c:pt>
                <c:pt idx="60">
                  <c:v>21094114.474084079</c:v>
                </c:pt>
                <c:pt idx="61">
                  <c:v>19559621.451884083</c:v>
                </c:pt>
                <c:pt idx="62">
                  <c:v>17958363.188984081</c:v>
                </c:pt>
                <c:pt idx="63">
                  <c:v>14435973.552284084</c:v>
                </c:pt>
                <c:pt idx="64">
                  <c:v>11402559.478484085</c:v>
                </c:pt>
                <c:pt idx="65">
                  <c:v>11740446.387584083</c:v>
                </c:pt>
                <c:pt idx="66">
                  <c:v>14190788.100684084</c:v>
                </c:pt>
                <c:pt idx="67">
                  <c:v>14664079.915884083</c:v>
                </c:pt>
                <c:pt idx="68">
                  <c:v>12793153.130384086</c:v>
                </c:pt>
                <c:pt idx="69">
                  <c:v>13184179.868384086</c:v>
                </c:pt>
                <c:pt idx="70">
                  <c:v>15424700.559084084</c:v>
                </c:pt>
                <c:pt idx="71">
                  <c:v>18962383.70588408</c:v>
                </c:pt>
                <c:pt idx="72">
                  <c:v>20717802.360493045</c:v>
                </c:pt>
                <c:pt idx="73">
                  <c:v>18200269.788693044</c:v>
                </c:pt>
                <c:pt idx="74">
                  <c:v>19079849.618893042</c:v>
                </c:pt>
                <c:pt idx="75">
                  <c:v>14782033.157393042</c:v>
                </c:pt>
                <c:pt idx="76">
                  <c:v>12189179.611193039</c:v>
                </c:pt>
                <c:pt idx="77">
                  <c:v>11578628.676793043</c:v>
                </c:pt>
                <c:pt idx="78">
                  <c:v>13489351.602193043</c:v>
                </c:pt>
                <c:pt idx="79">
                  <c:v>13198675.151593043</c:v>
                </c:pt>
                <c:pt idx="80">
                  <c:v>12936672.810893044</c:v>
                </c:pt>
                <c:pt idx="81">
                  <c:v>13875267.106893037</c:v>
                </c:pt>
                <c:pt idx="82">
                  <c:v>16609092.520893043</c:v>
                </c:pt>
                <c:pt idx="83">
                  <c:v>21446422.47239304</c:v>
                </c:pt>
                <c:pt idx="84">
                  <c:v>24153024.486013521</c:v>
                </c:pt>
                <c:pt idx="85">
                  <c:v>19363737.32751352</c:v>
                </c:pt>
                <c:pt idx="86">
                  <c:v>19430967.481713522</c:v>
                </c:pt>
                <c:pt idx="87">
                  <c:v>17140001.998713519</c:v>
                </c:pt>
                <c:pt idx="88">
                  <c:v>12306795.584113516</c:v>
                </c:pt>
                <c:pt idx="89">
                  <c:v>13081842.41071352</c:v>
                </c:pt>
                <c:pt idx="90">
                  <c:v>16011148.99041352</c:v>
                </c:pt>
                <c:pt idx="91">
                  <c:v>16132733.438513521</c:v>
                </c:pt>
                <c:pt idx="92">
                  <c:v>14652387.189313523</c:v>
                </c:pt>
                <c:pt idx="93">
                  <c:v>15303235.70581352</c:v>
                </c:pt>
                <c:pt idx="94">
                  <c:v>18267081.415113531</c:v>
                </c:pt>
                <c:pt idx="95">
                  <c:v>20336974.536213517</c:v>
                </c:pt>
                <c:pt idx="96">
                  <c:v>24358608.422473613</c:v>
                </c:pt>
                <c:pt idx="97">
                  <c:v>20865435.422473613</c:v>
                </c:pt>
                <c:pt idx="98">
                  <c:v>20595370.422473613</c:v>
                </c:pt>
                <c:pt idx="99">
                  <c:v>15891975.422473613</c:v>
                </c:pt>
                <c:pt idx="100">
                  <c:v>12781113.422473613</c:v>
                </c:pt>
                <c:pt idx="101">
                  <c:v>12291200.422473613</c:v>
                </c:pt>
                <c:pt idx="102">
                  <c:v>16405916.422473613</c:v>
                </c:pt>
                <c:pt idx="103">
                  <c:v>14702095.422473613</c:v>
                </c:pt>
                <c:pt idx="104">
                  <c:v>13062621.422473613</c:v>
                </c:pt>
                <c:pt idx="105">
                  <c:v>14092832.422473613</c:v>
                </c:pt>
                <c:pt idx="106">
                  <c:v>18671557.422473613</c:v>
                </c:pt>
                <c:pt idx="107">
                  <c:v>20870592.422473613</c:v>
                </c:pt>
                <c:pt idx="108">
                  <c:v>21721654.70830933</c:v>
                </c:pt>
                <c:pt idx="109">
                  <c:v>20047893.18539834</c:v>
                </c:pt>
                <c:pt idx="110">
                  <c:v>18800096.078158345</c:v>
                </c:pt>
                <c:pt idx="111">
                  <c:v>15938827.92191234</c:v>
                </c:pt>
                <c:pt idx="112">
                  <c:v>14164484.643576335</c:v>
                </c:pt>
                <c:pt idx="113">
                  <c:v>14384469.00357634</c:v>
                </c:pt>
                <c:pt idx="114">
                  <c:v>19038491.049929332</c:v>
                </c:pt>
                <c:pt idx="115">
                  <c:v>16568798.660576334</c:v>
                </c:pt>
                <c:pt idx="116">
                  <c:v>13418361.369996339</c:v>
                </c:pt>
                <c:pt idx="117">
                  <c:v>14654652.278234344</c:v>
                </c:pt>
                <c:pt idx="118">
                  <c:v>16593883.505421333</c:v>
                </c:pt>
                <c:pt idx="119">
                  <c:v>20520399.577806327</c:v>
                </c:pt>
                <c:pt idx="120">
                  <c:v>21935648.162941419</c:v>
                </c:pt>
                <c:pt idx="121">
                  <c:v>21108872.079706412</c:v>
                </c:pt>
                <c:pt idx="122">
                  <c:v>19430996.140872423</c:v>
                </c:pt>
                <c:pt idx="123">
                  <c:v>15228874.917770419</c:v>
                </c:pt>
                <c:pt idx="124">
                  <c:v>13575273.094279418</c:v>
                </c:pt>
                <c:pt idx="125">
                  <c:v>14322662.784943422</c:v>
                </c:pt>
                <c:pt idx="126">
                  <c:v>15296448.93241542</c:v>
                </c:pt>
                <c:pt idx="127">
                  <c:v>17832557.37804842</c:v>
                </c:pt>
                <c:pt idx="128">
                  <c:v>14058587.007795418</c:v>
                </c:pt>
                <c:pt idx="129">
                  <c:v>14345193.086367419</c:v>
                </c:pt>
                <c:pt idx="130">
                  <c:v>17444914.683329418</c:v>
                </c:pt>
                <c:pt idx="131">
                  <c:v>20170037.268817425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3D-4B16-93C4-08BDFF5F22FF}"/>
            </c:ext>
          </c:extLst>
        </c:ser>
        <c:ser>
          <c:idx val="1"/>
          <c:order val="1"/>
          <c:tx>
            <c:v>Res Predicted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Weather!$EW$110:$EW$241</c:f>
              <c:numCache>
                <c:formatCode>_(* #,##0_);_(* \(#,##0\);_(* "-"??_);_(@_)</c:formatCode>
                <c:ptCount val="132"/>
                <c:pt idx="12">
                  <c:v>20560679.764998578</c:v>
                </c:pt>
                <c:pt idx="13">
                  <c:v>19095124.217203036</c:v>
                </c:pt>
                <c:pt idx="14">
                  <c:v>16284483.989683729</c:v>
                </c:pt>
                <c:pt idx="15">
                  <c:v>15480405.254188567</c:v>
                </c:pt>
                <c:pt idx="16">
                  <c:v>12630080.014903933</c:v>
                </c:pt>
                <c:pt idx="17">
                  <c:v>13370833.95139863</c:v>
                </c:pt>
                <c:pt idx="18">
                  <c:v>15663877.146949036</c:v>
                </c:pt>
                <c:pt idx="19">
                  <c:v>15002385.65133781</c:v>
                </c:pt>
                <c:pt idx="20">
                  <c:v>12758847.954446487</c:v>
                </c:pt>
                <c:pt idx="21">
                  <c:v>13318916.587429563</c:v>
                </c:pt>
                <c:pt idx="22">
                  <c:v>17409649.431285769</c:v>
                </c:pt>
                <c:pt idx="23">
                  <c:v>19186184.526737813</c:v>
                </c:pt>
                <c:pt idx="24">
                  <c:v>21041753.098389849</c:v>
                </c:pt>
                <c:pt idx="25">
                  <c:v>20753109.098355085</c:v>
                </c:pt>
                <c:pt idx="26">
                  <c:v>18967983.407663919</c:v>
                </c:pt>
                <c:pt idx="27">
                  <c:v>15779154.454898935</c:v>
                </c:pt>
                <c:pt idx="28">
                  <c:v>12441677.882729346</c:v>
                </c:pt>
                <c:pt idx="29">
                  <c:v>12592904.662221884</c:v>
                </c:pt>
                <c:pt idx="30">
                  <c:v>15367342.123778816</c:v>
                </c:pt>
                <c:pt idx="31">
                  <c:v>13701031.783421697</c:v>
                </c:pt>
                <c:pt idx="32">
                  <c:v>12832817.083660007</c:v>
                </c:pt>
                <c:pt idx="33">
                  <c:v>13441308.10927313</c:v>
                </c:pt>
                <c:pt idx="34">
                  <c:v>17469783.597959679</c:v>
                </c:pt>
                <c:pt idx="35">
                  <c:v>21553752.574641988</c:v>
                </c:pt>
                <c:pt idx="36">
                  <c:v>23539898.193928793</c:v>
                </c:pt>
                <c:pt idx="37">
                  <c:v>22094960.074707158</c:v>
                </c:pt>
                <c:pt idx="38">
                  <c:v>21517672.074637637</c:v>
                </c:pt>
                <c:pt idx="39">
                  <c:v>15708711.573938068</c:v>
                </c:pt>
                <c:pt idx="40">
                  <c:v>12581345.499645125</c:v>
                </c:pt>
                <c:pt idx="41">
                  <c:v>12756137.718414024</c:v>
                </c:pt>
                <c:pt idx="42">
                  <c:v>13557211.715220973</c:v>
                </c:pt>
                <c:pt idx="43">
                  <c:v>13408538.64474424</c:v>
                </c:pt>
                <c:pt idx="44">
                  <c:v>12734284.524861151</c:v>
                </c:pt>
                <c:pt idx="45">
                  <c:v>13316293.424891932</c:v>
                </c:pt>
                <c:pt idx="46">
                  <c:v>16942321.05027711</c:v>
                </c:pt>
                <c:pt idx="47">
                  <c:v>19290989.788655192</c:v>
                </c:pt>
                <c:pt idx="48">
                  <c:v>23591441.765363567</c:v>
                </c:pt>
                <c:pt idx="49">
                  <c:v>24519226.051189594</c:v>
                </c:pt>
                <c:pt idx="50">
                  <c:v>20883686.145989858</c:v>
                </c:pt>
                <c:pt idx="51">
                  <c:v>15475047.383433737</c:v>
                </c:pt>
                <c:pt idx="52">
                  <c:v>12457445.24568942</c:v>
                </c:pt>
                <c:pt idx="53">
                  <c:v>12188531.250711776</c:v>
                </c:pt>
                <c:pt idx="54">
                  <c:v>13954811.470683282</c:v>
                </c:pt>
                <c:pt idx="55">
                  <c:v>14138355.706144914</c:v>
                </c:pt>
                <c:pt idx="56">
                  <c:v>13228528.48863438</c:v>
                </c:pt>
                <c:pt idx="57">
                  <c:v>14240125.836382188</c:v>
                </c:pt>
                <c:pt idx="58">
                  <c:v>15134859.811964199</c:v>
                </c:pt>
                <c:pt idx="59">
                  <c:v>16495610.097842358</c:v>
                </c:pt>
                <c:pt idx="60">
                  <c:v>21131095.288876802</c:v>
                </c:pt>
                <c:pt idx="61">
                  <c:v>20730773.550733346</c:v>
                </c:pt>
                <c:pt idx="62">
                  <c:v>18258400.240911789</c:v>
                </c:pt>
                <c:pt idx="63">
                  <c:v>16241328.478764119</c:v>
                </c:pt>
                <c:pt idx="64">
                  <c:v>13510762.788798913</c:v>
                </c:pt>
                <c:pt idx="65">
                  <c:v>12632834.300868921</c:v>
                </c:pt>
                <c:pt idx="66">
                  <c:v>15663371.299582824</c:v>
                </c:pt>
                <c:pt idx="67">
                  <c:v>15978602.118667774</c:v>
                </c:pt>
                <c:pt idx="68">
                  <c:v>12851740.865370829</c:v>
                </c:pt>
                <c:pt idx="69">
                  <c:v>13813433.518335966</c:v>
                </c:pt>
                <c:pt idx="70">
                  <c:v>15935503.288251095</c:v>
                </c:pt>
                <c:pt idx="71">
                  <c:v>19493727.836298659</c:v>
                </c:pt>
                <c:pt idx="72">
                  <c:v>20235955.264959473</c:v>
                </c:pt>
                <c:pt idx="73">
                  <c:v>18766963.479068279</c:v>
                </c:pt>
                <c:pt idx="74">
                  <c:v>20289216.955442075</c:v>
                </c:pt>
                <c:pt idx="75">
                  <c:v>14649948.107691519</c:v>
                </c:pt>
                <c:pt idx="76">
                  <c:v>13018350.447527861</c:v>
                </c:pt>
                <c:pt idx="77">
                  <c:v>12625149.728006985</c:v>
                </c:pt>
                <c:pt idx="78">
                  <c:v>14049214.092607152</c:v>
                </c:pt>
                <c:pt idx="79">
                  <c:v>13477565.740412142</c:v>
                </c:pt>
                <c:pt idx="80">
                  <c:v>12880944.973634312</c:v>
                </c:pt>
                <c:pt idx="81">
                  <c:v>12815517.495290449</c:v>
                </c:pt>
                <c:pt idx="82">
                  <c:v>16806589.645498857</c:v>
                </c:pt>
                <c:pt idx="83">
                  <c:v>22404221.503315836</c:v>
                </c:pt>
                <c:pt idx="84">
                  <c:v>23014153.765294053</c:v>
                </c:pt>
                <c:pt idx="85">
                  <c:v>19332224.645803019</c:v>
                </c:pt>
                <c:pt idx="86">
                  <c:v>18983446.479094349</c:v>
                </c:pt>
                <c:pt idx="87">
                  <c:v>16815180.240737986</c:v>
                </c:pt>
                <c:pt idx="88">
                  <c:v>12572157.089108</c:v>
                </c:pt>
                <c:pt idx="89">
                  <c:v>12408659.87576919</c:v>
                </c:pt>
                <c:pt idx="90">
                  <c:v>15657610.317154841</c:v>
                </c:pt>
                <c:pt idx="91">
                  <c:v>15587772.103703702</c:v>
                </c:pt>
                <c:pt idx="92">
                  <c:v>13579020.858841317</c:v>
                </c:pt>
                <c:pt idx="93">
                  <c:v>14672492.063361555</c:v>
                </c:pt>
                <c:pt idx="94">
                  <c:v>17839179.193242259</c:v>
                </c:pt>
                <c:pt idx="95">
                  <c:v>19748009.455376901</c:v>
                </c:pt>
                <c:pt idx="96">
                  <c:v>23137858.336737521</c:v>
                </c:pt>
                <c:pt idx="97">
                  <c:v>20514290.550707277</c:v>
                </c:pt>
                <c:pt idx="98">
                  <c:v>19954183.741116013</c:v>
                </c:pt>
                <c:pt idx="99">
                  <c:v>15567825.812016338</c:v>
                </c:pt>
                <c:pt idx="100">
                  <c:v>13120116.709698403</c:v>
                </c:pt>
                <c:pt idx="101">
                  <c:v>12367728.331263617</c:v>
                </c:pt>
                <c:pt idx="102">
                  <c:v>15329341.948890071</c:v>
                </c:pt>
                <c:pt idx="103">
                  <c:v>14087518.559025537</c:v>
                </c:pt>
                <c:pt idx="104">
                  <c:v>12010035.700038387</c:v>
                </c:pt>
                <c:pt idx="105">
                  <c:v>13632419.498592792</c:v>
                </c:pt>
                <c:pt idx="106">
                  <c:v>18321970.645681355</c:v>
                </c:pt>
                <c:pt idx="107">
                  <c:v>20095069.503037743</c:v>
                </c:pt>
                <c:pt idx="108">
                  <c:v>20491955.003085539</c:v>
                </c:pt>
                <c:pt idx="109">
                  <c:v>20198156.645907298</c:v>
                </c:pt>
                <c:pt idx="110">
                  <c:v>17753273.240850963</c:v>
                </c:pt>
                <c:pt idx="111">
                  <c:v>15949248.240633702</c:v>
                </c:pt>
                <c:pt idx="112">
                  <c:v>13901171.093229439</c:v>
                </c:pt>
                <c:pt idx="113">
                  <c:v>13225289.890825743</c:v>
                </c:pt>
                <c:pt idx="114">
                  <c:v>16831818.481094889</c:v>
                </c:pt>
                <c:pt idx="115">
                  <c:v>14496740.078374702</c:v>
                </c:pt>
                <c:pt idx="116">
                  <c:v>12742369.272734066</c:v>
                </c:pt>
                <c:pt idx="117">
                  <c:v>13948853.77937285</c:v>
                </c:pt>
                <c:pt idx="118">
                  <c:v>15418349.454855483</c:v>
                </c:pt>
                <c:pt idx="119">
                  <c:v>19060761.836246517</c:v>
                </c:pt>
                <c:pt idx="120">
                  <c:v>21144840.241259411</c:v>
                </c:pt>
                <c:pt idx="121">
                  <c:v>20772008.407881171</c:v>
                </c:pt>
                <c:pt idx="122">
                  <c:v>18351178.669494398</c:v>
                </c:pt>
                <c:pt idx="123">
                  <c:v>14730799.501970235</c:v>
                </c:pt>
                <c:pt idx="124">
                  <c:v>13260711.884513946</c:v>
                </c:pt>
                <c:pt idx="125">
                  <c:v>13652716.04203427</c:v>
                </c:pt>
                <c:pt idx="126">
                  <c:v>13981596.908907879</c:v>
                </c:pt>
                <c:pt idx="127">
                  <c:v>15953738.313102357</c:v>
                </c:pt>
                <c:pt idx="128">
                  <c:v>12321034.825442674</c:v>
                </c:pt>
                <c:pt idx="129">
                  <c:v>13056264.527809164</c:v>
                </c:pt>
                <c:pt idx="130">
                  <c:v>16724119.931203213</c:v>
                </c:pt>
                <c:pt idx="131">
                  <c:v>18873486.860033482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3D-4B16-93C4-08BDFF5F2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GS&lt;50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Weather!$EH$110:$EH$241</c:f>
              <c:numCache>
                <c:formatCode>_(* #,##0_);_(* \(#,##0\);_(* "-"??_);_(@_)</c:formatCode>
                <c:ptCount val="132"/>
                <c:pt idx="12">
                  <c:v>8580150.9017420951</c:v>
                </c:pt>
                <c:pt idx="13">
                  <c:v>7945639.6084420951</c:v>
                </c:pt>
                <c:pt idx="14">
                  <c:v>7647711.6280420944</c:v>
                </c:pt>
                <c:pt idx="15">
                  <c:v>6858638.5008420954</c:v>
                </c:pt>
                <c:pt idx="16">
                  <c:v>6922458.3671420952</c:v>
                </c:pt>
                <c:pt idx="17">
                  <c:v>7298813.232942095</c:v>
                </c:pt>
                <c:pt idx="18">
                  <c:v>8020879.9263420952</c:v>
                </c:pt>
                <c:pt idx="19">
                  <c:v>7798486.9309420949</c:v>
                </c:pt>
                <c:pt idx="20">
                  <c:v>6928089.1268420946</c:v>
                </c:pt>
                <c:pt idx="21">
                  <c:v>6739400.565742095</c:v>
                </c:pt>
                <c:pt idx="22">
                  <c:v>7358864.0259420946</c:v>
                </c:pt>
                <c:pt idx="23">
                  <c:v>8008484.3062420944</c:v>
                </c:pt>
                <c:pt idx="24">
                  <c:v>8692578.1217623129</c:v>
                </c:pt>
                <c:pt idx="25">
                  <c:v>7930701.4310623128</c:v>
                </c:pt>
                <c:pt idx="26">
                  <c:v>8016591.7657623123</c:v>
                </c:pt>
                <c:pt idx="27">
                  <c:v>7059066.7556623127</c:v>
                </c:pt>
                <c:pt idx="28">
                  <c:v>6548073.4908623118</c:v>
                </c:pt>
                <c:pt idx="29">
                  <c:v>6690830.9947623136</c:v>
                </c:pt>
                <c:pt idx="30">
                  <c:v>7609432.4498623125</c:v>
                </c:pt>
                <c:pt idx="31">
                  <c:v>7278736.166662313</c:v>
                </c:pt>
                <c:pt idx="32">
                  <c:v>6625892.8788623121</c:v>
                </c:pt>
                <c:pt idx="33">
                  <c:v>6618667.4886623127</c:v>
                </c:pt>
                <c:pt idx="34">
                  <c:v>7394646.1028623125</c:v>
                </c:pt>
                <c:pt idx="35">
                  <c:v>8288097.326762314</c:v>
                </c:pt>
                <c:pt idx="36">
                  <c:v>9988749.2108940259</c:v>
                </c:pt>
                <c:pt idx="37">
                  <c:v>8934920.7579940259</c:v>
                </c:pt>
                <c:pt idx="38">
                  <c:v>9083539.4957940262</c:v>
                </c:pt>
                <c:pt idx="39">
                  <c:v>7471400.6048940262</c:v>
                </c:pt>
                <c:pt idx="40">
                  <c:v>6839623.9084940264</c:v>
                </c:pt>
                <c:pt idx="41">
                  <c:v>6992422.3415940264</c:v>
                </c:pt>
                <c:pt idx="42">
                  <c:v>7454634.9496940263</c:v>
                </c:pt>
                <c:pt idx="43">
                  <c:v>7416488.4797940264</c:v>
                </c:pt>
                <c:pt idx="44">
                  <c:v>6927804.9839940257</c:v>
                </c:pt>
                <c:pt idx="45">
                  <c:v>6963024.5938940272</c:v>
                </c:pt>
                <c:pt idx="46">
                  <c:v>7769142.098894028</c:v>
                </c:pt>
                <c:pt idx="47">
                  <c:v>8556821.8163940273</c:v>
                </c:pt>
                <c:pt idx="48">
                  <c:v>9735262.3652854096</c:v>
                </c:pt>
                <c:pt idx="49">
                  <c:v>9173778.9674854074</c:v>
                </c:pt>
                <c:pt idx="50">
                  <c:v>8959649.7311854083</c:v>
                </c:pt>
                <c:pt idx="51">
                  <c:v>7428675.5899854088</c:v>
                </c:pt>
                <c:pt idx="52">
                  <c:v>6859389.188585409</c:v>
                </c:pt>
                <c:pt idx="53">
                  <c:v>6924433.8549854094</c:v>
                </c:pt>
                <c:pt idx="54">
                  <c:v>7628178.5090854103</c:v>
                </c:pt>
                <c:pt idx="55">
                  <c:v>7863920.7364854096</c:v>
                </c:pt>
                <c:pt idx="56">
                  <c:v>7252656.5305854091</c:v>
                </c:pt>
                <c:pt idx="57">
                  <c:v>6924665.3202854097</c:v>
                </c:pt>
                <c:pt idx="58">
                  <c:v>7121552.6544854073</c:v>
                </c:pt>
                <c:pt idx="59">
                  <c:v>7534726.56518541</c:v>
                </c:pt>
                <c:pt idx="60">
                  <c:v>9031481.7587633412</c:v>
                </c:pt>
                <c:pt idx="61">
                  <c:v>8552403.6207633428</c:v>
                </c:pt>
                <c:pt idx="62">
                  <c:v>8282005.9674633425</c:v>
                </c:pt>
                <c:pt idx="63">
                  <c:v>7355656.3598633427</c:v>
                </c:pt>
                <c:pt idx="64">
                  <c:v>7044064.5118633434</c:v>
                </c:pt>
                <c:pt idx="65">
                  <c:v>7268238.0157633424</c:v>
                </c:pt>
                <c:pt idx="66">
                  <c:v>8239440.4106633421</c:v>
                </c:pt>
                <c:pt idx="67">
                  <c:v>8370671.7979633417</c:v>
                </c:pt>
                <c:pt idx="68">
                  <c:v>7412834.3775633425</c:v>
                </c:pt>
                <c:pt idx="69">
                  <c:v>7101168.6762633435</c:v>
                </c:pt>
                <c:pt idx="70">
                  <c:v>7484569.687063342</c:v>
                </c:pt>
                <c:pt idx="71">
                  <c:v>8493911.9302633423</c:v>
                </c:pt>
                <c:pt idx="72">
                  <c:v>8917249.3660306875</c:v>
                </c:pt>
                <c:pt idx="73">
                  <c:v>8096112.2055306872</c:v>
                </c:pt>
                <c:pt idx="74">
                  <c:v>8645562.1052306872</c:v>
                </c:pt>
                <c:pt idx="75">
                  <c:v>7400133.958930687</c:v>
                </c:pt>
                <c:pt idx="76">
                  <c:v>7124617.9445306873</c:v>
                </c:pt>
                <c:pt idx="77">
                  <c:v>7141694.1340306876</c:v>
                </c:pt>
                <c:pt idx="78">
                  <c:v>7908390.7467306871</c:v>
                </c:pt>
                <c:pt idx="79">
                  <c:v>7801527.0502306866</c:v>
                </c:pt>
                <c:pt idx="80">
                  <c:v>7311880.2364306869</c:v>
                </c:pt>
                <c:pt idx="81">
                  <c:v>7260099.2108306866</c:v>
                </c:pt>
                <c:pt idx="82">
                  <c:v>7699609.4139306862</c:v>
                </c:pt>
                <c:pt idx="83">
                  <c:v>8917393.611430686</c:v>
                </c:pt>
                <c:pt idx="84">
                  <c:v>9789479.1998712961</c:v>
                </c:pt>
                <c:pt idx="85">
                  <c:v>8314459.1190712927</c:v>
                </c:pt>
                <c:pt idx="86">
                  <c:v>8538015.0371712949</c:v>
                </c:pt>
                <c:pt idx="87">
                  <c:v>7840110.7640712932</c:v>
                </c:pt>
                <c:pt idx="88">
                  <c:v>7179930.0797712933</c:v>
                </c:pt>
                <c:pt idx="89">
                  <c:v>7450735.2655712934</c:v>
                </c:pt>
                <c:pt idx="90">
                  <c:v>8547792.5164712947</c:v>
                </c:pt>
                <c:pt idx="91">
                  <c:v>8520754.678571295</c:v>
                </c:pt>
                <c:pt idx="92">
                  <c:v>7601986.5556712942</c:v>
                </c:pt>
                <c:pt idx="93">
                  <c:v>7438109.1987712942</c:v>
                </c:pt>
                <c:pt idx="94">
                  <c:v>8072799.4723712942</c:v>
                </c:pt>
                <c:pt idx="95">
                  <c:v>8604306.1488712952</c:v>
                </c:pt>
                <c:pt idx="96">
                  <c:v>9765593.0170296691</c:v>
                </c:pt>
                <c:pt idx="97">
                  <c:v>8694546.6816106699</c:v>
                </c:pt>
                <c:pt idx="98">
                  <c:v>8904902.7535226718</c:v>
                </c:pt>
                <c:pt idx="99">
                  <c:v>7546753.2511836691</c:v>
                </c:pt>
                <c:pt idx="100">
                  <c:v>7039001.9810326714</c:v>
                </c:pt>
                <c:pt idx="101">
                  <c:v>7103846.595436669</c:v>
                </c:pt>
                <c:pt idx="102">
                  <c:v>8583144.3288966697</c:v>
                </c:pt>
                <c:pt idx="103">
                  <c:v>8039409.7426806698</c:v>
                </c:pt>
                <c:pt idx="104">
                  <c:v>7075858.1130756699</c:v>
                </c:pt>
                <c:pt idx="105">
                  <c:v>7088529.3732526693</c:v>
                </c:pt>
                <c:pt idx="106">
                  <c:v>8142869.9494546708</c:v>
                </c:pt>
                <c:pt idx="107">
                  <c:v>8838245.8780446704</c:v>
                </c:pt>
                <c:pt idx="108">
                  <c:v>9061913.6126453578</c:v>
                </c:pt>
                <c:pt idx="109">
                  <c:v>8458160.8721813578</c:v>
                </c:pt>
                <c:pt idx="110">
                  <c:v>7799488.4423623588</c:v>
                </c:pt>
                <c:pt idx="111">
                  <c:v>6291994.0030783564</c:v>
                </c:pt>
                <c:pt idx="112">
                  <c:v>6106455.9491883572</c:v>
                </c:pt>
                <c:pt idx="113">
                  <c:v>6630361.1521883588</c:v>
                </c:pt>
                <c:pt idx="114">
                  <c:v>8283527.7833883576</c:v>
                </c:pt>
                <c:pt idx="115">
                  <c:v>7701420.6838883562</c:v>
                </c:pt>
                <c:pt idx="116">
                  <c:v>6613544.5190983564</c:v>
                </c:pt>
                <c:pt idx="117">
                  <c:v>6768510.9620883549</c:v>
                </c:pt>
                <c:pt idx="118">
                  <c:v>7216142.1306073563</c:v>
                </c:pt>
                <c:pt idx="119">
                  <c:v>8313564.2674153568</c:v>
                </c:pt>
                <c:pt idx="120">
                  <c:v>8415733.1449915711</c:v>
                </c:pt>
                <c:pt idx="121">
                  <c:v>8168106.6980855726</c:v>
                </c:pt>
                <c:pt idx="122">
                  <c:v>8205599.6949345721</c:v>
                </c:pt>
                <c:pt idx="123">
                  <c:v>6647089.207704572</c:v>
                </c:pt>
                <c:pt idx="124">
                  <c:v>6490729.9070125716</c:v>
                </c:pt>
                <c:pt idx="125">
                  <c:v>7043212.1190405712</c:v>
                </c:pt>
                <c:pt idx="126">
                  <c:v>7557798.761481571</c:v>
                </c:pt>
                <c:pt idx="127">
                  <c:v>8403814.3153585717</c:v>
                </c:pt>
                <c:pt idx="128">
                  <c:v>7090089.8248145711</c:v>
                </c:pt>
                <c:pt idx="129">
                  <c:v>6939234.3072825717</c:v>
                </c:pt>
                <c:pt idx="130">
                  <c:v>7517562.6828275714</c:v>
                </c:pt>
                <c:pt idx="131">
                  <c:v>8235817.7430015719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65-4450-8070-63C16283B12A}"/>
            </c:ext>
          </c:extLst>
        </c:ser>
        <c:ser>
          <c:idx val="1"/>
          <c:order val="1"/>
          <c:tx>
            <c:strRef>
              <c:f>Weather!$EX$1</c:f>
              <c:strCache>
                <c:ptCount val="1"/>
                <c:pt idx="0">
                  <c:v>GSltPredcted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Weather!$EX$110:$EX$241</c:f>
              <c:numCache>
                <c:formatCode>_(* #,##0_);_(* \(#,##0\);_(* "-"??_);_(@_)</c:formatCode>
                <c:ptCount val="132"/>
                <c:pt idx="12">
                  <c:v>8631074.7630248163</c:v>
                </c:pt>
                <c:pt idx="13">
                  <c:v>8245848.5909135677</c:v>
                </c:pt>
                <c:pt idx="14">
                  <c:v>7493763.8954640813</c:v>
                </c:pt>
                <c:pt idx="15">
                  <c:v>7273583.4044780051</c:v>
                </c:pt>
                <c:pt idx="16">
                  <c:v>6906659.0304266447</c:v>
                </c:pt>
                <c:pt idx="17">
                  <c:v>7379327.4346471457</c:v>
                </c:pt>
                <c:pt idx="18">
                  <c:v>8231391.5045350874</c:v>
                </c:pt>
                <c:pt idx="19">
                  <c:v>8009704.6693410706</c:v>
                </c:pt>
                <c:pt idx="20">
                  <c:v>6994096.888216326</c:v>
                </c:pt>
                <c:pt idx="21">
                  <c:v>6800687.0820027106</c:v>
                </c:pt>
                <c:pt idx="22">
                  <c:v>7771541.8279574048</c:v>
                </c:pt>
                <c:pt idx="23">
                  <c:v>8252008.4190039067</c:v>
                </c:pt>
                <c:pt idx="24">
                  <c:v>8763747.9834321328</c:v>
                </c:pt>
                <c:pt idx="25">
                  <c:v>8712574.026989311</c:v>
                </c:pt>
                <c:pt idx="26">
                  <c:v>8191831.6368905883</c:v>
                </c:pt>
                <c:pt idx="27">
                  <c:v>7328394.5783977201</c:v>
                </c:pt>
                <c:pt idx="28">
                  <c:v>6767551.765787838</c:v>
                </c:pt>
                <c:pt idx="29">
                  <c:v>7048974.5390521064</c:v>
                </c:pt>
                <c:pt idx="30">
                  <c:v>8120680.7276687426</c:v>
                </c:pt>
                <c:pt idx="31">
                  <c:v>7586213.6135123437</c:v>
                </c:pt>
                <c:pt idx="32">
                  <c:v>6892535.8850348331</c:v>
                </c:pt>
                <c:pt idx="33">
                  <c:v>6855880.2463434776</c:v>
                </c:pt>
                <c:pt idx="34">
                  <c:v>7804426.4830961153</c:v>
                </c:pt>
                <c:pt idx="35">
                  <c:v>8904950.196579922</c:v>
                </c:pt>
                <c:pt idx="36">
                  <c:v>9452701.0636901334</c:v>
                </c:pt>
                <c:pt idx="37">
                  <c:v>9082637.5453397222</c:v>
                </c:pt>
                <c:pt idx="38">
                  <c:v>8894999.7050493732</c:v>
                </c:pt>
                <c:pt idx="39">
                  <c:v>7308152.4031372592</c:v>
                </c:pt>
                <c:pt idx="40">
                  <c:v>6765026.7184435306</c:v>
                </c:pt>
                <c:pt idx="41">
                  <c:v>7191019.0805109013</c:v>
                </c:pt>
                <c:pt idx="42">
                  <c:v>7540022.4625984523</c:v>
                </c:pt>
                <c:pt idx="43">
                  <c:v>7482969.891297549</c:v>
                </c:pt>
                <c:pt idx="44">
                  <c:v>6984410.8659034809</c:v>
                </c:pt>
                <c:pt idx="45">
                  <c:v>6834995.6726623597</c:v>
                </c:pt>
                <c:pt idx="46">
                  <c:v>7642659.2709902963</c:v>
                </c:pt>
                <c:pt idx="47">
                  <c:v>8280912.2277355008</c:v>
                </c:pt>
                <c:pt idx="48">
                  <c:v>9466916.0515909195</c:v>
                </c:pt>
                <c:pt idx="49">
                  <c:v>9751215.8096066006</c:v>
                </c:pt>
                <c:pt idx="50">
                  <c:v>8720155.3538697287</c:v>
                </c:pt>
                <c:pt idx="51">
                  <c:v>7238005.9487479758</c:v>
                </c:pt>
                <c:pt idx="52">
                  <c:v>6770451.4933606191</c:v>
                </c:pt>
                <c:pt idx="53">
                  <c:v>6908316.3838670403</c:v>
                </c:pt>
                <c:pt idx="54">
                  <c:v>7651149.5301585793</c:v>
                </c:pt>
                <c:pt idx="55">
                  <c:v>7752156.7284539063</c:v>
                </c:pt>
                <c:pt idx="56">
                  <c:v>7325743.5153325023</c:v>
                </c:pt>
                <c:pt idx="57">
                  <c:v>6951018.2636026954</c:v>
                </c:pt>
                <c:pt idx="58">
                  <c:v>7164562.6568375453</c:v>
                </c:pt>
                <c:pt idx="59">
                  <c:v>7509986.0505829779</c:v>
                </c:pt>
                <c:pt idx="60">
                  <c:v>8788387.2957934923</c:v>
                </c:pt>
                <c:pt idx="61">
                  <c:v>8696937.540298447</c:v>
                </c:pt>
                <c:pt idx="62">
                  <c:v>7996138.6367897931</c:v>
                </c:pt>
                <c:pt idx="63">
                  <c:v>7452595.5360571919</c:v>
                </c:pt>
                <c:pt idx="64">
                  <c:v>7006668.8299604068</c:v>
                </c:pt>
                <c:pt idx="65">
                  <c:v>7153185.9201159878</c:v>
                </c:pt>
                <c:pt idx="66">
                  <c:v>8224056.2783705797</c:v>
                </c:pt>
                <c:pt idx="67">
                  <c:v>8316154.1179916225</c:v>
                </c:pt>
                <c:pt idx="68">
                  <c:v>7143574.1840539426</c:v>
                </c:pt>
                <c:pt idx="69">
                  <c:v>6993388.5120217511</c:v>
                </c:pt>
                <c:pt idx="70">
                  <c:v>7370698.3499007085</c:v>
                </c:pt>
                <c:pt idx="71">
                  <c:v>8336824.5134785846</c:v>
                </c:pt>
                <c:pt idx="72">
                  <c:v>8541520.3392498754</c:v>
                </c:pt>
                <c:pt idx="73">
                  <c:v>8164823.1598790977</c:v>
                </c:pt>
                <c:pt idx="74">
                  <c:v>8556209.1600806862</c:v>
                </c:pt>
                <c:pt idx="75">
                  <c:v>7073267.1595494384</c:v>
                </c:pt>
                <c:pt idx="76">
                  <c:v>6796692.7405555202</c:v>
                </c:pt>
                <c:pt idx="77">
                  <c:v>7103164.9320274377</c:v>
                </c:pt>
                <c:pt idx="78">
                  <c:v>7730151.0499603832</c:v>
                </c:pt>
                <c:pt idx="79">
                  <c:v>7477965.4682923425</c:v>
                </c:pt>
                <c:pt idx="80">
                  <c:v>7105227.2047509328</c:v>
                </c:pt>
                <c:pt idx="81">
                  <c:v>6812144.729984818</c:v>
                </c:pt>
                <c:pt idx="82">
                  <c:v>7605226.4695182312</c:v>
                </c:pt>
                <c:pt idx="83">
                  <c:v>9139497.4969428591</c:v>
                </c:pt>
                <c:pt idx="84">
                  <c:v>9307708.187102139</c:v>
                </c:pt>
                <c:pt idx="85">
                  <c:v>8320714.1938576968</c:v>
                </c:pt>
                <c:pt idx="86">
                  <c:v>8196096.1332608229</c:v>
                </c:pt>
                <c:pt idx="87">
                  <c:v>7607595.6341683613</c:v>
                </c:pt>
                <c:pt idx="88">
                  <c:v>6792740.821817263</c:v>
                </c:pt>
                <c:pt idx="89">
                  <c:v>7016905.7212864067</c:v>
                </c:pt>
                <c:pt idx="90">
                  <c:v>8220796.177853019</c:v>
                </c:pt>
                <c:pt idx="91">
                  <c:v>8196345.423971327</c:v>
                </c:pt>
                <c:pt idx="92">
                  <c:v>7294767.6869539693</c:v>
                </c:pt>
                <c:pt idx="93">
                  <c:v>7122796.7584497882</c:v>
                </c:pt>
                <c:pt idx="94">
                  <c:v>7890000.0604639389</c:v>
                </c:pt>
                <c:pt idx="95">
                  <c:v>8406951.7871224526</c:v>
                </c:pt>
                <c:pt idx="96">
                  <c:v>9341824.1580640208</c:v>
                </c:pt>
                <c:pt idx="97">
                  <c:v>8646711.2497156784</c:v>
                </c:pt>
                <c:pt idx="98">
                  <c:v>8463811.7387255896</c:v>
                </c:pt>
                <c:pt idx="99">
                  <c:v>7263592.9269693866</c:v>
                </c:pt>
                <c:pt idx="100">
                  <c:v>6723373.9669395499</c:v>
                </c:pt>
                <c:pt idx="101">
                  <c:v>7031916.5535711646</c:v>
                </c:pt>
                <c:pt idx="102">
                  <c:v>8127883.3131025871</c:v>
                </c:pt>
                <c:pt idx="103">
                  <c:v>7737486.2761248909</c:v>
                </c:pt>
                <c:pt idx="104">
                  <c:v>6784770.5074246796</c:v>
                </c:pt>
                <c:pt idx="105">
                  <c:v>6789063.3052608306</c:v>
                </c:pt>
                <c:pt idx="106">
                  <c:v>8023147.1138012838</c:v>
                </c:pt>
                <c:pt idx="107">
                  <c:v>8502666.0389877334</c:v>
                </c:pt>
                <c:pt idx="108">
                  <c:v>8612121.44582377</c:v>
                </c:pt>
                <c:pt idx="109">
                  <c:v>8550049.3319903463</c:v>
                </c:pt>
                <c:pt idx="110">
                  <c:v>7856831.7553621102</c:v>
                </c:pt>
                <c:pt idx="111">
                  <c:v>7368783.8374351896</c:v>
                </c:pt>
                <c:pt idx="112">
                  <c:v>7074193.5210346868</c:v>
                </c:pt>
                <c:pt idx="113">
                  <c:v>7287378.1675276989</c:v>
                </c:pt>
                <c:pt idx="114">
                  <c:v>8580222.2599139046</c:v>
                </c:pt>
                <c:pt idx="115">
                  <c:v>7829830.2164618438</c:v>
                </c:pt>
                <c:pt idx="116">
                  <c:v>6959068.3639107402</c:v>
                </c:pt>
                <c:pt idx="117">
                  <c:v>6898840.723550817</c:v>
                </c:pt>
                <c:pt idx="118">
                  <c:v>7262305.6933972118</c:v>
                </c:pt>
                <c:pt idx="119">
                  <c:v>8217418.6151119992</c:v>
                </c:pt>
                <c:pt idx="120">
                  <c:v>8792177.9592337012</c:v>
                </c:pt>
                <c:pt idx="121">
                  <c:v>8717786.1892195977</c:v>
                </c:pt>
                <c:pt idx="122">
                  <c:v>8021725.615011205</c:v>
                </c:pt>
                <c:pt idx="123">
                  <c:v>7084221.2346890438</c:v>
                </c:pt>
                <c:pt idx="124">
                  <c:v>6826525.846645372</c:v>
                </c:pt>
                <c:pt idx="125">
                  <c:v>7489186.4493805114</c:v>
                </c:pt>
                <c:pt idx="126">
                  <c:v>7674312.2382244766</c:v>
                </c:pt>
                <c:pt idx="127">
                  <c:v>8293333.4143687095</c:v>
                </c:pt>
                <c:pt idx="128">
                  <c:v>7004319.1591571607</c:v>
                </c:pt>
                <c:pt idx="129">
                  <c:v>6927537.9184024213</c:v>
                </c:pt>
                <c:pt idx="130">
                  <c:v>7582482.488876977</c:v>
                </c:pt>
                <c:pt idx="131">
                  <c:v>8165770.8257391499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65-4450-8070-63C16283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GS&gt;50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Weather!$EI$110:$EI$241</c:f>
              <c:numCache>
                <c:formatCode>_(* #,##0_);_(* \(#,##0\);_(* "-"??_);_(@_)</c:formatCode>
                <c:ptCount val="132"/>
                <c:pt idx="12">
                  <c:v>25890404.534988932</c:v>
                </c:pt>
                <c:pt idx="13">
                  <c:v>23832779.607088931</c:v>
                </c:pt>
                <c:pt idx="14">
                  <c:v>23304957.713688929</c:v>
                </c:pt>
                <c:pt idx="15">
                  <c:v>20989705.440188929</c:v>
                </c:pt>
                <c:pt idx="16">
                  <c:v>21051151.294288933</c:v>
                </c:pt>
                <c:pt idx="17">
                  <c:v>21921032.235688929</c:v>
                </c:pt>
                <c:pt idx="18">
                  <c:v>24214715.617288928</c:v>
                </c:pt>
                <c:pt idx="19">
                  <c:v>23781727.140488934</c:v>
                </c:pt>
                <c:pt idx="20">
                  <c:v>21540490.734988932</c:v>
                </c:pt>
                <c:pt idx="21">
                  <c:v>21703952.709188934</c:v>
                </c:pt>
                <c:pt idx="22">
                  <c:v>23698375.78438893</c:v>
                </c:pt>
                <c:pt idx="23">
                  <c:v>25107913.246388931</c:v>
                </c:pt>
                <c:pt idx="24">
                  <c:v>27268984.40138885</c:v>
                </c:pt>
                <c:pt idx="25">
                  <c:v>24671848.804588847</c:v>
                </c:pt>
                <c:pt idx="26">
                  <c:v>25155245.816488847</c:v>
                </c:pt>
                <c:pt idx="27">
                  <c:v>22466643.010788847</c:v>
                </c:pt>
                <c:pt idx="28">
                  <c:v>21076292.423888844</c:v>
                </c:pt>
                <c:pt idx="29">
                  <c:v>21550478.901388846</c:v>
                </c:pt>
                <c:pt idx="30">
                  <c:v>24335645.290688846</c:v>
                </c:pt>
                <c:pt idx="31">
                  <c:v>23638250.334188845</c:v>
                </c:pt>
                <c:pt idx="32">
                  <c:v>21753834.785788849</c:v>
                </c:pt>
                <c:pt idx="33">
                  <c:v>22026332.452288847</c:v>
                </c:pt>
                <c:pt idx="34">
                  <c:v>23988754.358188845</c:v>
                </c:pt>
                <c:pt idx="35">
                  <c:v>27025685.499988846</c:v>
                </c:pt>
                <c:pt idx="36">
                  <c:v>28046547.633575913</c:v>
                </c:pt>
                <c:pt idx="37">
                  <c:v>25268108.175075911</c:v>
                </c:pt>
                <c:pt idx="38">
                  <c:v>26528773.030575909</c:v>
                </c:pt>
                <c:pt idx="39">
                  <c:v>22457875.728275914</c:v>
                </c:pt>
                <c:pt idx="40">
                  <c:v>20870501.453075912</c:v>
                </c:pt>
                <c:pt idx="41">
                  <c:v>21346815.667975914</c:v>
                </c:pt>
                <c:pt idx="42">
                  <c:v>22651755.298075911</c:v>
                </c:pt>
                <c:pt idx="43">
                  <c:v>22463144.03837591</c:v>
                </c:pt>
                <c:pt idx="44">
                  <c:v>21091015.007275913</c:v>
                </c:pt>
                <c:pt idx="45">
                  <c:v>21348126.520075914</c:v>
                </c:pt>
                <c:pt idx="46">
                  <c:v>23146855.122275911</c:v>
                </c:pt>
                <c:pt idx="47">
                  <c:v>25177957.56737591</c:v>
                </c:pt>
                <c:pt idx="48">
                  <c:v>27422833.39772933</c:v>
                </c:pt>
                <c:pt idx="49">
                  <c:v>26477131.516929336</c:v>
                </c:pt>
                <c:pt idx="50">
                  <c:v>26091925.676629338</c:v>
                </c:pt>
                <c:pt idx="51">
                  <c:v>22281246.406329341</c:v>
                </c:pt>
                <c:pt idx="52">
                  <c:v>21064391.812329341</c:v>
                </c:pt>
                <c:pt idx="53">
                  <c:v>21098643.035629343</c:v>
                </c:pt>
                <c:pt idx="54">
                  <c:v>23266250.298329346</c:v>
                </c:pt>
                <c:pt idx="55">
                  <c:v>24025441.810529336</c:v>
                </c:pt>
                <c:pt idx="56">
                  <c:v>22320567.232729342</c:v>
                </c:pt>
                <c:pt idx="57">
                  <c:v>21794997.348029349</c:v>
                </c:pt>
                <c:pt idx="58">
                  <c:v>22003659.445129342</c:v>
                </c:pt>
                <c:pt idx="59">
                  <c:v>23425433.002629336</c:v>
                </c:pt>
                <c:pt idx="60">
                  <c:v>25993232.727905668</c:v>
                </c:pt>
                <c:pt idx="61">
                  <c:v>24612123.423805658</c:v>
                </c:pt>
                <c:pt idx="62">
                  <c:v>24366787.889205664</c:v>
                </c:pt>
                <c:pt idx="63">
                  <c:v>21777218.329005662</c:v>
                </c:pt>
                <c:pt idx="64">
                  <c:v>21596635.884205662</c:v>
                </c:pt>
                <c:pt idx="65">
                  <c:v>21881811.080205664</c:v>
                </c:pt>
                <c:pt idx="66">
                  <c:v>24576200.619605664</c:v>
                </c:pt>
                <c:pt idx="67">
                  <c:v>25475126.824705672</c:v>
                </c:pt>
                <c:pt idx="68">
                  <c:v>23018316.815105673</c:v>
                </c:pt>
                <c:pt idx="69">
                  <c:v>22238115.48700567</c:v>
                </c:pt>
                <c:pt idx="70">
                  <c:v>22790288.585905664</c:v>
                </c:pt>
                <c:pt idx="71">
                  <c:v>25278175.30180566</c:v>
                </c:pt>
                <c:pt idx="72">
                  <c:v>26550637.76570617</c:v>
                </c:pt>
                <c:pt idx="73">
                  <c:v>23716143.648806173</c:v>
                </c:pt>
                <c:pt idx="74">
                  <c:v>25309546.38560617</c:v>
                </c:pt>
                <c:pt idx="75">
                  <c:v>21795549.45560617</c:v>
                </c:pt>
                <c:pt idx="76">
                  <c:v>21343525.235506173</c:v>
                </c:pt>
                <c:pt idx="77">
                  <c:v>21456409.837606173</c:v>
                </c:pt>
                <c:pt idx="78">
                  <c:v>23459398.766706161</c:v>
                </c:pt>
                <c:pt idx="79">
                  <c:v>23176523.818106167</c:v>
                </c:pt>
                <c:pt idx="80">
                  <c:v>22015635.273406174</c:v>
                </c:pt>
                <c:pt idx="81">
                  <c:v>21669350.679506175</c:v>
                </c:pt>
                <c:pt idx="82">
                  <c:v>22762108.165806167</c:v>
                </c:pt>
                <c:pt idx="83">
                  <c:v>25855325.20760617</c:v>
                </c:pt>
                <c:pt idx="84">
                  <c:v>28110936.860967282</c:v>
                </c:pt>
                <c:pt idx="85">
                  <c:v>23913080.848067276</c:v>
                </c:pt>
                <c:pt idx="86">
                  <c:v>24741011.431367282</c:v>
                </c:pt>
                <c:pt idx="87">
                  <c:v>22660428.78206728</c:v>
                </c:pt>
                <c:pt idx="88">
                  <c:v>21381140.530267276</c:v>
                </c:pt>
                <c:pt idx="89">
                  <c:v>21859055.527767282</c:v>
                </c:pt>
                <c:pt idx="90">
                  <c:v>24810455.543867283</c:v>
                </c:pt>
                <c:pt idx="91">
                  <c:v>25037297.21336728</c:v>
                </c:pt>
                <c:pt idx="92">
                  <c:v>22352119.82716728</c:v>
                </c:pt>
                <c:pt idx="93">
                  <c:v>22308372.475967281</c:v>
                </c:pt>
                <c:pt idx="94">
                  <c:v>23539097.562667284</c:v>
                </c:pt>
                <c:pt idx="95">
                  <c:v>25106733.411467277</c:v>
                </c:pt>
                <c:pt idx="96">
                  <c:v>27746431.887743346</c:v>
                </c:pt>
                <c:pt idx="97">
                  <c:v>24478258.412378345</c:v>
                </c:pt>
                <c:pt idx="98">
                  <c:v>25117630.199547343</c:v>
                </c:pt>
                <c:pt idx="99">
                  <c:v>21701191.155090347</c:v>
                </c:pt>
                <c:pt idx="100">
                  <c:v>20852273.979842342</c:v>
                </c:pt>
                <c:pt idx="101">
                  <c:v>21071389.844526347</c:v>
                </c:pt>
                <c:pt idx="102">
                  <c:v>25024538.843645345</c:v>
                </c:pt>
                <c:pt idx="103">
                  <c:v>23406949.786848348</c:v>
                </c:pt>
                <c:pt idx="104">
                  <c:v>20949641.991899345</c:v>
                </c:pt>
                <c:pt idx="105">
                  <c:v>21186039.268876348</c:v>
                </c:pt>
                <c:pt idx="106">
                  <c:v>23414227.377836343</c:v>
                </c:pt>
                <c:pt idx="107">
                  <c:v>24886053.494590349</c:v>
                </c:pt>
                <c:pt idx="108">
                  <c:v>25587597.180278916</c:v>
                </c:pt>
                <c:pt idx="109">
                  <c:v>23815248.617196914</c:v>
                </c:pt>
                <c:pt idx="110">
                  <c:v>22619053.844218913</c:v>
                </c:pt>
                <c:pt idx="111">
                  <c:v>18779124.509080913</c:v>
                </c:pt>
                <c:pt idx="112">
                  <c:v>18538754.118218917</c:v>
                </c:pt>
                <c:pt idx="113">
                  <c:v>19388700.472218916</c:v>
                </c:pt>
                <c:pt idx="114">
                  <c:v>23514542.781218912</c:v>
                </c:pt>
                <c:pt idx="115">
                  <c:v>22225009.702218913</c:v>
                </c:pt>
                <c:pt idx="116">
                  <c:v>19245561.414218914</c:v>
                </c:pt>
                <c:pt idx="117">
                  <c:v>19239964.987618916</c:v>
                </c:pt>
                <c:pt idx="118">
                  <c:v>20190679.101818912</c:v>
                </c:pt>
                <c:pt idx="119">
                  <c:v>22938912.741218917</c:v>
                </c:pt>
                <c:pt idx="120">
                  <c:v>23318194.539025888</c:v>
                </c:pt>
                <c:pt idx="121">
                  <c:v>22103375.45733989</c:v>
                </c:pt>
                <c:pt idx="122">
                  <c:v>22204168.761447892</c:v>
                </c:pt>
                <c:pt idx="123">
                  <c:v>18822234.350443892</c:v>
                </c:pt>
                <c:pt idx="124">
                  <c:v>18831755.289890893</c:v>
                </c:pt>
                <c:pt idx="125">
                  <c:v>20089451.435042888</c:v>
                </c:pt>
                <c:pt idx="126">
                  <c:v>21564179.704029888</c:v>
                </c:pt>
                <c:pt idx="127">
                  <c:v>23805948.386429891</c:v>
                </c:pt>
                <c:pt idx="128">
                  <c:v>20504052.910656892</c:v>
                </c:pt>
                <c:pt idx="129">
                  <c:v>20196374.316429891</c:v>
                </c:pt>
                <c:pt idx="130">
                  <c:v>21212272.143554665</c:v>
                </c:pt>
                <c:pt idx="131">
                  <c:v>23164511.725036889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98-4412-943F-651FE0588BF6}"/>
            </c:ext>
          </c:extLst>
        </c:ser>
        <c:ser>
          <c:idx val="1"/>
          <c:order val="1"/>
          <c:tx>
            <c:strRef>
              <c:f>Weather!$EY$1</c:f>
              <c:strCache>
                <c:ptCount val="1"/>
                <c:pt idx="0">
                  <c:v>GSgtPredicted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Weather!$EY$110:$EY$241</c:f>
              <c:numCache>
                <c:formatCode>_(* #,##0_);_(* \(#,##0\);_(* "-"??_);_(@_)</c:formatCode>
                <c:ptCount val="132"/>
                <c:pt idx="12">
                  <c:v>25103470.908901673</c:v>
                </c:pt>
                <c:pt idx="13">
                  <c:v>24164428.380255938</c:v>
                </c:pt>
                <c:pt idx="14">
                  <c:v>22336484.558511086</c:v>
                </c:pt>
                <c:pt idx="15">
                  <c:v>21800319.16105362</c:v>
                </c:pt>
                <c:pt idx="16">
                  <c:v>20993621.164089743</c:v>
                </c:pt>
                <c:pt idx="17">
                  <c:v>22229938.475674164</c:v>
                </c:pt>
                <c:pt idx="18">
                  <c:v>24411352.694626007</c:v>
                </c:pt>
                <c:pt idx="19">
                  <c:v>23845788.248362117</c:v>
                </c:pt>
                <c:pt idx="20">
                  <c:v>21224438.969183438</c:v>
                </c:pt>
                <c:pt idx="21">
                  <c:v>20670056.510225557</c:v>
                </c:pt>
                <c:pt idx="22">
                  <c:v>23008239.485822503</c:v>
                </c:pt>
                <c:pt idx="23">
                  <c:v>24179443.820443384</c:v>
                </c:pt>
                <c:pt idx="24">
                  <c:v>25426880.389862072</c:v>
                </c:pt>
                <c:pt idx="25">
                  <c:v>25302136.7329202</c:v>
                </c:pt>
                <c:pt idx="26">
                  <c:v>24032754.520150632</c:v>
                </c:pt>
                <c:pt idx="27">
                  <c:v>21928746.600558389</c:v>
                </c:pt>
                <c:pt idx="28">
                  <c:v>20629263.396234233</c:v>
                </c:pt>
                <c:pt idx="29">
                  <c:v>21380421.365179081</c:v>
                </c:pt>
                <c:pt idx="30">
                  <c:v>24128801.25816277</c:v>
                </c:pt>
                <c:pt idx="31">
                  <c:v>22764791.787244573</c:v>
                </c:pt>
                <c:pt idx="32">
                  <c:v>20950865.101941679</c:v>
                </c:pt>
                <c:pt idx="33">
                  <c:v>20807744.02992177</c:v>
                </c:pt>
                <c:pt idx="34">
                  <c:v>23090251.291991368</c:v>
                </c:pt>
                <c:pt idx="35">
                  <c:v>25771080.480312787</c:v>
                </c:pt>
                <c:pt idx="36">
                  <c:v>27106299.623135008</c:v>
                </c:pt>
                <c:pt idx="37">
                  <c:v>26204218.178027608</c:v>
                </c:pt>
                <c:pt idx="38">
                  <c:v>25746824.769240752</c:v>
                </c:pt>
                <c:pt idx="39">
                  <c:v>21879310.931222457</c:v>
                </c:pt>
                <c:pt idx="40">
                  <c:v>20610985.027690526</c:v>
                </c:pt>
                <c:pt idx="41">
                  <c:v>21750551.000786312</c:v>
                </c:pt>
                <c:pt idx="42">
                  <c:v>22646734.340592861</c:v>
                </c:pt>
                <c:pt idx="43">
                  <c:v>22498869.09661562</c:v>
                </c:pt>
                <c:pt idx="44">
                  <c:v>21198329.261142429</c:v>
                </c:pt>
                <c:pt idx="45">
                  <c:v>20762480.128895301</c:v>
                </c:pt>
                <c:pt idx="46">
                  <c:v>22694070.275746688</c:v>
                </c:pt>
                <c:pt idx="47">
                  <c:v>24249900.885938328</c:v>
                </c:pt>
                <c:pt idx="48">
                  <c:v>27140950.638952196</c:v>
                </c:pt>
                <c:pt idx="49">
                  <c:v>27833970.955295913</c:v>
                </c:pt>
                <c:pt idx="50">
                  <c:v>25320617.274689365</c:v>
                </c:pt>
                <c:pt idx="51">
                  <c:v>21707671.358817462</c:v>
                </c:pt>
                <c:pt idx="52">
                  <c:v>20635961.712211922</c:v>
                </c:pt>
                <c:pt idx="53">
                  <c:v>21021629.990298696</c:v>
                </c:pt>
                <c:pt idx="54">
                  <c:v>22928357.127796039</c:v>
                </c:pt>
                <c:pt idx="55">
                  <c:v>23188735.435790833</c:v>
                </c:pt>
                <c:pt idx="56">
                  <c:v>22091083.816429853</c:v>
                </c:pt>
                <c:pt idx="57">
                  <c:v>21017908.468244769</c:v>
                </c:pt>
                <c:pt idx="58">
                  <c:v>21530956.680735052</c:v>
                </c:pt>
                <c:pt idx="59">
                  <c:v>22370660.794786282</c:v>
                </c:pt>
                <c:pt idx="60">
                  <c:v>25486942.150611863</c:v>
                </c:pt>
                <c:pt idx="61">
                  <c:v>25264020.615521297</c:v>
                </c:pt>
                <c:pt idx="62">
                  <c:v>23555725.535734035</c:v>
                </c:pt>
                <c:pt idx="63">
                  <c:v>22231133.584842723</c:v>
                </c:pt>
                <c:pt idx="64">
                  <c:v>21217882.297993563</c:v>
                </c:pt>
                <c:pt idx="65">
                  <c:v>21651664.254875783</c:v>
                </c:pt>
                <c:pt idx="66">
                  <c:v>24392639.16515404</c:v>
                </c:pt>
                <c:pt idx="67">
                  <c:v>24627597.924079847</c:v>
                </c:pt>
                <c:pt idx="68">
                  <c:v>21621386.080076464</c:v>
                </c:pt>
                <c:pt idx="69">
                  <c:v>21148492.224995341</c:v>
                </c:pt>
                <c:pt idx="70">
                  <c:v>22031775.400818076</c:v>
                </c:pt>
                <c:pt idx="71">
                  <c:v>24386194.881485924</c:v>
                </c:pt>
                <c:pt idx="72">
                  <c:v>24885169.509253398</c:v>
                </c:pt>
                <c:pt idx="73">
                  <c:v>23966917.590097975</c:v>
                </c:pt>
                <c:pt idx="74">
                  <c:v>24920975.558931157</c:v>
                </c:pt>
                <c:pt idx="75">
                  <c:v>21315907.204272568</c:v>
                </c:pt>
                <c:pt idx="76">
                  <c:v>20674016.200656131</c:v>
                </c:pt>
                <c:pt idx="77">
                  <c:v>21520661.844952676</c:v>
                </c:pt>
                <c:pt idx="78">
                  <c:v>23132594.847374935</c:v>
                </c:pt>
                <c:pt idx="79">
                  <c:v>22484541.614366096</c:v>
                </c:pt>
                <c:pt idx="80">
                  <c:v>21515324.037612163</c:v>
                </c:pt>
                <c:pt idx="81">
                  <c:v>20726026.8404104</c:v>
                </c:pt>
                <c:pt idx="82">
                  <c:v>22602822.600761428</c:v>
                </c:pt>
                <c:pt idx="83">
                  <c:v>26342822.241296351</c:v>
                </c:pt>
                <c:pt idx="84">
                  <c:v>26752859.261799715</c:v>
                </c:pt>
                <c:pt idx="85">
                  <c:v>24346923.73022645</c:v>
                </c:pt>
                <c:pt idx="86">
                  <c:v>24043149.824895784</c:v>
                </c:pt>
                <c:pt idx="87">
                  <c:v>22608597.770064294</c:v>
                </c:pt>
                <c:pt idx="88">
                  <c:v>20690942.864699058</c:v>
                </c:pt>
                <c:pt idx="89">
                  <c:v>21302804.410369046</c:v>
                </c:pt>
                <c:pt idx="90">
                  <c:v>24384322.040944275</c:v>
                </c:pt>
                <c:pt idx="91">
                  <c:v>24321943.609371055</c:v>
                </c:pt>
                <c:pt idx="92">
                  <c:v>21998177.714598782</c:v>
                </c:pt>
                <c:pt idx="93">
                  <c:v>21449691.159907661</c:v>
                </c:pt>
                <c:pt idx="94">
                  <c:v>23296997.950965717</c:v>
                </c:pt>
                <c:pt idx="95">
                  <c:v>24557139.892850708</c:v>
                </c:pt>
                <c:pt idx="96">
                  <c:v>26836021.699760962</c:v>
                </c:pt>
                <c:pt idx="97">
                  <c:v>25141587.026300576</c:v>
                </c:pt>
                <c:pt idx="98">
                  <c:v>24695743.956119448</c:v>
                </c:pt>
                <c:pt idx="99">
                  <c:v>21770043.187288396</c:v>
                </c:pt>
                <c:pt idx="100">
                  <c:v>20474376.606178563</c:v>
                </c:pt>
                <c:pt idx="101">
                  <c:v>21338840.146198459</c:v>
                </c:pt>
                <c:pt idx="102">
                  <c:v>24147284.000966027</c:v>
                </c:pt>
                <c:pt idx="103">
                  <c:v>23151308.376846902</c:v>
                </c:pt>
                <c:pt idx="104">
                  <c:v>20697241.236294024</c:v>
                </c:pt>
                <c:pt idx="105">
                  <c:v>20626359.693129908</c:v>
                </c:pt>
                <c:pt idx="106">
                  <c:v>23621562.465786692</c:v>
                </c:pt>
                <c:pt idx="107">
                  <c:v>24790456.732686426</c:v>
                </c:pt>
                <c:pt idx="108">
                  <c:v>25057269.554478753</c:v>
                </c:pt>
                <c:pt idx="109">
                  <c:v>24905960.11874371</c:v>
                </c:pt>
                <c:pt idx="110">
                  <c:v>23216145.580725618</c:v>
                </c:pt>
                <c:pt idx="111">
                  <c:v>22026460.70433557</c:v>
                </c:pt>
                <c:pt idx="112">
                  <c:v>21365455.1263474</c:v>
                </c:pt>
                <c:pt idx="113">
                  <c:v>21986642.783231728</c:v>
                </c:pt>
                <c:pt idx="114">
                  <c:v>25301284.985070653</c:v>
                </c:pt>
                <c:pt idx="115">
                  <c:v>23386034.148069907</c:v>
                </c:pt>
                <c:pt idx="116">
                  <c:v>21131093.304355923</c:v>
                </c:pt>
                <c:pt idx="117">
                  <c:v>20893402.201073896</c:v>
                </c:pt>
                <c:pt idx="118">
                  <c:v>21771440.012988158</c:v>
                </c:pt>
                <c:pt idx="119">
                  <c:v>24095126.348621562</c:v>
                </c:pt>
                <c:pt idx="120">
                  <c:v>25496182.421496443</c:v>
                </c:pt>
                <c:pt idx="121">
                  <c:v>25314842.105386503</c:v>
                </c:pt>
                <c:pt idx="122">
                  <c:v>23618097.364204973</c:v>
                </c:pt>
                <c:pt idx="123">
                  <c:v>21339925.525573608</c:v>
                </c:pt>
                <c:pt idx="124">
                  <c:v>20748404.343138393</c:v>
                </c:pt>
                <c:pt idx="125">
                  <c:v>22513652.649617314</c:v>
                </c:pt>
                <c:pt idx="126">
                  <c:v>22989816.814762637</c:v>
                </c:pt>
                <c:pt idx="127">
                  <c:v>24569378.054611504</c:v>
                </c:pt>
                <c:pt idx="128">
                  <c:v>21267680.816043966</c:v>
                </c:pt>
                <c:pt idx="129">
                  <c:v>21022676.072971508</c:v>
                </c:pt>
                <c:pt idx="130">
                  <c:v>22547380.975453932</c:v>
                </c:pt>
                <c:pt idx="131">
                  <c:v>23969227.657819122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98-4412-943F-651FE0588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</a:t>
            </a:r>
            <a:r>
              <a:rPr lang="en-US" baseline="0"/>
              <a:t> Use </a:t>
            </a:r>
            <a:r>
              <a:rPr lang="en-US"/>
              <a:t>vs Temperatures (2012-2021)</a:t>
            </a:r>
          </a:p>
        </c:rich>
      </c:tx>
      <c:layout>
        <c:manualLayout>
          <c:xMode val="edge"/>
          <c:yMode val="edge"/>
          <c:x val="0.26083325232494087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Weather!$EJ$110:$EJ$241</c:f>
              <c:numCache>
                <c:formatCode>_(* #,##0_);_(* \(#,##0\);_(* "-"??_);_(@_)</c:formatCode>
                <c:ptCount val="132"/>
                <c:pt idx="12">
                  <c:v>12697319.10976099</c:v>
                </c:pt>
                <c:pt idx="13">
                  <c:v>11988374.952560991</c:v>
                </c:pt>
                <c:pt idx="14">
                  <c:v>12366571.908560989</c:v>
                </c:pt>
                <c:pt idx="15">
                  <c:v>11805181.71976099</c:v>
                </c:pt>
                <c:pt idx="16">
                  <c:v>12594518.971860992</c:v>
                </c:pt>
                <c:pt idx="17">
                  <c:v>13355031.438260991</c:v>
                </c:pt>
                <c:pt idx="18">
                  <c:v>15527549.589560989</c:v>
                </c:pt>
                <c:pt idx="19">
                  <c:v>15427670.72056099</c:v>
                </c:pt>
                <c:pt idx="20">
                  <c:v>13901043.407560991</c:v>
                </c:pt>
                <c:pt idx="21">
                  <c:v>12975024.451560991</c:v>
                </c:pt>
                <c:pt idx="22">
                  <c:v>12215266.684560992</c:v>
                </c:pt>
                <c:pt idx="23">
                  <c:v>11968584.360560991</c:v>
                </c:pt>
                <c:pt idx="24">
                  <c:v>12934842.524345918</c:v>
                </c:pt>
                <c:pt idx="25">
                  <c:v>11897678.539545918</c:v>
                </c:pt>
                <c:pt idx="26">
                  <c:v>12756629.845945917</c:v>
                </c:pt>
                <c:pt idx="27">
                  <c:v>12118700.742945917</c:v>
                </c:pt>
                <c:pt idx="28">
                  <c:v>12476057.255945915</c:v>
                </c:pt>
                <c:pt idx="29">
                  <c:v>12665697.473945918</c:v>
                </c:pt>
                <c:pt idx="30">
                  <c:v>15388833.061945917</c:v>
                </c:pt>
                <c:pt idx="31">
                  <c:v>14733868.410945917</c:v>
                </c:pt>
                <c:pt idx="32">
                  <c:v>13418520.319945917</c:v>
                </c:pt>
                <c:pt idx="33">
                  <c:v>13138119.025945919</c:v>
                </c:pt>
                <c:pt idx="34">
                  <c:v>12152566.485945916</c:v>
                </c:pt>
                <c:pt idx="35">
                  <c:v>12020268.093945917</c:v>
                </c:pt>
                <c:pt idx="36">
                  <c:v>12923953.034906618</c:v>
                </c:pt>
                <c:pt idx="37">
                  <c:v>11737314.593906619</c:v>
                </c:pt>
                <c:pt idx="38">
                  <c:v>12869193.312906619</c:v>
                </c:pt>
                <c:pt idx="39">
                  <c:v>11645861.14590662</c:v>
                </c:pt>
                <c:pt idx="40">
                  <c:v>12009232.817906618</c:v>
                </c:pt>
                <c:pt idx="41">
                  <c:v>12970113.41890662</c:v>
                </c:pt>
                <c:pt idx="42">
                  <c:v>14159834.28490662</c:v>
                </c:pt>
                <c:pt idx="43">
                  <c:v>14242472.05790662</c:v>
                </c:pt>
                <c:pt idx="44">
                  <c:v>13713180.812906619</c:v>
                </c:pt>
                <c:pt idx="45">
                  <c:v>12924267.120906621</c:v>
                </c:pt>
                <c:pt idx="46">
                  <c:v>12055239.06590662</c:v>
                </c:pt>
                <c:pt idx="47">
                  <c:v>12079829.744906619</c:v>
                </c:pt>
                <c:pt idx="48">
                  <c:v>13783488.065593136</c:v>
                </c:pt>
                <c:pt idx="49">
                  <c:v>12783083.426193137</c:v>
                </c:pt>
                <c:pt idx="50">
                  <c:v>13725021.866793135</c:v>
                </c:pt>
                <c:pt idx="51">
                  <c:v>12525352.555493137</c:v>
                </c:pt>
                <c:pt idx="52">
                  <c:v>13240576.434193136</c:v>
                </c:pt>
                <c:pt idx="53">
                  <c:v>13583044.721893135</c:v>
                </c:pt>
                <c:pt idx="54">
                  <c:v>15488495.353693135</c:v>
                </c:pt>
                <c:pt idx="55">
                  <c:v>15620353.407393137</c:v>
                </c:pt>
                <c:pt idx="56">
                  <c:v>15467320.443193134</c:v>
                </c:pt>
                <c:pt idx="57">
                  <c:v>13211616.003793137</c:v>
                </c:pt>
                <c:pt idx="58">
                  <c:v>12720535.971193135</c:v>
                </c:pt>
                <c:pt idx="59">
                  <c:v>13385527.153793138</c:v>
                </c:pt>
                <c:pt idx="60">
                  <c:v>14802709.622047173</c:v>
                </c:pt>
                <c:pt idx="61">
                  <c:v>13436781.076847171</c:v>
                </c:pt>
                <c:pt idx="62">
                  <c:v>13391926.081247171</c:v>
                </c:pt>
                <c:pt idx="63">
                  <c:v>12533039.213847172</c:v>
                </c:pt>
                <c:pt idx="64">
                  <c:v>13118440.184347173</c:v>
                </c:pt>
                <c:pt idx="65">
                  <c:v>13934865.881647173</c:v>
                </c:pt>
                <c:pt idx="66">
                  <c:v>16105387.908647172</c:v>
                </c:pt>
                <c:pt idx="67">
                  <c:v>16938188.316347171</c:v>
                </c:pt>
                <c:pt idx="68">
                  <c:v>15412523.631847173</c:v>
                </c:pt>
                <c:pt idx="69">
                  <c:v>13701184.614047172</c:v>
                </c:pt>
                <c:pt idx="70">
                  <c:v>12704115.088247173</c:v>
                </c:pt>
                <c:pt idx="71">
                  <c:v>12660994.801247172</c:v>
                </c:pt>
                <c:pt idx="72">
                  <c:v>13132945.157038789</c:v>
                </c:pt>
                <c:pt idx="73">
                  <c:v>12010123.441838788</c:v>
                </c:pt>
                <c:pt idx="74">
                  <c:v>13471264.229438787</c:v>
                </c:pt>
                <c:pt idx="75">
                  <c:v>12445332.538438788</c:v>
                </c:pt>
                <c:pt idx="76">
                  <c:v>12863400.691738788</c:v>
                </c:pt>
                <c:pt idx="77">
                  <c:v>13877836.144038787</c:v>
                </c:pt>
                <c:pt idx="78">
                  <c:v>15530881.55213879</c:v>
                </c:pt>
                <c:pt idx="79">
                  <c:v>15474762.719838789</c:v>
                </c:pt>
                <c:pt idx="80">
                  <c:v>15246030.210238788</c:v>
                </c:pt>
                <c:pt idx="81">
                  <c:v>14279321.584638787</c:v>
                </c:pt>
                <c:pt idx="82">
                  <c:v>12742358.786438789</c:v>
                </c:pt>
                <c:pt idx="83">
                  <c:v>12776247.652438788</c:v>
                </c:pt>
                <c:pt idx="84">
                  <c:v>12641948.746068209</c:v>
                </c:pt>
                <c:pt idx="85">
                  <c:v>12083393.011068208</c:v>
                </c:pt>
                <c:pt idx="86">
                  <c:v>13227268.625068208</c:v>
                </c:pt>
                <c:pt idx="87">
                  <c:v>12499511.928068209</c:v>
                </c:pt>
                <c:pt idx="88">
                  <c:v>12824733.016068207</c:v>
                </c:pt>
                <c:pt idx="89">
                  <c:v>13168340.347068207</c:v>
                </c:pt>
                <c:pt idx="90">
                  <c:v>14629397.537068209</c:v>
                </c:pt>
                <c:pt idx="91">
                  <c:v>14934625.449068209</c:v>
                </c:pt>
                <c:pt idx="92">
                  <c:v>14653959.707068207</c:v>
                </c:pt>
                <c:pt idx="93">
                  <c:v>13592425.685068209</c:v>
                </c:pt>
                <c:pt idx="94">
                  <c:v>12734714.604068208</c:v>
                </c:pt>
                <c:pt idx="95">
                  <c:v>12706922.413068209</c:v>
                </c:pt>
                <c:pt idx="96">
                  <c:v>12644810.213620322</c:v>
                </c:pt>
                <c:pt idx="97">
                  <c:v>12471905.953620322</c:v>
                </c:pt>
                <c:pt idx="98">
                  <c:v>13635170.913620321</c:v>
                </c:pt>
                <c:pt idx="99">
                  <c:v>12637225.513620323</c:v>
                </c:pt>
                <c:pt idx="100">
                  <c:v>13298731.343620325</c:v>
                </c:pt>
                <c:pt idx="101">
                  <c:v>13932321.423620323</c:v>
                </c:pt>
                <c:pt idx="102">
                  <c:v>13589025.973620323</c:v>
                </c:pt>
                <c:pt idx="103">
                  <c:v>15202784.223620323</c:v>
                </c:pt>
                <c:pt idx="104">
                  <c:v>14817127.493620321</c:v>
                </c:pt>
                <c:pt idx="105">
                  <c:v>13442639.713620322</c:v>
                </c:pt>
                <c:pt idx="106">
                  <c:v>13004597.323620323</c:v>
                </c:pt>
                <c:pt idx="107">
                  <c:v>13523223.413620323</c:v>
                </c:pt>
                <c:pt idx="108">
                  <c:v>14325652.718734216</c:v>
                </c:pt>
                <c:pt idx="109">
                  <c:v>13467842.694734216</c:v>
                </c:pt>
                <c:pt idx="110">
                  <c:v>13042119.628734218</c:v>
                </c:pt>
                <c:pt idx="111">
                  <c:v>10853990.175734216</c:v>
                </c:pt>
                <c:pt idx="112">
                  <c:v>10955713.231734218</c:v>
                </c:pt>
                <c:pt idx="113">
                  <c:v>11399524.148734216</c:v>
                </c:pt>
                <c:pt idx="114">
                  <c:v>15294776.090734215</c:v>
                </c:pt>
                <c:pt idx="115">
                  <c:v>15175613.824734217</c:v>
                </c:pt>
                <c:pt idx="116">
                  <c:v>13608350.231734218</c:v>
                </c:pt>
                <c:pt idx="117">
                  <c:v>12304887.396734217</c:v>
                </c:pt>
                <c:pt idx="118">
                  <c:v>12017493.426734217</c:v>
                </c:pt>
                <c:pt idx="119">
                  <c:v>12999254.905734217</c:v>
                </c:pt>
                <c:pt idx="120">
                  <c:v>12993233.567094862</c:v>
                </c:pt>
                <c:pt idx="121">
                  <c:v>12244707.237094862</c:v>
                </c:pt>
                <c:pt idx="122">
                  <c:v>13157488.817094862</c:v>
                </c:pt>
                <c:pt idx="123">
                  <c:v>12176603.797094861</c:v>
                </c:pt>
                <c:pt idx="124">
                  <c:v>12690478.277094861</c:v>
                </c:pt>
                <c:pt idx="125">
                  <c:v>12325476.267094862</c:v>
                </c:pt>
                <c:pt idx="126">
                  <c:v>13672533.637094861</c:v>
                </c:pt>
                <c:pt idx="127">
                  <c:v>13975132.037094863</c:v>
                </c:pt>
                <c:pt idx="128">
                  <c:v>14476620.097094862</c:v>
                </c:pt>
                <c:pt idx="129">
                  <c:v>13485508.799094863</c:v>
                </c:pt>
                <c:pt idx="130">
                  <c:v>12663097.705094863</c:v>
                </c:pt>
                <c:pt idx="131">
                  <c:v>12835847.108094862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0A-401B-A308-C91F7707DE5E}"/>
            </c:ext>
          </c:extLst>
        </c:ser>
        <c:ser>
          <c:idx val="1"/>
          <c:order val="1"/>
          <c:tx>
            <c:strRef>
              <c:f>Weather!$EZ$1</c:f>
              <c:strCache>
                <c:ptCount val="1"/>
                <c:pt idx="0">
                  <c:v>LUPredicted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Weather!$EZ$110:$EZ$241</c:f>
              <c:numCache>
                <c:formatCode>_(* #,##0_);_(* \(#,##0\);_(* "-"??_);_(@_)</c:formatCode>
                <c:ptCount val="132"/>
                <c:pt idx="12">
                  <c:v>12876324.88637731</c:v>
                </c:pt>
                <c:pt idx="13">
                  <c:v>12714530.919508968</c:v>
                </c:pt>
                <c:pt idx="14">
                  <c:v>12584702.733533859</c:v>
                </c:pt>
                <c:pt idx="15">
                  <c:v>12370251.277090922</c:v>
                </c:pt>
                <c:pt idx="16">
                  <c:v>13512497.454790713</c:v>
                </c:pt>
                <c:pt idx="17">
                  <c:v>14264096.74233635</c:v>
                </c:pt>
                <c:pt idx="18">
                  <c:v>15185483.997343471</c:v>
                </c:pt>
                <c:pt idx="19">
                  <c:v>14971178.519011507</c:v>
                </c:pt>
                <c:pt idx="20">
                  <c:v>13642244.537860744</c:v>
                </c:pt>
                <c:pt idx="21">
                  <c:v>12762785.291152712</c:v>
                </c:pt>
                <c:pt idx="22">
                  <c:v>12510752.881573947</c:v>
                </c:pt>
                <c:pt idx="23">
                  <c:v>12706045.214472905</c:v>
                </c:pt>
                <c:pt idx="24">
                  <c:v>12938128.85735021</c:v>
                </c:pt>
                <c:pt idx="25">
                  <c:v>12940777.598963333</c:v>
                </c:pt>
                <c:pt idx="26">
                  <c:v>12671709.59676346</c:v>
                </c:pt>
                <c:pt idx="27">
                  <c:v>12403897.030273553</c:v>
                </c:pt>
                <c:pt idx="28">
                  <c:v>13259857.859863672</c:v>
                </c:pt>
                <c:pt idx="29">
                  <c:v>13888620.69831989</c:v>
                </c:pt>
                <c:pt idx="30">
                  <c:v>15077543.370389504</c:v>
                </c:pt>
                <c:pt idx="31">
                  <c:v>14556749.542531312</c:v>
                </c:pt>
                <c:pt idx="32">
                  <c:v>13371033.075340187</c:v>
                </c:pt>
                <c:pt idx="33">
                  <c:v>12813755.584136678</c:v>
                </c:pt>
                <c:pt idx="34">
                  <c:v>12614287.930707045</c:v>
                </c:pt>
                <c:pt idx="35">
                  <c:v>13003905.940742796</c:v>
                </c:pt>
                <c:pt idx="36">
                  <c:v>13259068.049473768</c:v>
                </c:pt>
                <c:pt idx="37">
                  <c:v>13113166.532284172</c:v>
                </c:pt>
                <c:pt idx="38">
                  <c:v>12999270.642919829</c:v>
                </c:pt>
                <c:pt idx="39">
                  <c:v>12367050.362048138</c:v>
                </c:pt>
                <c:pt idx="40">
                  <c:v>13057759.794218048</c:v>
                </c:pt>
                <c:pt idx="41">
                  <c:v>14091895.747620063</c:v>
                </c:pt>
                <c:pt idx="42">
                  <c:v>14510264.163040185</c:v>
                </c:pt>
                <c:pt idx="43">
                  <c:v>14435414.823181596</c:v>
                </c:pt>
                <c:pt idx="44">
                  <c:v>13575914.576517977</c:v>
                </c:pt>
                <c:pt idx="45">
                  <c:v>12832649.905157756</c:v>
                </c:pt>
                <c:pt idx="46">
                  <c:v>12508230.546866046</c:v>
                </c:pt>
                <c:pt idx="47">
                  <c:v>12717145.987642331</c:v>
                </c:pt>
                <c:pt idx="48">
                  <c:v>13265689.903506579</c:v>
                </c:pt>
                <c:pt idx="49">
                  <c:v>13424614.400294038</c:v>
                </c:pt>
                <c:pt idx="50">
                  <c:v>12917821.838316256</c:v>
                </c:pt>
                <c:pt idx="51">
                  <c:v>12320516.323186688</c:v>
                </c:pt>
                <c:pt idx="52">
                  <c:v>13240599.124921452</c:v>
                </c:pt>
                <c:pt idx="53">
                  <c:v>13745730.927623518</c:v>
                </c:pt>
                <c:pt idx="54">
                  <c:v>14601659.146446465</c:v>
                </c:pt>
                <c:pt idx="55">
                  <c:v>14722205.978008194</c:v>
                </c:pt>
                <c:pt idx="56">
                  <c:v>14185467.339402298</c:v>
                </c:pt>
                <c:pt idx="57">
                  <c:v>12509396.771753153</c:v>
                </c:pt>
                <c:pt idx="58">
                  <c:v>12472999.142956555</c:v>
                </c:pt>
                <c:pt idx="59">
                  <c:v>12392687.833267579</c:v>
                </c:pt>
                <c:pt idx="60">
                  <c:v>12949606.737673748</c:v>
                </c:pt>
                <c:pt idx="61">
                  <c:v>12924664.420816828</c:v>
                </c:pt>
                <c:pt idx="62">
                  <c:v>12586851.841882313</c:v>
                </c:pt>
                <c:pt idx="63">
                  <c:v>12424571.460406758</c:v>
                </c:pt>
                <c:pt idx="64">
                  <c:v>13168713.576706281</c:v>
                </c:pt>
                <c:pt idx="65">
                  <c:v>14035167.82688513</c:v>
                </c:pt>
                <c:pt idx="66">
                  <c:v>15178393.007251605</c:v>
                </c:pt>
                <c:pt idx="67">
                  <c:v>15267424.327293929</c:v>
                </c:pt>
                <c:pt idx="68">
                  <c:v>13959282.19164726</c:v>
                </c:pt>
                <c:pt idx="69">
                  <c:v>12844543.855950875</c:v>
                </c:pt>
                <c:pt idx="70">
                  <c:v>12379640.876244815</c:v>
                </c:pt>
                <c:pt idx="71">
                  <c:v>12739252.507898128</c:v>
                </c:pt>
                <c:pt idx="72">
                  <c:v>12834607.205970602</c:v>
                </c:pt>
                <c:pt idx="73">
                  <c:v>12685615.490232361</c:v>
                </c:pt>
                <c:pt idx="74">
                  <c:v>12841449.788471173</c:v>
                </c:pt>
                <c:pt idx="75">
                  <c:v>12428215.945946625</c:v>
                </c:pt>
                <c:pt idx="76">
                  <c:v>12927310.15338823</c:v>
                </c:pt>
                <c:pt idx="77">
                  <c:v>13953984.708421011</c:v>
                </c:pt>
                <c:pt idx="78">
                  <c:v>14700933.007732594</c:v>
                </c:pt>
                <c:pt idx="79">
                  <c:v>14417293.404057937</c:v>
                </c:pt>
                <c:pt idx="80">
                  <c:v>13832846.035593633</c:v>
                </c:pt>
                <c:pt idx="81">
                  <c:v>13065019.151708718</c:v>
                </c:pt>
                <c:pt idx="82">
                  <c:v>12458489.598605588</c:v>
                </c:pt>
                <c:pt idx="83">
                  <c:v>13113954.420072157</c:v>
                </c:pt>
                <c:pt idx="84">
                  <c:v>13191525.138339099</c:v>
                </c:pt>
                <c:pt idx="85">
                  <c:v>12758235.156125519</c:v>
                </c:pt>
                <c:pt idx="86">
                  <c:v>12673696.152973302</c:v>
                </c:pt>
                <c:pt idx="87">
                  <c:v>12462744.79209633</c:v>
                </c:pt>
                <c:pt idx="88">
                  <c:v>13278000.963754641</c:v>
                </c:pt>
                <c:pt idx="89">
                  <c:v>13893348.025047801</c:v>
                </c:pt>
                <c:pt idx="90">
                  <c:v>15175241.456099663</c:v>
                </c:pt>
                <c:pt idx="91">
                  <c:v>15151604.822460111</c:v>
                </c:pt>
                <c:pt idx="92">
                  <c:v>14021463.974294793</c:v>
                </c:pt>
                <c:pt idx="93">
                  <c:v>12615500.522306884</c:v>
                </c:pt>
                <c:pt idx="94">
                  <c:v>12556480.345058214</c:v>
                </c:pt>
                <c:pt idx="95">
                  <c:v>12771920.32112666</c:v>
                </c:pt>
                <c:pt idx="96">
                  <c:v>13207417.588017846</c:v>
                </c:pt>
                <c:pt idx="97">
                  <c:v>12910096.341944644</c:v>
                </c:pt>
                <c:pt idx="98">
                  <c:v>12798407.737257903</c:v>
                </c:pt>
                <c:pt idx="99">
                  <c:v>12326920.445929851</c:v>
                </c:pt>
                <c:pt idx="100">
                  <c:v>12668226.767882042</c:v>
                </c:pt>
                <c:pt idx="101">
                  <c:v>13875576.033954719</c:v>
                </c:pt>
                <c:pt idx="102">
                  <c:v>15085422.248269357</c:v>
                </c:pt>
                <c:pt idx="103">
                  <c:v>14708023.99782446</c:v>
                </c:pt>
                <c:pt idx="104">
                  <c:v>13549105.411479693</c:v>
                </c:pt>
                <c:pt idx="105">
                  <c:v>12557943.457810907</c:v>
                </c:pt>
                <c:pt idx="106">
                  <c:v>12601959.400951186</c:v>
                </c:pt>
                <c:pt idx="107">
                  <c:v>12816507.471614253</c:v>
                </c:pt>
                <c:pt idx="108">
                  <c:v>12867495.747666895</c:v>
                </c:pt>
                <c:pt idx="109">
                  <c:v>12856238.595811117</c:v>
                </c:pt>
                <c:pt idx="110">
                  <c:v>12515654.570056887</c:v>
                </c:pt>
                <c:pt idx="111">
                  <c:v>12346770.317617198</c:v>
                </c:pt>
                <c:pt idx="112">
                  <c:v>13025203.581100209</c:v>
                </c:pt>
                <c:pt idx="113">
                  <c:v>14072078.844891954</c:v>
                </c:pt>
                <c:pt idx="114">
                  <c:v>15522699.970601123</c:v>
                </c:pt>
                <c:pt idx="115">
                  <c:v>14789964.32777492</c:v>
                </c:pt>
                <c:pt idx="116">
                  <c:v>13528926.387488035</c:v>
                </c:pt>
                <c:pt idx="117">
                  <c:v>12594725.071734395</c:v>
                </c:pt>
                <c:pt idx="118">
                  <c:v>12453261.575900421</c:v>
                </c:pt>
                <c:pt idx="119">
                  <c:v>12683628.934022518</c:v>
                </c:pt>
                <c:pt idx="120">
                  <c:v>12951372.565415831</c:v>
                </c:pt>
                <c:pt idx="121">
                  <c:v>12943205.612108698</c:v>
                </c:pt>
                <c:pt idx="122">
                  <c:v>12625559.363932868</c:v>
                </c:pt>
                <c:pt idx="123">
                  <c:v>12466702.73952942</c:v>
                </c:pt>
                <c:pt idx="124">
                  <c:v>12935468.115161024</c:v>
                </c:pt>
                <c:pt idx="125">
                  <c:v>14400747.760510247</c:v>
                </c:pt>
                <c:pt idx="126">
                  <c:v>14644205.086997664</c:v>
                </c:pt>
                <c:pt idx="127">
                  <c:v>15245363.469230345</c:v>
                </c:pt>
                <c:pt idx="128">
                  <c:v>13844186.224820016</c:v>
                </c:pt>
                <c:pt idx="129">
                  <c:v>13168961.984297579</c:v>
                </c:pt>
                <c:pt idx="130">
                  <c:v>12436864.203121297</c:v>
                </c:pt>
                <c:pt idx="131">
                  <c:v>12675327.286796343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0A-401B-A308-C91F7707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Residential!$D$1</c:f>
              <c:strCache>
                <c:ptCount val="1"/>
                <c:pt idx="0">
                  <c:v>Res_NoCDM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Residential!$A:$A</c15:sqref>
                  </c15:fullRef>
                </c:ext>
              </c:extLst>
              <c:f>Residential!$A$2:$A$1048576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Residential!$D$2:$D$121</c15:sqref>
                  </c15:fullRef>
                </c:ext>
              </c:extLst>
              <c:f>Residential!$D$3:$D$121</c:f>
              <c:numCache>
                <c:formatCode>_(* #,##0_);_(* \(#,##0\);_(* "-"??_);_(@_)</c:formatCode>
                <c:ptCount val="119"/>
                <c:pt idx="0">
                  <c:v>18629105.777641665</c:v>
                </c:pt>
                <c:pt idx="1">
                  <c:v>16729137.649741666</c:v>
                </c:pt>
                <c:pt idx="2">
                  <c:v>14452573.817341667</c:v>
                </c:pt>
                <c:pt idx="3">
                  <c:v>11788221.694141667</c:v>
                </c:pt>
                <c:pt idx="4">
                  <c:v>12491789.643841665</c:v>
                </c:pt>
                <c:pt idx="5">
                  <c:v>14502856.631341666</c:v>
                </c:pt>
                <c:pt idx="6">
                  <c:v>13918692.147841666</c:v>
                </c:pt>
                <c:pt idx="7">
                  <c:v>12603264.732541665</c:v>
                </c:pt>
                <c:pt idx="8">
                  <c:v>13162418.538641667</c:v>
                </c:pt>
                <c:pt idx="9">
                  <c:v>16904275.755341668</c:v>
                </c:pt>
                <c:pt idx="10">
                  <c:v>19605055.756741665</c:v>
                </c:pt>
                <c:pt idx="11">
                  <c:v>21993767.832218502</c:v>
                </c:pt>
                <c:pt idx="12">
                  <c:v>19721696.8191185</c:v>
                </c:pt>
                <c:pt idx="13">
                  <c:v>18947442.3631185</c:v>
                </c:pt>
                <c:pt idx="14">
                  <c:v>15404627.0198185</c:v>
                </c:pt>
                <c:pt idx="15">
                  <c:v>11349542.074418502</c:v>
                </c:pt>
                <c:pt idx="16">
                  <c:v>11929769.810818501</c:v>
                </c:pt>
                <c:pt idx="17">
                  <c:v>13817588.114418501</c:v>
                </c:pt>
                <c:pt idx="18">
                  <c:v>12901126.035518501</c:v>
                </c:pt>
                <c:pt idx="19">
                  <c:v>12338501.260218501</c:v>
                </c:pt>
                <c:pt idx="20">
                  <c:v>13194174.115618503</c:v>
                </c:pt>
                <c:pt idx="21">
                  <c:v>17493043.4782185</c:v>
                </c:pt>
                <c:pt idx="22">
                  <c:v>21369210.915018503</c:v>
                </c:pt>
                <c:pt idx="23">
                  <c:v>24201839.656978115</c:v>
                </c:pt>
                <c:pt idx="24">
                  <c:v>20906119.389278114</c:v>
                </c:pt>
                <c:pt idx="25">
                  <c:v>20633682.209178116</c:v>
                </c:pt>
                <c:pt idx="26">
                  <c:v>15763605.975378111</c:v>
                </c:pt>
                <c:pt idx="27">
                  <c:v>11599732.135078114</c:v>
                </c:pt>
                <c:pt idx="28">
                  <c:v>11607266.224978112</c:v>
                </c:pt>
                <c:pt idx="29">
                  <c:v>12816166.194978112</c:v>
                </c:pt>
                <c:pt idx="30">
                  <c:v>12847468.249578113</c:v>
                </c:pt>
                <c:pt idx="31">
                  <c:v>12554031.689878112</c:v>
                </c:pt>
                <c:pt idx="32">
                  <c:v>13222191.906378111</c:v>
                </c:pt>
                <c:pt idx="33">
                  <c:v>17411599.164578114</c:v>
                </c:pt>
                <c:pt idx="34">
                  <c:v>20379508.755278114</c:v>
                </c:pt>
                <c:pt idx="35">
                  <c:v>23462998.644885894</c:v>
                </c:pt>
                <c:pt idx="36">
                  <c:v>22026300.817085892</c:v>
                </c:pt>
                <c:pt idx="37">
                  <c:v>20164430.566785894</c:v>
                </c:pt>
                <c:pt idx="38">
                  <c:v>15135415.91248589</c:v>
                </c:pt>
                <c:pt idx="39">
                  <c:v>11028055.84648589</c:v>
                </c:pt>
                <c:pt idx="40">
                  <c:v>11109873.60908589</c:v>
                </c:pt>
                <c:pt idx="41">
                  <c:v>12664265.42038589</c:v>
                </c:pt>
                <c:pt idx="42">
                  <c:v>13408313.81248589</c:v>
                </c:pt>
                <c:pt idx="43">
                  <c:v>12856737.392285891</c:v>
                </c:pt>
                <c:pt idx="44">
                  <c:v>13443142.79548589</c:v>
                </c:pt>
                <c:pt idx="45">
                  <c:v>14721887.840685893</c:v>
                </c:pt>
                <c:pt idx="46">
                  <c:v>16507715.498585891</c:v>
                </c:pt>
                <c:pt idx="47">
                  <c:v>21094114.474084079</c:v>
                </c:pt>
                <c:pt idx="48">
                  <c:v>19559621.451884083</c:v>
                </c:pt>
                <c:pt idx="49">
                  <c:v>17958363.188984081</c:v>
                </c:pt>
                <c:pt idx="50">
                  <c:v>14435973.552284084</c:v>
                </c:pt>
                <c:pt idx="51">
                  <c:v>11402559.478484085</c:v>
                </c:pt>
                <c:pt idx="52">
                  <c:v>11740446.387584083</c:v>
                </c:pt>
                <c:pt idx="53">
                  <c:v>14190788.100684084</c:v>
                </c:pt>
                <c:pt idx="54">
                  <c:v>14664079.915884083</c:v>
                </c:pt>
                <c:pt idx="55">
                  <c:v>12793153.130384086</c:v>
                </c:pt>
                <c:pt idx="56">
                  <c:v>13184179.868384086</c:v>
                </c:pt>
                <c:pt idx="57">
                  <c:v>15424700.559084084</c:v>
                </c:pt>
                <c:pt idx="58">
                  <c:v>18962383.70588408</c:v>
                </c:pt>
                <c:pt idx="59">
                  <c:v>20717802.360493045</c:v>
                </c:pt>
                <c:pt idx="60">
                  <c:v>18200269.788693044</c:v>
                </c:pt>
                <c:pt idx="61">
                  <c:v>19079849.618893042</c:v>
                </c:pt>
                <c:pt idx="62">
                  <c:v>14782033.157393042</c:v>
                </c:pt>
                <c:pt idx="63">
                  <c:v>12189179.611193039</c:v>
                </c:pt>
                <c:pt idx="64">
                  <c:v>11578628.676793043</c:v>
                </c:pt>
                <c:pt idx="65">
                  <c:v>13489351.602193043</c:v>
                </c:pt>
                <c:pt idx="66">
                  <c:v>13198675.151593043</c:v>
                </c:pt>
                <c:pt idx="67">
                  <c:v>12936672.810893044</c:v>
                </c:pt>
                <c:pt idx="68">
                  <c:v>13875267.106893037</c:v>
                </c:pt>
                <c:pt idx="69">
                  <c:v>16609092.520893043</c:v>
                </c:pt>
                <c:pt idx="70">
                  <c:v>21446422.47239304</c:v>
                </c:pt>
                <c:pt idx="71">
                  <c:v>24153024.486013521</c:v>
                </c:pt>
                <c:pt idx="72">
                  <c:v>19363737.32751352</c:v>
                </c:pt>
                <c:pt idx="73">
                  <c:v>19430967.481713522</c:v>
                </c:pt>
                <c:pt idx="74">
                  <c:v>17140001.998713519</c:v>
                </c:pt>
                <c:pt idx="75">
                  <c:v>12306795.584113516</c:v>
                </c:pt>
                <c:pt idx="76">
                  <c:v>13081842.41071352</c:v>
                </c:pt>
                <c:pt idx="77">
                  <c:v>16011148.99041352</c:v>
                </c:pt>
                <c:pt idx="78">
                  <c:v>16132733.438513521</c:v>
                </c:pt>
                <c:pt idx="79">
                  <c:v>14652387.189313523</c:v>
                </c:pt>
                <c:pt idx="80">
                  <c:v>15303235.70581352</c:v>
                </c:pt>
                <c:pt idx="81">
                  <c:v>18267081.415113531</c:v>
                </c:pt>
                <c:pt idx="82">
                  <c:v>20336974.536213517</c:v>
                </c:pt>
                <c:pt idx="83">
                  <c:v>24358608.422473613</c:v>
                </c:pt>
                <c:pt idx="84">
                  <c:v>20865435.422473613</c:v>
                </c:pt>
                <c:pt idx="85">
                  <c:v>20595370.422473613</c:v>
                </c:pt>
                <c:pt idx="86">
                  <c:v>15891975.422473613</c:v>
                </c:pt>
                <c:pt idx="87">
                  <c:v>12781113.422473613</c:v>
                </c:pt>
                <c:pt idx="88">
                  <c:v>12291200.422473613</c:v>
                </c:pt>
                <c:pt idx="89">
                  <c:v>16405916.422473613</c:v>
                </c:pt>
                <c:pt idx="90">
                  <c:v>14702095.422473613</c:v>
                </c:pt>
                <c:pt idx="91">
                  <c:v>13062621.422473613</c:v>
                </c:pt>
                <c:pt idx="92">
                  <c:v>14092832.422473613</c:v>
                </c:pt>
                <c:pt idx="93">
                  <c:v>18671557.422473613</c:v>
                </c:pt>
                <c:pt idx="94">
                  <c:v>20870592.422473613</c:v>
                </c:pt>
                <c:pt idx="95">
                  <c:v>21721654.70830933</c:v>
                </c:pt>
                <c:pt idx="96">
                  <c:v>20047893.18539834</c:v>
                </c:pt>
                <c:pt idx="97">
                  <c:v>18800096.078158345</c:v>
                </c:pt>
                <c:pt idx="98">
                  <c:v>15938827.92191234</c:v>
                </c:pt>
                <c:pt idx="99">
                  <c:v>14164484.643576335</c:v>
                </c:pt>
                <c:pt idx="100">
                  <c:v>14384469.00357634</c:v>
                </c:pt>
                <c:pt idx="101">
                  <c:v>19038491.049929332</c:v>
                </c:pt>
                <c:pt idx="102">
                  <c:v>16568798.660576334</c:v>
                </c:pt>
                <c:pt idx="103">
                  <c:v>13418361.369996339</c:v>
                </c:pt>
                <c:pt idx="104">
                  <c:v>14654652.278234344</c:v>
                </c:pt>
                <c:pt idx="105">
                  <c:v>16593883.505421333</c:v>
                </c:pt>
                <c:pt idx="106">
                  <c:v>20520399.577806327</c:v>
                </c:pt>
                <c:pt idx="107">
                  <c:v>21935648.162941419</c:v>
                </c:pt>
                <c:pt idx="108">
                  <c:v>21108872.079706412</c:v>
                </c:pt>
                <c:pt idx="109">
                  <c:v>19430996.140872423</c:v>
                </c:pt>
                <c:pt idx="110">
                  <c:v>15228874.917770419</c:v>
                </c:pt>
                <c:pt idx="111">
                  <c:v>13575273.094279418</c:v>
                </c:pt>
                <c:pt idx="112">
                  <c:v>14322662.784943422</c:v>
                </c:pt>
                <c:pt idx="113">
                  <c:v>15296448.93241542</c:v>
                </c:pt>
                <c:pt idx="114">
                  <c:v>17832557.37804842</c:v>
                </c:pt>
                <c:pt idx="115">
                  <c:v>14058587.007795418</c:v>
                </c:pt>
                <c:pt idx="116">
                  <c:v>14345193.086367419</c:v>
                </c:pt>
                <c:pt idx="117">
                  <c:v>17444914.683329418</c:v>
                </c:pt>
                <c:pt idx="118">
                  <c:v>20170037.268817425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D-4EEA-BDF8-2B4B6FE0AB63}"/>
            </c:ext>
          </c:extLst>
        </c:ser>
        <c:ser>
          <c:idx val="1"/>
          <c:order val="1"/>
          <c:tx>
            <c:strRef>
              <c:f>Residential!$U$1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Residential!$A:$A</c15:sqref>
                  </c15:fullRef>
                </c:ext>
              </c:extLst>
              <c:f>Residential!$A$2:$A$1048576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Residential!$U$2:$U$121</c15:sqref>
                  </c15:fullRef>
                </c:ext>
              </c:extLst>
              <c:f>Residential!$U$3:$U$121</c:f>
              <c:numCache>
                <c:formatCode>_(* #,##0_);_(* \(#,##0\);_(* "-"??_);_(@_)</c:formatCode>
                <c:ptCount val="119"/>
                <c:pt idx="0">
                  <c:v>18138717.433442686</c:v>
                </c:pt>
                <c:pt idx="1">
                  <c:v>16005428.124278773</c:v>
                </c:pt>
                <c:pt idx="2">
                  <c:v>14896369.868555605</c:v>
                </c:pt>
                <c:pt idx="3">
                  <c:v>11509441.005040897</c:v>
                </c:pt>
                <c:pt idx="4">
                  <c:v>12013661.235311242</c:v>
                </c:pt>
                <c:pt idx="5">
                  <c:v>14594062.812721904</c:v>
                </c:pt>
                <c:pt idx="6">
                  <c:v>13996799.100557819</c:v>
                </c:pt>
                <c:pt idx="7">
                  <c:v>12377496.818651598</c:v>
                </c:pt>
                <c:pt idx="8">
                  <c:v>13191451.489913845</c:v>
                </c:pt>
                <c:pt idx="9">
                  <c:v>16854272.357972346</c:v>
                </c:pt>
                <c:pt idx="10">
                  <c:v>18833249.703660987</c:v>
                </c:pt>
                <c:pt idx="11">
                  <c:v>20637749.035258546</c:v>
                </c:pt>
                <c:pt idx="12">
                  <c:v>19606131.575173534</c:v>
                </c:pt>
                <c:pt idx="13">
                  <c:v>18727386.800024055</c:v>
                </c:pt>
                <c:pt idx="14">
                  <c:v>15352122.628685288</c:v>
                </c:pt>
                <c:pt idx="15">
                  <c:v>11525353.244678978</c:v>
                </c:pt>
                <c:pt idx="16">
                  <c:v>11470144.920976937</c:v>
                </c:pt>
                <c:pt idx="17">
                  <c:v>14494218.785465032</c:v>
                </c:pt>
                <c:pt idx="18">
                  <c:v>12876454.294549564</c:v>
                </c:pt>
                <c:pt idx="19">
                  <c:v>12605321.387462294</c:v>
                </c:pt>
                <c:pt idx="20">
                  <c:v>13480364.019440478</c:v>
                </c:pt>
                <c:pt idx="21">
                  <c:v>17100036.928441003</c:v>
                </c:pt>
                <c:pt idx="22">
                  <c:v>21296834.603890575</c:v>
                </c:pt>
                <c:pt idx="23">
                  <c:v>23219852.278015293</c:v>
                </c:pt>
                <c:pt idx="24">
                  <c:v>21007056.846230317</c:v>
                </c:pt>
                <c:pt idx="25">
                  <c:v>21304301.798104681</c:v>
                </c:pt>
                <c:pt idx="26">
                  <c:v>15532813.274654787</c:v>
                </c:pt>
                <c:pt idx="27">
                  <c:v>11914159.995750479</c:v>
                </c:pt>
                <c:pt idx="28">
                  <c:v>11894776.127112268</c:v>
                </c:pt>
                <c:pt idx="29">
                  <c:v>12992724.004684219</c:v>
                </c:pt>
                <c:pt idx="30">
                  <c:v>12861351.54954643</c:v>
                </c:pt>
                <c:pt idx="31">
                  <c:v>12846036.216046069</c:v>
                </c:pt>
                <c:pt idx="32">
                  <c:v>13666476.154571934</c:v>
                </c:pt>
                <c:pt idx="33">
                  <c:v>16857425.144466884</c:v>
                </c:pt>
                <c:pt idx="34">
                  <c:v>19387890.712412197</c:v>
                </c:pt>
                <c:pt idx="35">
                  <c:v>23526527.931479078</c:v>
                </c:pt>
                <c:pt idx="36">
                  <c:v>23596156.442521423</c:v>
                </c:pt>
                <c:pt idx="37">
                  <c:v>20912204.883949008</c:v>
                </c:pt>
                <c:pt idx="38">
                  <c:v>15433474.031507995</c:v>
                </c:pt>
                <c:pt idx="39">
                  <c:v>11930986.85048474</c:v>
                </c:pt>
                <c:pt idx="40">
                  <c:v>11395508.495361475</c:v>
                </c:pt>
                <c:pt idx="41">
                  <c:v>13497086.678354293</c:v>
                </c:pt>
                <c:pt idx="42">
                  <c:v>13684252.278224187</c:v>
                </c:pt>
                <c:pt idx="43">
                  <c:v>13415735.234517649</c:v>
                </c:pt>
                <c:pt idx="44">
                  <c:v>14600913.361870831</c:v>
                </c:pt>
                <c:pt idx="45">
                  <c:v>15193452.268207788</c:v>
                </c:pt>
                <c:pt idx="46">
                  <c:v>16779935.525180824</c:v>
                </c:pt>
                <c:pt idx="47">
                  <c:v>21235381.660330787</c:v>
                </c:pt>
                <c:pt idx="48">
                  <c:v>20289666.57940945</c:v>
                </c:pt>
                <c:pt idx="49">
                  <c:v>18472674.933522522</c:v>
                </c:pt>
                <c:pt idx="50">
                  <c:v>16156373.627309429</c:v>
                </c:pt>
                <c:pt idx="51">
                  <c:v>12934499.840075808</c:v>
                </c:pt>
                <c:pt idx="52">
                  <c:v>11914143.983111504</c:v>
                </c:pt>
                <c:pt idx="53">
                  <c:v>15221096.793824703</c:v>
                </c:pt>
                <c:pt idx="54">
                  <c:v>15518986.845394585</c:v>
                </c:pt>
                <c:pt idx="55">
                  <c:v>13098056.73375088</c:v>
                </c:pt>
                <c:pt idx="56">
                  <c:v>14233283.998816991</c:v>
                </c:pt>
                <c:pt idx="57">
                  <c:v>16004062.923802331</c:v>
                </c:pt>
                <c:pt idx="58">
                  <c:v>19716569.98008791</c:v>
                </c:pt>
                <c:pt idx="59">
                  <c:v>20423908.281966418</c:v>
                </c:pt>
                <c:pt idx="60">
                  <c:v>18192407.766962752</c:v>
                </c:pt>
                <c:pt idx="61">
                  <c:v>20490162.615958631</c:v>
                </c:pt>
                <c:pt idx="62">
                  <c:v>14784214.935183842</c:v>
                </c:pt>
                <c:pt idx="63">
                  <c:v>12528939.065276712</c:v>
                </c:pt>
                <c:pt idx="64">
                  <c:v>12005052.904098162</c:v>
                </c:pt>
                <c:pt idx="65">
                  <c:v>13700538.692991897</c:v>
                </c:pt>
                <c:pt idx="66">
                  <c:v>13120931.084001433</c:v>
                </c:pt>
                <c:pt idx="67">
                  <c:v>13155460.854513185</c:v>
                </c:pt>
                <c:pt idx="68">
                  <c:v>13326135.529340224</c:v>
                </c:pt>
                <c:pt idx="69">
                  <c:v>16886743.592806883</c:v>
                </c:pt>
                <c:pt idx="70">
                  <c:v>22548910.912082765</c:v>
                </c:pt>
                <c:pt idx="71">
                  <c:v>23142996.751582459</c:v>
                </c:pt>
                <c:pt idx="72">
                  <c:v>18783822.245587401</c:v>
                </c:pt>
                <c:pt idx="73">
                  <c:v>19279828.876320936</c:v>
                </c:pt>
                <c:pt idx="74">
                  <c:v>16847839.034882113</c:v>
                </c:pt>
                <c:pt idx="75">
                  <c:v>12183269.835822267</c:v>
                </c:pt>
                <c:pt idx="76">
                  <c:v>11802237.843694992</c:v>
                </c:pt>
                <c:pt idx="77">
                  <c:v>15314006.920652594</c:v>
                </c:pt>
                <c:pt idx="78">
                  <c:v>15297704.080191746</c:v>
                </c:pt>
                <c:pt idx="79">
                  <c:v>13891178.551310159</c:v>
                </c:pt>
                <c:pt idx="80">
                  <c:v>15157961.767258542</c:v>
                </c:pt>
                <c:pt idx="81">
                  <c:v>17928968.459245477</c:v>
                </c:pt>
                <c:pt idx="82">
                  <c:v>20055151.191707186</c:v>
                </c:pt>
                <c:pt idx="83">
                  <c:v>23314645.26551979</c:v>
                </c:pt>
                <c:pt idx="84">
                  <c:v>19971523.083907023</c:v>
                </c:pt>
                <c:pt idx="85">
                  <c:v>20263894.831593588</c:v>
                </c:pt>
                <c:pt idx="86">
                  <c:v>15705567.20884788</c:v>
                </c:pt>
                <c:pt idx="87">
                  <c:v>12770599.019716352</c:v>
                </c:pt>
                <c:pt idx="88">
                  <c:v>11843534.642486474</c:v>
                </c:pt>
                <c:pt idx="89">
                  <c:v>15078976.017875496</c:v>
                </c:pt>
                <c:pt idx="90">
                  <c:v>13864324.181524197</c:v>
                </c:pt>
                <c:pt idx="91">
                  <c:v>12420186.875029346</c:v>
                </c:pt>
                <c:pt idx="92">
                  <c:v>14228797.840658203</c:v>
                </c:pt>
                <c:pt idx="93">
                  <c:v>18466311.34972392</c:v>
                </c:pt>
                <c:pt idx="94">
                  <c:v>20463365.550019078</c:v>
                </c:pt>
                <c:pt idx="95">
                  <c:v>20840219.650845546</c:v>
                </c:pt>
                <c:pt idx="96">
                  <c:v>20015066.838584736</c:v>
                </c:pt>
                <c:pt idx="97">
                  <c:v>18674302.950475179</c:v>
                </c:pt>
                <c:pt idx="98">
                  <c:v>16540802.805074947</c:v>
                </c:pt>
                <c:pt idx="99">
                  <c:v>13977988.723174628</c:v>
                </c:pt>
                <c:pt idx="100">
                  <c:v>13422689.761278307</c:v>
                </c:pt>
                <c:pt idx="101">
                  <c:v>18483662.955488034</c:v>
                </c:pt>
                <c:pt idx="102">
                  <c:v>15413141.950398449</c:v>
                </c:pt>
                <c:pt idx="103">
                  <c:v>13491149.796991799</c:v>
                </c:pt>
                <c:pt idx="104">
                  <c:v>14752492.527668888</c:v>
                </c:pt>
                <c:pt idx="105">
                  <c:v>15980367.882879816</c:v>
                </c:pt>
                <c:pt idx="106">
                  <c:v>19980703.45010899</c:v>
                </c:pt>
                <c:pt idx="107">
                  <c:v>22146245.941829026</c:v>
                </c:pt>
                <c:pt idx="108">
                  <c:v>20965203.64891579</c:v>
                </c:pt>
                <c:pt idx="109">
                  <c:v>19320147.463757113</c:v>
                </c:pt>
                <c:pt idx="110">
                  <c:v>15343989.881458633</c:v>
                </c:pt>
                <c:pt idx="111">
                  <c:v>13338185.096494058</c:v>
                </c:pt>
                <c:pt idx="112">
                  <c:v>14097084.526019398</c:v>
                </c:pt>
                <c:pt idx="113">
                  <c:v>14860122.974575154</c:v>
                </c:pt>
                <c:pt idx="114">
                  <c:v>17465410.273890577</c:v>
                </c:pt>
                <c:pt idx="115">
                  <c:v>13244062.227286026</c:v>
                </c:pt>
                <c:pt idx="116">
                  <c:v>14093523.369992556</c:v>
                </c:pt>
                <c:pt idx="117">
                  <c:v>17459808.371745609</c:v>
                </c:pt>
                <c:pt idx="118">
                  <c:v>19949774.882424444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2D-4EEA-BDF8-2B4B6FE0A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142</xdr:col>
      <xdr:colOff>0</xdr:colOff>
      <xdr:row>3</xdr:row>
      <xdr:rowOff>0</xdr:rowOff>
    </xdr:from>
    <xdr:to>
      <xdr:col>151</xdr:col>
      <xdr:colOff>76200</xdr:colOff>
      <xdr:row>19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6028A9-1840-4AF5-A57C-A5865D404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142</xdr:col>
      <xdr:colOff>0</xdr:colOff>
      <xdr:row>21</xdr:row>
      <xdr:rowOff>0</xdr:rowOff>
    </xdr:from>
    <xdr:to>
      <xdr:col>151</xdr:col>
      <xdr:colOff>76200</xdr:colOff>
      <xdr:row>37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11D28D-A8BB-4747-B25D-149BFF8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142</xdr:col>
      <xdr:colOff>0</xdr:colOff>
      <xdr:row>39</xdr:row>
      <xdr:rowOff>0</xdr:rowOff>
    </xdr:from>
    <xdr:to>
      <xdr:col>151</xdr:col>
      <xdr:colOff>76200</xdr:colOff>
      <xdr:row>55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E772E0-EBEE-42FB-A238-E3ABC707D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142</xdr:col>
      <xdr:colOff>0</xdr:colOff>
      <xdr:row>56</xdr:row>
      <xdr:rowOff>0</xdr:rowOff>
    </xdr:from>
    <xdr:to>
      <xdr:col>151</xdr:col>
      <xdr:colOff>76200</xdr:colOff>
      <xdr:row>72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191E2C-15F6-4044-95D5-C87667F03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160</xdr:col>
      <xdr:colOff>0</xdr:colOff>
      <xdr:row>3</xdr:row>
      <xdr:rowOff>0</xdr:rowOff>
    </xdr:from>
    <xdr:to>
      <xdr:col>170</xdr:col>
      <xdr:colOff>76200</xdr:colOff>
      <xdr:row>19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627CFCC-5C6A-4AE5-A7C1-587B09997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160</xdr:col>
      <xdr:colOff>0</xdr:colOff>
      <xdr:row>22</xdr:row>
      <xdr:rowOff>0</xdr:rowOff>
    </xdr:from>
    <xdr:to>
      <xdr:col>170</xdr:col>
      <xdr:colOff>76200</xdr:colOff>
      <xdr:row>38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CE36BE9-02B2-4EE4-8C55-CC482F3A0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160</xdr:col>
      <xdr:colOff>0</xdr:colOff>
      <xdr:row>39</xdr:row>
      <xdr:rowOff>0</xdr:rowOff>
    </xdr:from>
    <xdr:to>
      <xdr:col>170</xdr:col>
      <xdr:colOff>76200</xdr:colOff>
      <xdr:row>55</xdr:row>
      <xdr:rowOff>95250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F80314-E120-488B-8299-992A474F5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160</xdr:col>
      <xdr:colOff>0</xdr:colOff>
      <xdr:row>57</xdr:row>
      <xdr:rowOff>0</xdr:rowOff>
    </xdr:from>
    <xdr:to>
      <xdr:col>170</xdr:col>
      <xdr:colOff>76200</xdr:colOff>
      <xdr:row>73</xdr:row>
      <xdr:rowOff>123825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6332956-16F3-47F9-A8F3-F4F2F867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314324</xdr:colOff>
      <xdr:row>26</xdr:row>
      <xdr:rowOff>19049</xdr:rowOff>
    </xdr:from>
    <xdr:to>
      <xdr:col>36</xdr:col>
      <xdr:colOff>219075</xdr:colOff>
      <xdr:row>47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E6228F-6E49-43AB-B779-627C4FDDD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16</xdr:row>
      <xdr:rowOff>104775</xdr:rowOff>
    </xdr:from>
    <xdr:to>
      <xdr:col>8</xdr:col>
      <xdr:colOff>714374</xdr:colOff>
      <xdr:row>34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FC2EF2-3340-4C0B-8609-371D57827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128586</xdr:colOff>
      <xdr:row>16</xdr:row>
      <xdr:rowOff>104775</xdr:rowOff>
    </xdr:from>
    <xdr:to>
      <xdr:col>17</xdr:col>
      <xdr:colOff>714374</xdr:colOff>
      <xdr:row>34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2014C4-0529-430C-96FC-0B657ECF3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16</xdr:row>
      <xdr:rowOff>104775</xdr:rowOff>
    </xdr:from>
    <xdr:to>
      <xdr:col>26</xdr:col>
      <xdr:colOff>714374</xdr:colOff>
      <xdr:row>34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5B38E7-AB20-4DBC-AA71-FED322A9E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128586</xdr:colOff>
      <xdr:row>16</xdr:row>
      <xdr:rowOff>104775</xdr:rowOff>
    </xdr:from>
    <xdr:to>
      <xdr:col>35</xdr:col>
      <xdr:colOff>714374</xdr:colOff>
      <xdr:row>34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7FFCC6-861A-403F-BCC2-E9350C733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128585</xdr:colOff>
      <xdr:row>16</xdr:row>
      <xdr:rowOff>104775</xdr:rowOff>
    </xdr:from>
    <xdr:to>
      <xdr:col>44</xdr:col>
      <xdr:colOff>180975</xdr:colOff>
      <xdr:row>34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18DF78-0825-475A-838F-7685A4B8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95250</xdr:colOff>
      <xdr:row>35</xdr:row>
      <xdr:rowOff>0</xdr:rowOff>
    </xdr:from>
    <xdr:to>
      <xdr:col>43</xdr:col>
      <xdr:colOff>590550</xdr:colOff>
      <xdr:row>51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3A3D7E6-B05E-4F7C-BEE7-350931240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128585</xdr:colOff>
      <xdr:row>16</xdr:row>
      <xdr:rowOff>104775</xdr:rowOff>
    </xdr:from>
    <xdr:to>
      <xdr:col>52</xdr:col>
      <xdr:colOff>180975</xdr:colOff>
      <xdr:row>34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97B2A32-374F-4365-AEF3-CA5D801F5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45</xdr:col>
      <xdr:colOff>95250</xdr:colOff>
      <xdr:row>35</xdr:row>
      <xdr:rowOff>0</xdr:rowOff>
    </xdr:from>
    <xdr:to>
      <xdr:col>51</xdr:col>
      <xdr:colOff>590550</xdr:colOff>
      <xdr:row>51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F4F5B2C-264F-4D86-8185-150E49E65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59</xdr:row>
      <xdr:rowOff>57150</xdr:rowOff>
    </xdr:from>
    <xdr:to>
      <xdr:col>8</xdr:col>
      <xdr:colOff>285750</xdr:colOff>
      <xdr:row>75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6888C2-C7B8-4D4C-8BDB-719125B30E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609600</xdr:colOff>
      <xdr:row>76</xdr:row>
      <xdr:rowOff>85725</xdr:rowOff>
    </xdr:from>
    <xdr:to>
      <xdr:col>11</xdr:col>
      <xdr:colOff>600075</xdr:colOff>
      <xdr:row>92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DCD7C7-3CA0-4875-8389-1F6EAB8AD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76200</xdr:colOff>
      <xdr:row>59</xdr:row>
      <xdr:rowOff>95250</xdr:rowOff>
    </xdr:from>
    <xdr:to>
      <xdr:col>16</xdr:col>
      <xdr:colOff>304800</xdr:colOff>
      <xdr:row>75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3EE807-F6F1-4E82-902F-F544A60CD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133350</xdr:colOff>
      <xdr:row>76</xdr:row>
      <xdr:rowOff>114300</xdr:rowOff>
    </xdr:from>
    <xdr:to>
      <xdr:col>20</xdr:col>
      <xdr:colOff>161925</xdr:colOff>
      <xdr:row>92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247BE6-5E3A-4FF8-BBE0-286FD8F50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390525</xdr:colOff>
      <xdr:row>59</xdr:row>
      <xdr:rowOff>114300</xdr:rowOff>
    </xdr:from>
    <xdr:to>
      <xdr:col>24</xdr:col>
      <xdr:colOff>447675</xdr:colOff>
      <xdr:row>75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3CB5E3-8F02-4C16-A644-CB1FDA447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304800</xdr:colOff>
      <xdr:row>76</xdr:row>
      <xdr:rowOff>123825</xdr:rowOff>
    </xdr:from>
    <xdr:to>
      <xdr:col>28</xdr:col>
      <xdr:colOff>9525</xdr:colOff>
      <xdr:row>92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119513B-1F62-466F-A2A1-6BE8E0BFD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6EF0BB-5DE6-40B3-8B38-36F9B8A05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0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893931-30B5-4B4B-A669-7D000DEAB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27</xdr:row>
      <xdr:rowOff>114300</xdr:rowOff>
    </xdr:from>
    <xdr:to>
      <xdr:col>21</xdr:col>
      <xdr:colOff>352425</xdr:colOff>
      <xdr:row>44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21580D-FA47-4055-8327-306B375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314323</xdr:colOff>
      <xdr:row>25</xdr:row>
      <xdr:rowOff>19049</xdr:rowOff>
    </xdr:from>
    <xdr:to>
      <xdr:col>37</xdr:col>
      <xdr:colOff>514349</xdr:colOff>
      <xdr:row>46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59E1AC-E8B4-4711-A043-12247BA8A0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314324</xdr:colOff>
      <xdr:row>25</xdr:row>
      <xdr:rowOff>19049</xdr:rowOff>
    </xdr:from>
    <xdr:to>
      <xdr:col>36</xdr:col>
      <xdr:colOff>219075</xdr:colOff>
      <xdr:row>46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15ABE0-CE78-4A8F-B07B-36F868BD7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314324</xdr:colOff>
      <xdr:row>26</xdr:row>
      <xdr:rowOff>19049</xdr:rowOff>
    </xdr:from>
    <xdr:to>
      <xdr:col>36</xdr:col>
      <xdr:colOff>219075</xdr:colOff>
      <xdr:row>47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99B338-1F19-4EE4-8CA9-0F3FB8F39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314324</xdr:colOff>
      <xdr:row>26</xdr:row>
      <xdr:rowOff>19049</xdr:rowOff>
    </xdr:from>
    <xdr:to>
      <xdr:col>38</xdr:col>
      <xdr:colOff>219075</xdr:colOff>
      <xdr:row>47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1AD51-9E6C-49E6-BCFB-C531E6291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6</xdr:col>
      <xdr:colOff>228600</xdr:colOff>
      <xdr:row>34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2EEF93-8571-468C-A63C-C20F85E30B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13</xdr:col>
      <xdr:colOff>228600</xdr:colOff>
      <xdr:row>34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490D17-3D58-4EB4-AB94-1790DAFA4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18</xdr:row>
      <xdr:rowOff>0</xdr:rowOff>
    </xdr:from>
    <xdr:to>
      <xdr:col>20</xdr:col>
      <xdr:colOff>228600</xdr:colOff>
      <xdr:row>34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7A85E8-F662-48B1-8D80-F338DCB3B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18</xdr:row>
      <xdr:rowOff>0</xdr:rowOff>
    </xdr:from>
    <xdr:to>
      <xdr:col>27</xdr:col>
      <xdr:colOff>228600</xdr:colOff>
      <xdr:row>34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93A904-591B-4DA0-91C0-523923681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314324</xdr:colOff>
      <xdr:row>25</xdr:row>
      <xdr:rowOff>19049</xdr:rowOff>
    </xdr:from>
    <xdr:to>
      <xdr:col>38</xdr:col>
      <xdr:colOff>219075</xdr:colOff>
      <xdr:row>46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53E4D2-1669-48DC-8257-FC6108507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314324</xdr:colOff>
      <xdr:row>25</xdr:row>
      <xdr:rowOff>19049</xdr:rowOff>
    </xdr:from>
    <xdr:to>
      <xdr:col>34</xdr:col>
      <xdr:colOff>219075</xdr:colOff>
      <xdr:row>46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B9A3CA-A0EF-4296-B6C2-219C34903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314324</xdr:colOff>
      <xdr:row>26</xdr:row>
      <xdr:rowOff>19049</xdr:rowOff>
    </xdr:from>
    <xdr:to>
      <xdr:col>34</xdr:col>
      <xdr:colOff>219075</xdr:colOff>
      <xdr:row>47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D38355-DBF5-4D60-88B9-B6A509C8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Richmond%20Hill\Year%20End\RHH96YE_%20MEA%20Statistic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lair/Documents/Kingston%202023%20COS/Kingston%20Hydro%20LRAMVA%20Workform%202022%2009-Feb-22%20AB%20to%202023%20savings%20-%20Savings%20only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lair/Downloads/2020_Yearbook_of_Electricity_Distributors%20(2)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lair/Documents/Kingston%202023%20COS/Kingston_Updated_CDM%20Model%20_IRR%203-Staff-54%20Attach1_201509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Calhoun/Local%20Settings/Temporary%20Internet%20Files/Content.Outlook/EIW673TU/Documents%20and%20Settings/dferraro/Local%20Settings/Temporary%20Internet%20Files/OLKB/Dummy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rajovicr/Local%20Settings/Temporary%20Internet%20Files/Content.Outlook/HAF9ATEP/Dummy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Tennant/Return%20on%20Equity%20and%20WC/RateMak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LDC%20FTY%20-%20LF/CostAlloc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bacon/My%20Documents/Orillia/2010%20Rates/2010%20Rate%20File%20-%20July%202,%202009/Documents%20and%20Settings/phurley/Desktop/Lakeland%20Rate%20App/LPDL_2009%20Revenue%20Requir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</row>
        <row r="250">
          <cell r="B250" t="str">
            <v xml:space="preserve">   Average for medium size utilities</v>
          </cell>
        </row>
      </sheetData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LRAMVA Checklist Schematic"/>
      <sheetName val="DropDownList"/>
      <sheetName val="1.  LRAMVA Summary"/>
      <sheetName val="1-a.  Summary of Changes"/>
      <sheetName val="2. LRAMVA Threshold"/>
      <sheetName val="3.  Distribution Rates"/>
      <sheetName val="Smart thermostats"/>
      <sheetName val="6.  Carrying Charges"/>
      <sheetName val="7.  Persistence Report"/>
      <sheetName val="8.  Streetlighting"/>
      <sheetName val="4.  2011-2014 LRAM"/>
      <sheetName val="5.  2015-2020 L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1">
          <cell r="AL151" t="str">
            <v/>
          </cell>
        </row>
      </sheetData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oC"/>
      <sheetName val="static"/>
      <sheetName val="Snapshot"/>
      <sheetName val="Industry BS"/>
      <sheetName val="Industry IS"/>
      <sheetName val="Industry Gen"/>
      <sheetName val="214 ME by Month"/>
      <sheetName val="BS"/>
      <sheetName val="IS"/>
      <sheetName val="Ratios"/>
      <sheetName val="General"/>
      <sheetName val="Unitized"/>
      <sheetName val="Stats by Class"/>
      <sheetName val="SQR"/>
      <sheetName val="System Reliability"/>
      <sheetName val="Glossary"/>
      <sheetName val="217 TB"/>
      <sheetName val="For Charts"/>
      <sheetName val="212 Cust"/>
      <sheetName val="214 SQR"/>
      <sheetName val="214 by Code"/>
      <sheetName val="214 ME by Code"/>
      <sheetName val="214 Reliability"/>
      <sheetName val="215 Labour"/>
      <sheetName val="215 Capital"/>
      <sheetName val="215 Supply"/>
      <sheetName val="215 Metered kWh"/>
      <sheetName val="215 Distr Rev"/>
      <sheetName val="215 Metered kW"/>
      <sheetName val="215 Utility"/>
      <sheetName val="TB Grouping"/>
      <sheetName val="Reg Assets"/>
      <sheetName val="2119 Bill Accura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AO4">
            <v>24476</v>
          </cell>
        </row>
        <row r="11">
          <cell r="AO11">
            <v>2931</v>
          </cell>
        </row>
        <row r="19">
          <cell r="AO19">
            <v>308</v>
          </cell>
        </row>
        <row r="20">
          <cell r="AO20">
            <v>3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. 2 App 2-I 2016 COS"/>
      <sheetName val="KH MW Persistence Table"/>
      <sheetName val="KH MW Savings Pivot"/>
      <sheetName val="KH MWh Persistence Table"/>
      <sheetName val="Allocation to Rate Classes"/>
      <sheetName val="Sheet1"/>
      <sheetName val="KH MWh Savings Pivot"/>
      <sheetName val="CDM kWh by Rate Class 2009-20"/>
      <sheetName val="KH 2011-2014 Rates"/>
      <sheetName val="2011-14 LRAMVA Summary"/>
      <sheetName val="KH LRAMVA Account"/>
      <sheetName val="Carrying Charges 2011"/>
      <sheetName val="Carrying Charges 2012"/>
      <sheetName val="Carrying Charges 2013"/>
      <sheetName val="Carrying Charges 2014"/>
      <sheetName val="2015-2020 LRAMVA Projections"/>
      <sheetName val="Kingston Hydro - Summary"/>
      <sheetName val="Kingston Hydro - Results (Net)"/>
      <sheetName val="Kingston Hydro - NTGs"/>
      <sheetName val="2006-10 KH Net MW MWh"/>
      <sheetName val="KH 2015-2020 CDM Plan Milestone"/>
      <sheetName val="2015-20 Measure Savings Results"/>
      <sheetName val="2015-20 Measures-CE Results"/>
    </sheetNames>
    <sheetDataSet>
      <sheetData sheetId="0"/>
      <sheetData sheetId="1"/>
      <sheetData sheetId="2"/>
      <sheetData sheetId="3"/>
      <sheetData sheetId="4">
        <row r="40">
          <cell r="B40">
            <v>0.90491341215450027</v>
          </cell>
          <cell r="D40">
            <v>9.5086587845499712E-2</v>
          </cell>
        </row>
        <row r="47">
          <cell r="B47">
            <v>0.25</v>
          </cell>
          <cell r="D47">
            <v>0.25</v>
          </cell>
          <cell r="F47">
            <v>0.5</v>
          </cell>
        </row>
        <row r="54">
          <cell r="B54">
            <v>0.10507132234930484</v>
          </cell>
          <cell r="D54">
            <v>0.51985454666515885</v>
          </cell>
          <cell r="F54">
            <v>0.18747205144119106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 refreshError="1"/>
      <sheetData sheetId="1" refreshError="1">
        <row r="13">
          <cell r="C1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10">
          <cell r="C10" t="str">
            <v xml:space="preserve">_x000D_
</v>
          </cell>
        </row>
        <row r="12">
          <cell r="C12" t="str">
            <v>2006 EDR Approved</v>
          </cell>
        </row>
        <row r="14">
          <cell r="C14" t="str">
            <v> </v>
          </cell>
        </row>
      </sheetData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lassRevenues"/>
      <sheetName val="ExistingRatesDetails"/>
      <sheetName val="ExistingRatesSummary"/>
      <sheetName val="LoadForecastDetails"/>
      <sheetName val="LoadForecastSummary"/>
      <sheetName val="Refs"/>
    </sheetNames>
    <sheetDataSet>
      <sheetData sheetId="0" refreshError="1">
        <row r="8">
          <cell r="C8" t="str">
            <v>C:\Documents and Settings\jcochrane.ERA-INC\My Documents\2008EDR\FTYv1.3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Horizon_Utilities_Corporation_Detailed_CA_model_Run2.xls</v>
          </cell>
        </row>
        <row r="3">
          <cell r="B3" t="str">
            <v>'[Horizon_Utilities_Corporation_Detailed_CA_model_Run2.xls]I2 LDC class'!$C:$G</v>
          </cell>
        </row>
        <row r="4">
          <cell r="B4" t="str">
            <v>'[Horizon_Utilities_Corporation_Detailed_CA_model_Run2.xls]O1 Revenue to cost|RR'!$D$17:$W$17</v>
          </cell>
        </row>
        <row r="5">
          <cell r="B5" t="str">
            <v>Revenue Requirement (includes NI)</v>
          </cell>
        </row>
        <row r="6">
          <cell r="B6">
            <v>92033309.222477198</v>
          </cell>
        </row>
        <row r="7">
          <cell r="B7" t="str">
            <v>'[Horizon_Utilities_Corporation_Detailed_CA_model_Run2.xls]O1 Revenue to cost|RR'!$B:$W</v>
          </cell>
        </row>
        <row r="8">
          <cell r="B8">
            <v>498976676.05552793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A Continuity 2006"/>
      <sheetName val="FA Continuity 2007"/>
      <sheetName val="FA Continuity 2008"/>
      <sheetName val="FA Continuity 2009"/>
      <sheetName val="Trial Balance"/>
      <sheetName val="2006 Balance Sheet"/>
      <sheetName val="2006 Income Statement"/>
      <sheetName val="2007 Balance Sheet"/>
      <sheetName val="2007 Income Statement"/>
      <sheetName val="2008 Balance Sheet"/>
      <sheetName val="2008 Income Statement"/>
      <sheetName val="2009 Balance Sheet"/>
      <sheetName val="2009 Income Statement"/>
      <sheetName val="IS Comparison"/>
      <sheetName val="Debt &amp; Capital Structure"/>
      <sheetName val="Return on Capital"/>
      <sheetName val="Tax rates"/>
      <sheetName val="CCA Continuity 2008"/>
      <sheetName val="CCA Continuity 2009"/>
      <sheetName val="Reserves Continuity"/>
      <sheetName val="Corporation Loss Continuity"/>
      <sheetName val="Interest Schedule"/>
      <sheetName val="Tax Adjustments 2008"/>
      <sheetName val="Tax Adjustments 2009"/>
      <sheetName val="2009 Rev Deficiency"/>
      <sheetName val="Capital Tax &amp; Expense Schedules"/>
      <sheetName val="Revenue Requi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B10" t="str">
            <v>Service Revenue Requirement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D02C8-053B-46CE-9A8B-EF64CEA49C7F}">
  <sheetPr codeName="Sheet1"/>
  <dimension ref="A1:CM133"/>
  <sheetViews>
    <sheetView zoomScale="110" zoomScaleNormal="110" workbookViewId="0">
      <pane xSplit="1" ySplit="1" topLeftCell="B2" activePane="bottomRight" state="frozen"/>
      <selection activeCell="Q163" sqref="Q163"/>
      <selection pane="topRight" activeCell="Q163" sqref="Q163"/>
      <selection pane="bottomLeft" activeCell="Q163" sqref="Q163"/>
      <selection pane="bottomRight" activeCell="BC20" sqref="BC20"/>
    </sheetView>
  </sheetViews>
  <sheetFormatPr defaultRowHeight="12.75"/>
  <cols>
    <col min="1" max="1" width="9.140625" style="8"/>
    <col min="2" max="3" width="9.140625" style="9"/>
    <col min="4" max="4" width="14.28515625" style="5" bestFit="1" customWidth="1"/>
    <col min="5" max="5" width="14.28515625" style="5" customWidth="1"/>
    <col min="6" max="9" width="13.85546875" style="5" customWidth="1"/>
    <col min="10" max="10" width="11.5703125" style="5" customWidth="1"/>
    <col min="11" max="12" width="13.85546875" style="5" customWidth="1"/>
    <col min="13" max="13" width="13" style="5" customWidth="1"/>
    <col min="14" max="14" width="12" style="5" customWidth="1"/>
    <col min="15" max="15" width="13.85546875" style="5" customWidth="1"/>
    <col min="16" max="16" width="9.42578125" style="5" customWidth="1"/>
    <col min="17" max="17" width="15.28515625" style="5" customWidth="1"/>
    <col min="18" max="19" width="12.42578125" style="5" customWidth="1"/>
    <col min="20" max="22" width="12.42578125" style="8" customWidth="1"/>
    <col min="23" max="23" width="10.42578125" style="5" customWidth="1"/>
    <col min="24" max="25" width="11.28515625" style="5" bestFit="1" customWidth="1"/>
    <col min="26" max="26" width="9.140625" style="5"/>
    <col min="27" max="27" width="11.28515625" style="5" bestFit="1" customWidth="1"/>
    <col min="28" max="28" width="11.28515625" style="5" customWidth="1"/>
    <col min="29" max="45" width="9.140625" style="48"/>
    <col min="46" max="46" width="11.28515625" style="46" bestFit="1" customWidth="1"/>
    <col min="47" max="50" width="9.28515625" style="46" bestFit="1" customWidth="1"/>
    <col min="51" max="51" width="7.28515625" style="53" customWidth="1"/>
    <col min="52" max="53" width="9.85546875" style="53" customWidth="1"/>
    <col min="54" max="70" width="9.140625" style="53"/>
    <col min="71" max="71" width="10.7109375" style="53" customWidth="1"/>
    <col min="72" max="87" width="7.28515625" style="59" customWidth="1"/>
    <col min="88" max="89" width="9.140625" style="5"/>
    <col min="90" max="90" width="10.28515625" style="5" bestFit="1" customWidth="1"/>
    <col min="91" max="91" width="10.5703125" style="5" bestFit="1" customWidth="1"/>
    <col min="92" max="16384" width="9.140625" style="5"/>
  </cols>
  <sheetData>
    <row r="1" spans="1:91" s="66" customFormat="1" ht="25.5">
      <c r="A1" s="60" t="str">
        <f>'Monthly Data'!A1</f>
        <v>Date</v>
      </c>
      <c r="B1" s="61" t="str">
        <f>'Monthly Data'!B1</f>
        <v>Year</v>
      </c>
      <c r="C1" s="61" t="s">
        <v>26</v>
      </c>
      <c r="D1" s="62" t="str">
        <f>'Monthly Data'!C1</f>
        <v>WholesalekWh</v>
      </c>
      <c r="E1" s="62" t="s">
        <v>148</v>
      </c>
      <c r="F1" s="62" t="str">
        <f>'Monthly Data'!D1</f>
        <v>ReskWh</v>
      </c>
      <c r="G1" s="62" t="str">
        <f>'Monthly Data'!E1</f>
        <v>ResCDM</v>
      </c>
      <c r="H1" s="62" t="str">
        <f>'Monthly Data'!F1</f>
        <v>Res_NoCDM</v>
      </c>
      <c r="I1" s="62" t="str">
        <f>'Monthly Data'!G1</f>
        <v>GSlt50kWh</v>
      </c>
      <c r="J1" s="62" t="str">
        <f>'Monthly Data'!H1</f>
        <v>GSlt50kW_CDM</v>
      </c>
      <c r="K1" s="62" t="str">
        <f>'Monthly Data'!I1</f>
        <v>GSlt50kW_NoCDM</v>
      </c>
      <c r="L1" s="62" t="str">
        <f>'Monthly Data'!J1</f>
        <v>GSgt50kWh</v>
      </c>
      <c r="M1" s="62" t="str">
        <f>'Monthly Data'!K1</f>
        <v>GSgt50kWh_CDM</v>
      </c>
      <c r="N1" s="62" t="str">
        <f>'Monthly Data'!L1</f>
        <v>GSgt50kWh_NoCDM</v>
      </c>
      <c r="O1" s="62" t="str">
        <f>'Monthly Data'!M1</f>
        <v>LUkWh</v>
      </c>
      <c r="P1" s="62" t="str">
        <f>'Monthly Data'!N1</f>
        <v>LUkWh_CDM</v>
      </c>
      <c r="Q1" s="62" t="str">
        <f>'Monthly Data'!O1</f>
        <v>LUkWh_NoCDM</v>
      </c>
      <c r="R1" s="62" t="str">
        <f>'Monthly Data'!P1</f>
        <v>StreetkWh</v>
      </c>
      <c r="S1" s="62" t="str">
        <f>'Monthly Data'!Q1</f>
        <v>USLkWh</v>
      </c>
      <c r="T1" s="60" t="str">
        <f>'Monthly Data'!R1</f>
        <v>GSgt50kW</v>
      </c>
      <c r="U1" s="60" t="str">
        <f>'Monthly Data'!S1</f>
        <v>LUkW</v>
      </c>
      <c r="V1" s="60" t="str">
        <f>'Monthly Data'!T1</f>
        <v>Street_kW</v>
      </c>
      <c r="W1" s="62" t="str">
        <f>'Monthly Data'!U1</f>
        <v>Res Cust</v>
      </c>
      <c r="X1" s="62" t="str">
        <f>'Monthly Data'!V1</f>
        <v>GS&lt;50 Cust</v>
      </c>
      <c r="Y1" s="62" t="str">
        <f>'Monthly Data'!W1</f>
        <v>GSgt50Cust</v>
      </c>
      <c r="Z1" s="62" t="str">
        <f>'Monthly Data'!X1</f>
        <v>LU Cust</v>
      </c>
      <c r="AA1" s="62" t="str">
        <f>'Monthly Data'!Y1</f>
        <v>Street Cust</v>
      </c>
      <c r="AB1" s="62" t="str">
        <f>'Monthly Data'!Z1</f>
        <v>USL Cust</v>
      </c>
      <c r="AC1" s="63" t="str">
        <f>Weather!C1</f>
        <v>Avg. Temp</v>
      </c>
      <c r="AD1" s="63" t="str">
        <f>Weather!D1</f>
        <v>HDD22</v>
      </c>
      <c r="AE1" s="63" t="str">
        <f>Weather!E1</f>
        <v>CDD22</v>
      </c>
      <c r="AF1" s="63" t="str">
        <f>Weather!F1</f>
        <v>HDD20</v>
      </c>
      <c r="AG1" s="63" t="str">
        <f>Weather!G1</f>
        <v>CDD20</v>
      </c>
      <c r="AH1" s="63" t="str">
        <f>Weather!H1</f>
        <v>HDD18</v>
      </c>
      <c r="AI1" s="63" t="str">
        <f>Weather!I1</f>
        <v>CDD18</v>
      </c>
      <c r="AJ1" s="63" t="str">
        <f>Weather!J1</f>
        <v>HDD16</v>
      </c>
      <c r="AK1" s="63" t="str">
        <f>Weather!K1</f>
        <v>CDD16</v>
      </c>
      <c r="AL1" s="63" t="str">
        <f>Weather!L1</f>
        <v>HDD14</v>
      </c>
      <c r="AM1" s="63" t="str">
        <f>Weather!M1</f>
        <v>CDD14</v>
      </c>
      <c r="AN1" s="63" t="str">
        <f>Weather!N1</f>
        <v>HDD12</v>
      </c>
      <c r="AO1" s="63" t="str">
        <f>Weather!O1</f>
        <v>CDD12</v>
      </c>
      <c r="AP1" s="63" t="str">
        <f>Weather!P1</f>
        <v>HDD10</v>
      </c>
      <c r="AQ1" s="63" t="str">
        <f>Weather!Q1</f>
        <v>CDD10</v>
      </c>
      <c r="AR1" s="63" t="str">
        <f>Weather!R1</f>
        <v>HDD8</v>
      </c>
      <c r="AS1" s="63" t="str">
        <f>Weather!S1</f>
        <v>CDD8</v>
      </c>
      <c r="AT1" s="64" t="str">
        <f>Economic!C1</f>
        <v>OntarioGDP</v>
      </c>
      <c r="AU1" s="64" t="str">
        <f>Economic!D1</f>
        <v>OntarioFTEAdj</v>
      </c>
      <c r="AV1" s="64" t="str">
        <f>Economic!E1</f>
        <v>OntarioFTE</v>
      </c>
      <c r="AW1" s="64" t="str">
        <f>Economic!F1</f>
        <v>KingstonFTEAdj</v>
      </c>
      <c r="AX1" s="64" t="str">
        <f>Economic!G1</f>
        <v>KingstonFTE</v>
      </c>
      <c r="AY1" s="54" t="s">
        <v>83</v>
      </c>
      <c r="AZ1" s="54" t="s">
        <v>84</v>
      </c>
      <c r="BA1" s="54" t="s">
        <v>85</v>
      </c>
      <c r="BB1" s="54" t="s">
        <v>44</v>
      </c>
      <c r="BC1" s="54" t="s">
        <v>45</v>
      </c>
      <c r="BD1" s="54" t="s">
        <v>46</v>
      </c>
      <c r="BE1" s="54" t="s">
        <v>47</v>
      </c>
      <c r="BF1" s="54" t="s">
        <v>48</v>
      </c>
      <c r="BG1" s="54" t="s">
        <v>86</v>
      </c>
      <c r="BH1" s="54" t="s">
        <v>87</v>
      </c>
      <c r="BI1" s="54" t="s">
        <v>88</v>
      </c>
      <c r="BJ1" s="54" t="s">
        <v>89</v>
      </c>
      <c r="BK1" s="54" t="s">
        <v>53</v>
      </c>
      <c r="BL1" s="54" t="s">
        <v>54</v>
      </c>
      <c r="BM1" s="54" t="s">
        <v>55</v>
      </c>
      <c r="BN1" s="54" t="s">
        <v>90</v>
      </c>
      <c r="BO1" s="54" t="s">
        <v>91</v>
      </c>
      <c r="BP1" s="54" t="s">
        <v>92</v>
      </c>
      <c r="BQ1" s="54" t="s">
        <v>153</v>
      </c>
      <c r="BR1" s="55" t="s">
        <v>93</v>
      </c>
      <c r="BS1" s="54" t="s">
        <v>94</v>
      </c>
      <c r="BT1" s="57" t="str">
        <f t="shared" ref="BT1:CI1" si="0">$BR$1&amp;AD1</f>
        <v>COVIDHDD22</v>
      </c>
      <c r="BU1" s="57" t="str">
        <f t="shared" si="0"/>
        <v>COVIDCDD22</v>
      </c>
      <c r="BV1" s="57" t="str">
        <f t="shared" si="0"/>
        <v>COVIDHDD20</v>
      </c>
      <c r="BW1" s="57" t="str">
        <f t="shared" si="0"/>
        <v>COVIDCDD20</v>
      </c>
      <c r="BX1" s="57" t="str">
        <f t="shared" si="0"/>
        <v>COVIDHDD18</v>
      </c>
      <c r="BY1" s="57" t="str">
        <f t="shared" si="0"/>
        <v>COVIDCDD18</v>
      </c>
      <c r="BZ1" s="57" t="str">
        <f t="shared" si="0"/>
        <v>COVIDHDD16</v>
      </c>
      <c r="CA1" s="57" t="str">
        <f t="shared" si="0"/>
        <v>COVIDCDD16</v>
      </c>
      <c r="CB1" s="57" t="str">
        <f t="shared" si="0"/>
        <v>COVIDHDD14</v>
      </c>
      <c r="CC1" s="57" t="str">
        <f t="shared" si="0"/>
        <v>COVIDCDD14</v>
      </c>
      <c r="CD1" s="57" t="str">
        <f t="shared" si="0"/>
        <v>COVIDHDD12</v>
      </c>
      <c r="CE1" s="57" t="str">
        <f t="shared" si="0"/>
        <v>COVIDCDD12</v>
      </c>
      <c r="CF1" s="57" t="str">
        <f t="shared" si="0"/>
        <v>COVIDHDD10</v>
      </c>
      <c r="CG1" s="57" t="str">
        <f t="shared" si="0"/>
        <v>COVIDCDD10</v>
      </c>
      <c r="CH1" s="57" t="str">
        <f t="shared" si="0"/>
        <v>COVIDHDD8</v>
      </c>
      <c r="CI1" s="57" t="str">
        <f t="shared" si="0"/>
        <v>COVIDCDD8</v>
      </c>
      <c r="CJ1" s="65" t="s">
        <v>95</v>
      </c>
      <c r="CK1" s="65" t="s">
        <v>96</v>
      </c>
      <c r="CL1" s="65" t="s">
        <v>97</v>
      </c>
      <c r="CM1" s="65" t="s">
        <v>98</v>
      </c>
    </row>
    <row r="2" spans="1:91">
      <c r="A2" s="11">
        <f>'Monthly Data'!A38</f>
        <v>40909</v>
      </c>
      <c r="B2" s="9">
        <f>'Monthly Data'!B38</f>
        <v>2012</v>
      </c>
      <c r="C2" s="9">
        <f t="shared" ref="C2:C54" si="1">MONTH(A2)</f>
        <v>1</v>
      </c>
      <c r="D2" s="1">
        <f>'Monthly Data'!C38</f>
        <v>71180859.22795181</v>
      </c>
      <c r="E2" s="1">
        <f t="shared" ref="E2:E54" si="2">D2-SUM(F2,I2,L2,O2,R2,S2)</f>
        <v>3064670.300851807</v>
      </c>
      <c r="F2" s="1">
        <f>'Monthly Data'!D38</f>
        <v>20794679.283499997</v>
      </c>
      <c r="G2" s="1">
        <f>'Monthly Data'!E38</f>
        <v>57169.347041666661</v>
      </c>
      <c r="H2" s="1">
        <f>'Monthly Data'!F38</f>
        <v>20851848.630541664</v>
      </c>
      <c r="I2" s="1">
        <f>'Monthly Data'!G38</f>
        <v>8455236.2163999993</v>
      </c>
      <c r="J2" s="1">
        <f>'Monthly Data'!H38</f>
        <v>124914.68534209502</v>
      </c>
      <c r="K2" s="1">
        <f>'Monthly Data'!I38</f>
        <v>8580150.9017420951</v>
      </c>
      <c r="L2" s="1">
        <f>'Monthly Data'!J38</f>
        <v>25676776.359000001</v>
      </c>
      <c r="M2" s="1">
        <f>'Monthly Data'!K38</f>
        <v>213628.17598893083</v>
      </c>
      <c r="N2" s="1">
        <f>'Monthly Data'!L38</f>
        <v>25890404.534988932</v>
      </c>
      <c r="O2" s="1">
        <f>'Monthly Data'!M38</f>
        <v>12582843.8882</v>
      </c>
      <c r="P2" s="1">
        <f>'Monthly Data'!N38</f>
        <v>114475.22156099032</v>
      </c>
      <c r="Q2" s="1">
        <f>'Monthly Data'!O38</f>
        <v>12697319.10976099</v>
      </c>
      <c r="R2" s="1">
        <f>'Monthly Data'!P38</f>
        <v>464991</v>
      </c>
      <c r="S2" s="1">
        <f>'Monthly Data'!Q38</f>
        <v>141662.18</v>
      </c>
      <c r="T2" s="7">
        <f>'Monthly Data'!R38</f>
        <v>65105</v>
      </c>
      <c r="U2" s="7">
        <f>'Monthly Data'!S38</f>
        <v>26934.333333333332</v>
      </c>
      <c r="V2" s="7">
        <f>'Monthly Data'!T38</f>
        <v>920.53</v>
      </c>
      <c r="W2" s="2">
        <f>'Monthly Data'!U38</f>
        <v>23226</v>
      </c>
      <c r="X2" s="2">
        <f>'Monthly Data'!V38</f>
        <v>3226</v>
      </c>
      <c r="Y2" s="2">
        <f>'Monthly Data'!W38</f>
        <v>358</v>
      </c>
      <c r="Z2" s="5">
        <f>'Monthly Data'!X38</f>
        <v>3</v>
      </c>
      <c r="AA2" s="2">
        <f>'Monthly Data'!Y38</f>
        <v>5121</v>
      </c>
      <c r="AB2" s="2">
        <f>'Monthly Data'!Z38</f>
        <v>152</v>
      </c>
      <c r="AC2" s="49">
        <f>Weather!C122</f>
        <v>-3.6387096774193544</v>
      </c>
      <c r="AD2" s="50">
        <f>Weather!D122</f>
        <v>794.8</v>
      </c>
      <c r="AE2" s="50">
        <f>Weather!E122</f>
        <v>0</v>
      </c>
      <c r="AF2" s="50">
        <f>Weather!F122</f>
        <v>732.8</v>
      </c>
      <c r="AG2" s="50">
        <f>Weather!G122</f>
        <v>0</v>
      </c>
      <c r="AH2" s="50">
        <f>Weather!H122</f>
        <v>670.8</v>
      </c>
      <c r="AI2" s="50">
        <f>Weather!I122</f>
        <v>0</v>
      </c>
      <c r="AJ2" s="50">
        <f>Weather!J122</f>
        <v>608.80000000000007</v>
      </c>
      <c r="AK2" s="50">
        <f>Weather!K122</f>
        <v>0</v>
      </c>
      <c r="AL2" s="50">
        <f>Weather!L122</f>
        <v>546.80000000000007</v>
      </c>
      <c r="AM2" s="50">
        <f>Weather!M122</f>
        <v>0</v>
      </c>
      <c r="AN2" s="50">
        <f>Weather!N122</f>
        <v>484.80000000000007</v>
      </c>
      <c r="AO2" s="50">
        <f>Weather!O122</f>
        <v>0</v>
      </c>
      <c r="AP2" s="50">
        <f>Weather!P122</f>
        <v>422.80000000000013</v>
      </c>
      <c r="AQ2" s="50">
        <f>Weather!Q122</f>
        <v>0</v>
      </c>
      <c r="AR2" s="50">
        <f>Weather!R122</f>
        <v>360.80000000000007</v>
      </c>
      <c r="AS2" s="50">
        <f>Weather!S122</f>
        <v>0</v>
      </c>
      <c r="AT2" s="47">
        <f>Economic!C14</f>
        <v>634944.30000000005</v>
      </c>
      <c r="AU2" s="47">
        <f>Economic!D14</f>
        <v>6646.5</v>
      </c>
      <c r="AV2" s="47">
        <f>Economic!E14</f>
        <v>6611.1</v>
      </c>
      <c r="AW2" s="47">
        <f>Economic!F14</f>
        <v>80.2</v>
      </c>
      <c r="AX2" s="47">
        <f>Economic!G14</f>
        <v>79.400000000000006</v>
      </c>
      <c r="AY2" s="51">
        <v>31</v>
      </c>
      <c r="AZ2" s="51">
        <v>20</v>
      </c>
      <c r="BA2" s="51">
        <v>1</v>
      </c>
      <c r="BB2" s="51">
        <v>1</v>
      </c>
      <c r="BC2" s="51">
        <v>0</v>
      </c>
      <c r="BD2" s="51">
        <v>0</v>
      </c>
      <c r="BE2" s="51">
        <v>0</v>
      </c>
      <c r="BF2" s="51">
        <v>0</v>
      </c>
      <c r="BG2" s="51">
        <v>0</v>
      </c>
      <c r="BH2" s="51">
        <v>0</v>
      </c>
      <c r="BI2" s="51">
        <v>0</v>
      </c>
      <c r="BJ2" s="51">
        <v>0</v>
      </c>
      <c r="BK2" s="51">
        <v>0</v>
      </c>
      <c r="BL2" s="51">
        <v>0</v>
      </c>
      <c r="BM2" s="51">
        <v>0</v>
      </c>
      <c r="BN2" s="51">
        <v>0</v>
      </c>
      <c r="BO2" s="51">
        <v>0</v>
      </c>
      <c r="BP2" s="51">
        <v>0</v>
      </c>
      <c r="BQ2" s="51">
        <v>0</v>
      </c>
      <c r="BR2" s="52">
        <v>0</v>
      </c>
      <c r="BS2" s="52">
        <v>0</v>
      </c>
      <c r="BT2" s="58">
        <f t="shared" ref="BT2:BT54" si="3">$BR2*AD2</f>
        <v>0</v>
      </c>
      <c r="BU2" s="58">
        <f t="shared" ref="BU2:BU54" si="4">$BR2*AE2</f>
        <v>0</v>
      </c>
      <c r="BV2" s="58">
        <f t="shared" ref="BV2:BV54" si="5">$BR2*AF2</f>
        <v>0</v>
      </c>
      <c r="BW2" s="58">
        <f t="shared" ref="BW2:BW54" si="6">$BR2*AG2</f>
        <v>0</v>
      </c>
      <c r="BX2" s="58">
        <f t="shared" ref="BX2:BX54" si="7">$BR2*AH2</f>
        <v>0</v>
      </c>
      <c r="BY2" s="58">
        <f t="shared" ref="BY2:BY54" si="8">$BR2*AI2</f>
        <v>0</v>
      </c>
      <c r="BZ2" s="58">
        <f t="shared" ref="BZ2:BZ54" si="9">$BR2*AJ2</f>
        <v>0</v>
      </c>
      <c r="CA2" s="58">
        <f t="shared" ref="CA2:CA54" si="10">$BR2*AK2</f>
        <v>0</v>
      </c>
      <c r="CB2" s="58">
        <f t="shared" ref="CB2:CB54" si="11">$BR2*AL2</f>
        <v>0</v>
      </c>
      <c r="CC2" s="58">
        <f t="shared" ref="CC2:CC54" si="12">$BR2*AM2</f>
        <v>0</v>
      </c>
      <c r="CD2" s="58">
        <f t="shared" ref="CD2:CD54" si="13">$BR2*AN2</f>
        <v>0</v>
      </c>
      <c r="CE2" s="58">
        <f t="shared" ref="CE2:CE54" si="14">$BR2*AO2</f>
        <v>0</v>
      </c>
      <c r="CF2" s="58">
        <f t="shared" ref="CF2:CF54" si="15">$BR2*AP2</f>
        <v>0</v>
      </c>
      <c r="CG2" s="58">
        <f t="shared" ref="CG2:CG54" si="16">$BR2*AQ2</f>
        <v>0</v>
      </c>
      <c r="CH2" s="58">
        <f t="shared" ref="CH2:CH54" si="17">$BR2*AR2</f>
        <v>0</v>
      </c>
      <c r="CI2" s="58">
        <f t="shared" ref="CI2:CI54" si="18">$BR2*AS2</f>
        <v>0</v>
      </c>
      <c r="CJ2" s="12">
        <f t="shared" ref="CJ2:CJ54" si="19">H2/W2</f>
        <v>897.78044564460788</v>
      </c>
      <c r="CK2" s="12">
        <f t="shared" ref="CK2:CK54" si="20">K2/X2</f>
        <v>2659.687198308151</v>
      </c>
      <c r="CL2" s="12">
        <f t="shared" ref="CL2:CL54" si="21">N2/Y2</f>
        <v>72319.565740192542</v>
      </c>
      <c r="CM2" s="12">
        <f t="shared" ref="CM2:CM54" si="22">Q2/Z2</f>
        <v>4232439.7032536631</v>
      </c>
    </row>
    <row r="3" spans="1:91">
      <c r="A3" s="11">
        <f>'Monthly Data'!A39</f>
        <v>40940</v>
      </c>
      <c r="B3" s="9">
        <f>'Monthly Data'!B39</f>
        <v>2012</v>
      </c>
      <c r="C3" s="9">
        <f t="shared" si="1"/>
        <v>2</v>
      </c>
      <c r="D3" s="1">
        <f>'Monthly Data'!C39</f>
        <v>64672863.417349406</v>
      </c>
      <c r="E3" s="1">
        <f t="shared" si="2"/>
        <v>2261150.1215494126</v>
      </c>
      <c r="F3" s="1">
        <f>'Monthly Data'!D39</f>
        <v>18571936.430599999</v>
      </c>
      <c r="G3" s="1">
        <f>'Monthly Data'!E39</f>
        <v>57169.347041666661</v>
      </c>
      <c r="H3" s="1">
        <f>'Monthly Data'!F39</f>
        <v>18629105.777641665</v>
      </c>
      <c r="I3" s="1">
        <f>'Monthly Data'!G39</f>
        <v>7820724.9231000002</v>
      </c>
      <c r="J3" s="1">
        <f>'Monthly Data'!H39</f>
        <v>124914.68534209502</v>
      </c>
      <c r="K3" s="1">
        <f>'Monthly Data'!I39</f>
        <v>7945639.6084420951</v>
      </c>
      <c r="L3" s="1">
        <f>'Monthly Data'!J39</f>
        <v>23619151.4311</v>
      </c>
      <c r="M3" s="1">
        <f>'Monthly Data'!K39</f>
        <v>213628.17598893083</v>
      </c>
      <c r="N3" s="1">
        <f>'Monthly Data'!L39</f>
        <v>23832779.607088931</v>
      </c>
      <c r="O3" s="1">
        <f>'Monthly Data'!M39</f>
        <v>11873899.731000001</v>
      </c>
      <c r="P3" s="1">
        <f>'Monthly Data'!N39</f>
        <v>114475.22156099032</v>
      </c>
      <c r="Q3" s="1">
        <f>'Monthly Data'!O39</f>
        <v>11988374.952560991</v>
      </c>
      <c r="R3" s="1">
        <f>'Monthly Data'!P39</f>
        <v>410238</v>
      </c>
      <c r="S3" s="1">
        <f>'Monthly Data'!Q39</f>
        <v>115762.78</v>
      </c>
      <c r="T3" s="7">
        <f>'Monthly Data'!R39</f>
        <v>65105</v>
      </c>
      <c r="U3" s="7">
        <f>'Monthly Data'!S39</f>
        <v>26934.333333333332</v>
      </c>
      <c r="V3" s="7">
        <f>'Monthly Data'!T39</f>
        <v>920.53</v>
      </c>
      <c r="W3" s="2">
        <f>'Monthly Data'!U39</f>
        <v>23235</v>
      </c>
      <c r="X3" s="2">
        <f>'Monthly Data'!V39</f>
        <v>3225</v>
      </c>
      <c r="Y3" s="2">
        <f>'Monthly Data'!W39</f>
        <v>357</v>
      </c>
      <c r="Z3" s="5">
        <f>'Monthly Data'!X39</f>
        <v>3</v>
      </c>
      <c r="AA3" s="2">
        <f>'Monthly Data'!Y39</f>
        <v>5121</v>
      </c>
      <c r="AB3" s="2">
        <f>'Monthly Data'!Z39</f>
        <v>152</v>
      </c>
      <c r="AC3" s="49">
        <f>Weather!C123</f>
        <v>-2.1896551724137936</v>
      </c>
      <c r="AD3" s="50">
        <f>Weather!D123</f>
        <v>701.50000000000011</v>
      </c>
      <c r="AE3" s="50">
        <f>Weather!E123</f>
        <v>0</v>
      </c>
      <c r="AF3" s="50">
        <f>Weather!F123</f>
        <v>643.50000000000011</v>
      </c>
      <c r="AG3" s="50">
        <f>Weather!G123</f>
        <v>0</v>
      </c>
      <c r="AH3" s="50">
        <f>Weather!H123</f>
        <v>585.50000000000011</v>
      </c>
      <c r="AI3" s="50">
        <f>Weather!I123</f>
        <v>0</v>
      </c>
      <c r="AJ3" s="50">
        <f>Weather!J123</f>
        <v>527.5</v>
      </c>
      <c r="AK3" s="50">
        <f>Weather!K123</f>
        <v>0</v>
      </c>
      <c r="AL3" s="50">
        <f>Weather!L123</f>
        <v>469.50000000000011</v>
      </c>
      <c r="AM3" s="50">
        <f>Weather!M123</f>
        <v>0</v>
      </c>
      <c r="AN3" s="50">
        <f>Weather!N123</f>
        <v>411.50000000000006</v>
      </c>
      <c r="AO3" s="50">
        <f>Weather!O123</f>
        <v>0</v>
      </c>
      <c r="AP3" s="50">
        <f>Weather!P123</f>
        <v>353.5</v>
      </c>
      <c r="AQ3" s="50">
        <f>Weather!Q123</f>
        <v>0</v>
      </c>
      <c r="AR3" s="50">
        <f>Weather!R123</f>
        <v>295.5</v>
      </c>
      <c r="AS3" s="50">
        <f>Weather!S123</f>
        <v>0</v>
      </c>
      <c r="AT3" s="47">
        <f>Economic!C15</f>
        <v>634944.30000000005</v>
      </c>
      <c r="AU3" s="47">
        <f>Economic!D15</f>
        <v>6641.1</v>
      </c>
      <c r="AV3" s="47">
        <f>Economic!E15</f>
        <v>6571.2</v>
      </c>
      <c r="AW3" s="47">
        <f>Economic!F15</f>
        <v>81.2</v>
      </c>
      <c r="AX3" s="47">
        <f>Economic!G15</f>
        <v>80.2</v>
      </c>
      <c r="AY3" s="51">
        <v>29</v>
      </c>
      <c r="AZ3" s="51">
        <v>19</v>
      </c>
      <c r="BA3" s="51">
        <f t="shared" ref="BA3:BA54" si="23">1+BA2</f>
        <v>2</v>
      </c>
      <c r="BB3" s="51">
        <v>0</v>
      </c>
      <c r="BC3" s="51">
        <v>1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2">
        <v>0</v>
      </c>
      <c r="BS3" s="52">
        <v>0</v>
      </c>
      <c r="BT3" s="58">
        <f t="shared" si="3"/>
        <v>0</v>
      </c>
      <c r="BU3" s="58">
        <f t="shared" si="4"/>
        <v>0</v>
      </c>
      <c r="BV3" s="58">
        <f t="shared" si="5"/>
        <v>0</v>
      </c>
      <c r="BW3" s="58">
        <f t="shared" si="6"/>
        <v>0</v>
      </c>
      <c r="BX3" s="58">
        <f t="shared" si="7"/>
        <v>0</v>
      </c>
      <c r="BY3" s="58">
        <f t="shared" si="8"/>
        <v>0</v>
      </c>
      <c r="BZ3" s="58">
        <f t="shared" si="9"/>
        <v>0</v>
      </c>
      <c r="CA3" s="58">
        <f t="shared" si="10"/>
        <v>0</v>
      </c>
      <c r="CB3" s="58">
        <f t="shared" si="11"/>
        <v>0</v>
      </c>
      <c r="CC3" s="58">
        <f t="shared" si="12"/>
        <v>0</v>
      </c>
      <c r="CD3" s="58">
        <f t="shared" si="13"/>
        <v>0</v>
      </c>
      <c r="CE3" s="58">
        <f t="shared" si="14"/>
        <v>0</v>
      </c>
      <c r="CF3" s="58">
        <f t="shared" si="15"/>
        <v>0</v>
      </c>
      <c r="CG3" s="58">
        <f t="shared" si="16"/>
        <v>0</v>
      </c>
      <c r="CH3" s="58">
        <f t="shared" si="17"/>
        <v>0</v>
      </c>
      <c r="CI3" s="58">
        <f t="shared" si="18"/>
        <v>0</v>
      </c>
      <c r="CJ3" s="12">
        <f t="shared" si="19"/>
        <v>801.76913181156294</v>
      </c>
      <c r="CK3" s="12">
        <f t="shared" si="20"/>
        <v>2463.7642196719676</v>
      </c>
      <c r="CL3" s="12">
        <f t="shared" si="21"/>
        <v>66758.486294366754</v>
      </c>
      <c r="CM3" s="12">
        <f t="shared" si="22"/>
        <v>3996124.9841869972</v>
      </c>
    </row>
    <row r="4" spans="1:91">
      <c r="A4" s="11">
        <f>'Monthly Data'!A40</f>
        <v>40969</v>
      </c>
      <c r="B4" s="9">
        <f>'Monthly Data'!B40</f>
        <v>2012</v>
      </c>
      <c r="C4" s="9">
        <f t="shared" si="1"/>
        <v>3</v>
      </c>
      <c r="D4" s="1">
        <f>'Monthly Data'!C40</f>
        <v>62277834.241566263</v>
      </c>
      <c r="E4" s="1">
        <f t="shared" si="2"/>
        <v>2219161.781466268</v>
      </c>
      <c r="F4" s="1">
        <f>'Monthly Data'!D40</f>
        <v>16671968.3027</v>
      </c>
      <c r="G4" s="1">
        <f>'Monthly Data'!E40</f>
        <v>57169.347041666661</v>
      </c>
      <c r="H4" s="1">
        <f>'Monthly Data'!F40</f>
        <v>16729137.649741666</v>
      </c>
      <c r="I4" s="1">
        <f>'Monthly Data'!G40</f>
        <v>7522796.9426999995</v>
      </c>
      <c r="J4" s="1">
        <f>'Monthly Data'!H40</f>
        <v>124914.68534209502</v>
      </c>
      <c r="K4" s="1">
        <f>'Monthly Data'!I40</f>
        <v>7647711.6280420944</v>
      </c>
      <c r="L4" s="1">
        <f>'Monthly Data'!J40</f>
        <v>23091329.537699997</v>
      </c>
      <c r="M4" s="1">
        <f>'Monthly Data'!K40</f>
        <v>213628.17598893083</v>
      </c>
      <c r="N4" s="1">
        <f>'Monthly Data'!L40</f>
        <v>23304957.713688929</v>
      </c>
      <c r="O4" s="1">
        <f>'Monthly Data'!M40</f>
        <v>12252096.686999999</v>
      </c>
      <c r="P4" s="1">
        <f>'Monthly Data'!N40</f>
        <v>114475.22156099032</v>
      </c>
      <c r="Q4" s="1">
        <f>'Monthly Data'!O40</f>
        <v>12366571.908560989</v>
      </c>
      <c r="R4" s="1">
        <f>'Monthly Data'!P40</f>
        <v>394370</v>
      </c>
      <c r="S4" s="1">
        <f>'Monthly Data'!Q40</f>
        <v>126110.99</v>
      </c>
      <c r="T4" s="7">
        <f>'Monthly Data'!R40</f>
        <v>65105</v>
      </c>
      <c r="U4" s="7">
        <f>'Monthly Data'!S40</f>
        <v>26934.333333333332</v>
      </c>
      <c r="V4" s="7">
        <f>'Monthly Data'!T40</f>
        <v>914.18299999999999</v>
      </c>
      <c r="W4" s="2">
        <f>'Monthly Data'!U40</f>
        <v>23259</v>
      </c>
      <c r="X4" s="2">
        <f>'Monthly Data'!V40</f>
        <v>3222</v>
      </c>
      <c r="Y4" s="2">
        <f>'Monthly Data'!W40</f>
        <v>358</v>
      </c>
      <c r="Z4" s="5">
        <f>'Monthly Data'!X40</f>
        <v>3</v>
      </c>
      <c r="AA4" s="2">
        <f>'Monthly Data'!Y40</f>
        <v>5125</v>
      </c>
      <c r="AB4" s="2">
        <f>'Monthly Data'!Z40</f>
        <v>152</v>
      </c>
      <c r="AC4" s="49">
        <f>Weather!C124</f>
        <v>4.4258064516129032</v>
      </c>
      <c r="AD4" s="50">
        <f>Weather!D124</f>
        <v>544.79999999999995</v>
      </c>
      <c r="AE4" s="50">
        <f>Weather!E124</f>
        <v>0</v>
      </c>
      <c r="AF4" s="50">
        <f>Weather!F124</f>
        <v>482.79999999999995</v>
      </c>
      <c r="AG4" s="50">
        <f>Weather!G124</f>
        <v>0</v>
      </c>
      <c r="AH4" s="50">
        <f>Weather!H124</f>
        <v>420.79999999999995</v>
      </c>
      <c r="AI4" s="50">
        <f>Weather!I124</f>
        <v>0</v>
      </c>
      <c r="AJ4" s="50">
        <f>Weather!J124</f>
        <v>358.79999999999995</v>
      </c>
      <c r="AK4" s="50">
        <f>Weather!K124</f>
        <v>0</v>
      </c>
      <c r="AL4" s="50">
        <f>Weather!L124</f>
        <v>297.5</v>
      </c>
      <c r="AM4" s="50">
        <f>Weather!M124</f>
        <v>0.69999999999999929</v>
      </c>
      <c r="AN4" s="50">
        <f>Weather!N124</f>
        <v>240.60000000000002</v>
      </c>
      <c r="AO4" s="50">
        <f>Weather!O124</f>
        <v>5.8000000000000007</v>
      </c>
      <c r="AP4" s="50">
        <f>Weather!P124</f>
        <v>189.2</v>
      </c>
      <c r="AQ4" s="50">
        <f>Weather!Q124</f>
        <v>16.399999999999999</v>
      </c>
      <c r="AR4" s="50">
        <f>Weather!R124</f>
        <v>142.19999999999999</v>
      </c>
      <c r="AS4" s="50">
        <f>Weather!S124</f>
        <v>31.4</v>
      </c>
      <c r="AT4" s="47">
        <f>Economic!C16</f>
        <v>634944.30000000005</v>
      </c>
      <c r="AU4" s="47">
        <f>Economic!D16</f>
        <v>6644.1</v>
      </c>
      <c r="AV4" s="47">
        <f>Economic!E16</f>
        <v>6541.5</v>
      </c>
      <c r="AW4" s="47">
        <f>Economic!F16</f>
        <v>81.2</v>
      </c>
      <c r="AX4" s="47">
        <f>Economic!G16</f>
        <v>79.7</v>
      </c>
      <c r="AY4" s="51">
        <v>31</v>
      </c>
      <c r="AZ4" s="51">
        <v>23</v>
      </c>
      <c r="BA4" s="51">
        <f t="shared" si="23"/>
        <v>3</v>
      </c>
      <c r="BB4" s="51">
        <v>0</v>
      </c>
      <c r="BC4" s="51">
        <v>0</v>
      </c>
      <c r="BD4" s="51">
        <v>1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0</v>
      </c>
      <c r="BK4" s="51">
        <v>0</v>
      </c>
      <c r="BL4" s="51">
        <v>0</v>
      </c>
      <c r="BM4" s="51">
        <v>0</v>
      </c>
      <c r="BN4" s="51">
        <v>1</v>
      </c>
      <c r="BO4" s="51">
        <v>0</v>
      </c>
      <c r="BP4" s="51">
        <v>1</v>
      </c>
      <c r="BQ4" s="51">
        <v>0</v>
      </c>
      <c r="BR4" s="52">
        <v>0</v>
      </c>
      <c r="BS4" s="52">
        <v>0</v>
      </c>
      <c r="BT4" s="58">
        <f t="shared" si="3"/>
        <v>0</v>
      </c>
      <c r="BU4" s="58">
        <f t="shared" si="4"/>
        <v>0</v>
      </c>
      <c r="BV4" s="58">
        <f t="shared" si="5"/>
        <v>0</v>
      </c>
      <c r="BW4" s="58">
        <f t="shared" si="6"/>
        <v>0</v>
      </c>
      <c r="BX4" s="58">
        <f t="shared" si="7"/>
        <v>0</v>
      </c>
      <c r="BY4" s="58">
        <f t="shared" si="8"/>
        <v>0</v>
      </c>
      <c r="BZ4" s="58">
        <f t="shared" si="9"/>
        <v>0</v>
      </c>
      <c r="CA4" s="58">
        <f t="shared" si="10"/>
        <v>0</v>
      </c>
      <c r="CB4" s="58">
        <f t="shared" si="11"/>
        <v>0</v>
      </c>
      <c r="CC4" s="58">
        <f t="shared" si="12"/>
        <v>0</v>
      </c>
      <c r="CD4" s="58">
        <f t="shared" si="13"/>
        <v>0</v>
      </c>
      <c r="CE4" s="58">
        <f t="shared" si="14"/>
        <v>0</v>
      </c>
      <c r="CF4" s="58">
        <f t="shared" si="15"/>
        <v>0</v>
      </c>
      <c r="CG4" s="58">
        <f t="shared" si="16"/>
        <v>0</v>
      </c>
      <c r="CH4" s="58">
        <f t="shared" si="17"/>
        <v>0</v>
      </c>
      <c r="CI4" s="58">
        <f t="shared" si="18"/>
        <v>0</v>
      </c>
      <c r="CJ4" s="12">
        <f t="shared" si="19"/>
        <v>719.25438108868252</v>
      </c>
      <c r="CK4" s="12">
        <f t="shared" si="20"/>
        <v>2373.5914425953119</v>
      </c>
      <c r="CL4" s="12">
        <f t="shared" si="21"/>
        <v>65097.647244941145</v>
      </c>
      <c r="CM4" s="12">
        <f t="shared" si="22"/>
        <v>4122190.6361869965</v>
      </c>
    </row>
    <row r="5" spans="1:91">
      <c r="A5" s="11">
        <f>'Monthly Data'!A41</f>
        <v>41000</v>
      </c>
      <c r="B5" s="9">
        <f>'Monthly Data'!B41</f>
        <v>2012</v>
      </c>
      <c r="C5" s="9">
        <f t="shared" si="1"/>
        <v>4</v>
      </c>
      <c r="D5" s="1">
        <f>'Monthly Data'!C41</f>
        <v>55321760.335301213</v>
      </c>
      <c r="E5" s="1">
        <f t="shared" si="2"/>
        <v>1266577.6671012193</v>
      </c>
      <c r="F5" s="1">
        <f>'Monthly Data'!D41</f>
        <v>14395404.4703</v>
      </c>
      <c r="G5" s="1">
        <f>'Monthly Data'!E41</f>
        <v>57169.347041666661</v>
      </c>
      <c r="H5" s="1">
        <f>'Monthly Data'!F41</f>
        <v>14452573.817341667</v>
      </c>
      <c r="I5" s="1">
        <f>'Monthly Data'!G41</f>
        <v>6733723.8155000005</v>
      </c>
      <c r="J5" s="1">
        <f>'Monthly Data'!H41</f>
        <v>124914.68534209502</v>
      </c>
      <c r="K5" s="1">
        <f>'Monthly Data'!I41</f>
        <v>6858638.5008420954</v>
      </c>
      <c r="L5" s="1">
        <f>'Monthly Data'!J41</f>
        <v>20776077.264199998</v>
      </c>
      <c r="M5" s="1">
        <f>'Monthly Data'!K41</f>
        <v>213628.17598893083</v>
      </c>
      <c r="N5" s="1">
        <f>'Monthly Data'!L41</f>
        <v>20989705.440188929</v>
      </c>
      <c r="O5" s="1">
        <f>'Monthly Data'!M41</f>
        <v>11690706.498199999</v>
      </c>
      <c r="P5" s="1">
        <f>'Monthly Data'!N41</f>
        <v>114475.22156099032</v>
      </c>
      <c r="Q5" s="1">
        <f>'Monthly Data'!O41</f>
        <v>11805181.71976099</v>
      </c>
      <c r="R5" s="1">
        <f>'Monthly Data'!P41</f>
        <v>336242</v>
      </c>
      <c r="S5" s="1">
        <f>'Monthly Data'!Q41</f>
        <v>123028.62</v>
      </c>
      <c r="T5" s="7">
        <f>'Monthly Data'!R41</f>
        <v>65105</v>
      </c>
      <c r="U5" s="7">
        <f>'Monthly Data'!S41</f>
        <v>26934.333333333332</v>
      </c>
      <c r="V5" s="7">
        <f>'Monthly Data'!T41</f>
        <v>914.18299999999999</v>
      </c>
      <c r="W5" s="2">
        <f>'Monthly Data'!U41</f>
        <v>23160</v>
      </c>
      <c r="X5" s="2">
        <f>'Monthly Data'!V41</f>
        <v>3213</v>
      </c>
      <c r="Y5" s="2">
        <f>'Monthly Data'!W41</f>
        <v>360</v>
      </c>
      <c r="Z5" s="5">
        <f>'Monthly Data'!X41</f>
        <v>3</v>
      </c>
      <c r="AA5" s="2">
        <f>'Monthly Data'!Y41</f>
        <v>5125</v>
      </c>
      <c r="AB5" s="2">
        <f>'Monthly Data'!Z41</f>
        <v>152</v>
      </c>
      <c r="AC5" s="49">
        <f>Weather!C125</f>
        <v>5.6233333333333322</v>
      </c>
      <c r="AD5" s="50">
        <f>Weather!D125</f>
        <v>491.3</v>
      </c>
      <c r="AE5" s="50">
        <f>Weather!E125</f>
        <v>0</v>
      </c>
      <c r="AF5" s="50">
        <f>Weather!F125</f>
        <v>431.3</v>
      </c>
      <c r="AG5" s="50">
        <f>Weather!G125</f>
        <v>0</v>
      </c>
      <c r="AH5" s="50">
        <f>Weather!H125</f>
        <v>371.3</v>
      </c>
      <c r="AI5" s="50">
        <f>Weather!I125</f>
        <v>0</v>
      </c>
      <c r="AJ5" s="50">
        <f>Weather!J125</f>
        <v>311.3</v>
      </c>
      <c r="AK5" s="50">
        <f>Weather!K125</f>
        <v>0</v>
      </c>
      <c r="AL5" s="50">
        <f>Weather!L125</f>
        <v>253.70000000000002</v>
      </c>
      <c r="AM5" s="50">
        <f>Weather!M125</f>
        <v>2.3999999999999986</v>
      </c>
      <c r="AN5" s="50">
        <f>Weather!N125</f>
        <v>197.70000000000002</v>
      </c>
      <c r="AO5" s="50">
        <f>Weather!O125</f>
        <v>6.3999999999999986</v>
      </c>
      <c r="AP5" s="50">
        <f>Weather!P125</f>
        <v>141.69999999999999</v>
      </c>
      <c r="AQ5" s="50">
        <f>Weather!Q125</f>
        <v>10.399999999999999</v>
      </c>
      <c r="AR5" s="50">
        <f>Weather!R125</f>
        <v>87.5</v>
      </c>
      <c r="AS5" s="50">
        <f>Weather!S125</f>
        <v>16.2</v>
      </c>
      <c r="AT5" s="47">
        <f>Economic!C17</f>
        <v>634944.30000000005</v>
      </c>
      <c r="AU5" s="47">
        <f>Economic!D17</f>
        <v>6654.6</v>
      </c>
      <c r="AV5" s="47">
        <f>Economic!E17</f>
        <v>6574.2</v>
      </c>
      <c r="AW5" s="47">
        <f>Economic!F17</f>
        <v>80.900000000000006</v>
      </c>
      <c r="AX5" s="47">
        <f>Economic!G17</f>
        <v>79.900000000000006</v>
      </c>
      <c r="AY5" s="51">
        <v>30</v>
      </c>
      <c r="AZ5" s="51">
        <v>20</v>
      </c>
      <c r="BA5" s="51">
        <f t="shared" si="23"/>
        <v>4</v>
      </c>
      <c r="BB5" s="51">
        <v>0</v>
      </c>
      <c r="BC5" s="51">
        <v>0</v>
      </c>
      <c r="BD5" s="51">
        <v>0</v>
      </c>
      <c r="BE5" s="51">
        <v>1</v>
      </c>
      <c r="BF5" s="51">
        <v>0</v>
      </c>
      <c r="BG5" s="51">
        <v>0</v>
      </c>
      <c r="BH5" s="51">
        <v>0</v>
      </c>
      <c r="BI5" s="51">
        <v>0</v>
      </c>
      <c r="BJ5" s="51">
        <v>0</v>
      </c>
      <c r="BK5" s="51">
        <v>0</v>
      </c>
      <c r="BL5" s="51">
        <v>0</v>
      </c>
      <c r="BM5" s="51">
        <v>0</v>
      </c>
      <c r="BN5" s="51">
        <v>1</v>
      </c>
      <c r="BO5" s="51">
        <v>0</v>
      </c>
      <c r="BP5" s="51">
        <v>1</v>
      </c>
      <c r="BQ5" s="51">
        <v>0</v>
      </c>
      <c r="BR5" s="52">
        <v>0</v>
      </c>
      <c r="BS5" s="52">
        <v>0</v>
      </c>
      <c r="BT5" s="58">
        <f t="shared" si="3"/>
        <v>0</v>
      </c>
      <c r="BU5" s="58">
        <f t="shared" si="4"/>
        <v>0</v>
      </c>
      <c r="BV5" s="58">
        <f t="shared" si="5"/>
        <v>0</v>
      </c>
      <c r="BW5" s="58">
        <f t="shared" si="6"/>
        <v>0</v>
      </c>
      <c r="BX5" s="58">
        <f t="shared" si="7"/>
        <v>0</v>
      </c>
      <c r="BY5" s="58">
        <f t="shared" si="8"/>
        <v>0</v>
      </c>
      <c r="BZ5" s="58">
        <f t="shared" si="9"/>
        <v>0</v>
      </c>
      <c r="CA5" s="58">
        <f t="shared" si="10"/>
        <v>0</v>
      </c>
      <c r="CB5" s="58">
        <f t="shared" si="11"/>
        <v>0</v>
      </c>
      <c r="CC5" s="58">
        <f t="shared" si="12"/>
        <v>0</v>
      </c>
      <c r="CD5" s="58">
        <f t="shared" si="13"/>
        <v>0</v>
      </c>
      <c r="CE5" s="58">
        <f t="shared" si="14"/>
        <v>0</v>
      </c>
      <c r="CF5" s="58">
        <f t="shared" si="15"/>
        <v>0</v>
      </c>
      <c r="CG5" s="58">
        <f t="shared" si="16"/>
        <v>0</v>
      </c>
      <c r="CH5" s="58">
        <f t="shared" si="17"/>
        <v>0</v>
      </c>
      <c r="CI5" s="58">
        <f t="shared" si="18"/>
        <v>0</v>
      </c>
      <c r="CJ5" s="12">
        <f t="shared" si="19"/>
        <v>624.03168468660044</v>
      </c>
      <c r="CK5" s="12">
        <f t="shared" si="20"/>
        <v>2134.6525057087133</v>
      </c>
      <c r="CL5" s="12">
        <f t="shared" si="21"/>
        <v>58304.737333858138</v>
      </c>
      <c r="CM5" s="12">
        <f t="shared" si="22"/>
        <v>3935060.5732536633</v>
      </c>
    </row>
    <row r="6" spans="1:91">
      <c r="A6" s="11">
        <f>'Monthly Data'!A42</f>
        <v>41030</v>
      </c>
      <c r="B6" s="9">
        <f>'Monthly Data'!B42</f>
        <v>2012</v>
      </c>
      <c r="C6" s="9">
        <f t="shared" si="1"/>
        <v>5</v>
      </c>
      <c r="D6" s="1">
        <f>'Monthly Data'!C42</f>
        <v>53896365.073253013</v>
      </c>
      <c r="E6" s="1">
        <f t="shared" si="2"/>
        <v>1619253.7557530031</v>
      </c>
      <c r="F6" s="1">
        <f>'Monthly Data'!D42</f>
        <v>11731052.347100001</v>
      </c>
      <c r="G6" s="1">
        <f>'Monthly Data'!E42</f>
        <v>57169.347041666661</v>
      </c>
      <c r="H6" s="1">
        <f>'Monthly Data'!F42</f>
        <v>11788221.694141667</v>
      </c>
      <c r="I6" s="1">
        <f>'Monthly Data'!G42</f>
        <v>6797543.6818000004</v>
      </c>
      <c r="J6" s="1">
        <f>'Monthly Data'!H42</f>
        <v>124914.68534209502</v>
      </c>
      <c r="K6" s="1">
        <f>'Monthly Data'!I42</f>
        <v>6922458.3671420952</v>
      </c>
      <c r="L6" s="1">
        <f>'Monthly Data'!J42</f>
        <v>20837523.118300002</v>
      </c>
      <c r="M6" s="1">
        <f>'Monthly Data'!K42</f>
        <v>213628.17598893083</v>
      </c>
      <c r="N6" s="1">
        <f>'Monthly Data'!L42</f>
        <v>21051151.294288933</v>
      </c>
      <c r="O6" s="1">
        <f>'Monthly Data'!M42</f>
        <v>12480043.750300001</v>
      </c>
      <c r="P6" s="1">
        <f>'Monthly Data'!N42</f>
        <v>114475.22156099032</v>
      </c>
      <c r="Q6" s="1">
        <f>'Monthly Data'!O42</f>
        <v>12594518.971860992</v>
      </c>
      <c r="R6" s="1">
        <f>'Monthly Data'!P42</f>
        <v>307202</v>
      </c>
      <c r="S6" s="1">
        <f>'Monthly Data'!Q42</f>
        <v>123746.42</v>
      </c>
      <c r="T6" s="7">
        <f>'Monthly Data'!R42</f>
        <v>65105</v>
      </c>
      <c r="U6" s="7">
        <f>'Monthly Data'!S42</f>
        <v>26934.333333333332</v>
      </c>
      <c r="V6" s="7">
        <f>'Monthly Data'!T42</f>
        <v>914.18299999999999</v>
      </c>
      <c r="W6" s="2">
        <f>'Monthly Data'!U42</f>
        <v>22994</v>
      </c>
      <c r="X6" s="2">
        <f>'Monthly Data'!V42</f>
        <v>3198</v>
      </c>
      <c r="Y6" s="2">
        <f>'Monthly Data'!W42</f>
        <v>360</v>
      </c>
      <c r="Z6" s="5">
        <f>'Monthly Data'!X42</f>
        <v>3</v>
      </c>
      <c r="AA6" s="2">
        <f>'Monthly Data'!Y42</f>
        <v>5125</v>
      </c>
      <c r="AB6" s="2">
        <f>'Monthly Data'!Z42</f>
        <v>152</v>
      </c>
      <c r="AC6" s="49">
        <f>Weather!C126</f>
        <v>14.877419354838707</v>
      </c>
      <c r="AD6" s="50">
        <f>Weather!D126</f>
        <v>220.8</v>
      </c>
      <c r="AE6" s="50">
        <f>Weather!E126</f>
        <v>0</v>
      </c>
      <c r="AF6" s="50">
        <f>Weather!F126</f>
        <v>161.4</v>
      </c>
      <c r="AG6" s="50">
        <f>Weather!G126</f>
        <v>2.5999999999999979</v>
      </c>
      <c r="AH6" s="50">
        <f>Weather!H126</f>
        <v>110.89999999999999</v>
      </c>
      <c r="AI6" s="50">
        <f>Weather!I126</f>
        <v>14.099999999999994</v>
      </c>
      <c r="AJ6" s="50">
        <f>Weather!J126</f>
        <v>70.8</v>
      </c>
      <c r="AK6" s="50">
        <f>Weather!K126</f>
        <v>35.999999999999993</v>
      </c>
      <c r="AL6" s="50">
        <f>Weather!L126</f>
        <v>34.700000000000003</v>
      </c>
      <c r="AM6" s="50">
        <f>Weather!M126</f>
        <v>61.900000000000006</v>
      </c>
      <c r="AN6" s="50">
        <f>Weather!N126</f>
        <v>11.999999999999998</v>
      </c>
      <c r="AO6" s="50">
        <f>Weather!O126</f>
        <v>101.19999999999999</v>
      </c>
      <c r="AP6" s="50">
        <f>Weather!P126</f>
        <v>1.0999999999999996</v>
      </c>
      <c r="AQ6" s="50">
        <f>Weather!Q126</f>
        <v>152.29999999999998</v>
      </c>
      <c r="AR6" s="50">
        <f>Weather!R126</f>
        <v>0</v>
      </c>
      <c r="AS6" s="50">
        <f>Weather!S126</f>
        <v>213.19999999999996</v>
      </c>
      <c r="AT6" s="47">
        <f>Economic!C18</f>
        <v>634944.30000000005</v>
      </c>
      <c r="AU6" s="47">
        <f>Economic!D18</f>
        <v>6655.4</v>
      </c>
      <c r="AV6" s="47">
        <f>Economic!E18</f>
        <v>6626.1</v>
      </c>
      <c r="AW6" s="47">
        <f>Economic!F18</f>
        <v>80.8</v>
      </c>
      <c r="AX6" s="47">
        <f>Economic!G18</f>
        <v>80.599999999999994</v>
      </c>
      <c r="AY6" s="51">
        <v>31</v>
      </c>
      <c r="AZ6" s="51">
        <v>20</v>
      </c>
      <c r="BA6" s="51">
        <f t="shared" si="23"/>
        <v>5</v>
      </c>
      <c r="BB6" s="51">
        <v>0</v>
      </c>
      <c r="BC6" s="51">
        <v>0</v>
      </c>
      <c r="BD6" s="51">
        <v>0</v>
      </c>
      <c r="BE6" s="51">
        <v>0</v>
      </c>
      <c r="BF6" s="51">
        <v>1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1</v>
      </c>
      <c r="BO6" s="51">
        <v>0</v>
      </c>
      <c r="BP6" s="51">
        <v>1</v>
      </c>
      <c r="BQ6" s="51">
        <v>1</v>
      </c>
      <c r="BR6" s="52">
        <v>0</v>
      </c>
      <c r="BS6" s="52">
        <v>0</v>
      </c>
      <c r="BT6" s="58">
        <f t="shared" si="3"/>
        <v>0</v>
      </c>
      <c r="BU6" s="58">
        <f t="shared" si="4"/>
        <v>0</v>
      </c>
      <c r="BV6" s="58">
        <f t="shared" si="5"/>
        <v>0</v>
      </c>
      <c r="BW6" s="58">
        <f t="shared" si="6"/>
        <v>0</v>
      </c>
      <c r="BX6" s="58">
        <f t="shared" si="7"/>
        <v>0</v>
      </c>
      <c r="BY6" s="58">
        <f t="shared" si="8"/>
        <v>0</v>
      </c>
      <c r="BZ6" s="58">
        <f t="shared" si="9"/>
        <v>0</v>
      </c>
      <c r="CA6" s="58">
        <f t="shared" si="10"/>
        <v>0</v>
      </c>
      <c r="CB6" s="58">
        <f t="shared" si="11"/>
        <v>0</v>
      </c>
      <c r="CC6" s="58">
        <f t="shared" si="12"/>
        <v>0</v>
      </c>
      <c r="CD6" s="58">
        <f t="shared" si="13"/>
        <v>0</v>
      </c>
      <c r="CE6" s="58">
        <f t="shared" si="14"/>
        <v>0</v>
      </c>
      <c r="CF6" s="58">
        <f t="shared" si="15"/>
        <v>0</v>
      </c>
      <c r="CG6" s="58">
        <f t="shared" si="16"/>
        <v>0</v>
      </c>
      <c r="CH6" s="58">
        <f t="shared" si="17"/>
        <v>0</v>
      </c>
      <c r="CI6" s="58">
        <f t="shared" si="18"/>
        <v>0</v>
      </c>
      <c r="CJ6" s="12">
        <f t="shared" si="19"/>
        <v>512.66511673226353</v>
      </c>
      <c r="CK6" s="12">
        <f t="shared" si="20"/>
        <v>2164.6211279368654</v>
      </c>
      <c r="CL6" s="12">
        <f t="shared" si="21"/>
        <v>58475.420261913707</v>
      </c>
      <c r="CM6" s="12">
        <f t="shared" si="22"/>
        <v>4198172.9906203309</v>
      </c>
    </row>
    <row r="7" spans="1:91">
      <c r="A7" s="11">
        <f>'Monthly Data'!A43</f>
        <v>41061</v>
      </c>
      <c r="B7" s="9">
        <f>'Monthly Data'!B43</f>
        <v>2012</v>
      </c>
      <c r="C7" s="9">
        <f t="shared" si="1"/>
        <v>6</v>
      </c>
      <c r="D7" s="1">
        <f>'Monthly Data'!C43</f>
        <v>56091618.088915668</v>
      </c>
      <c r="E7" s="1">
        <f t="shared" si="2"/>
        <v>1138260.3681156635</v>
      </c>
      <c r="F7" s="1">
        <f>'Monthly Data'!D43</f>
        <v>12434620.296799999</v>
      </c>
      <c r="G7" s="1">
        <f>'Monthly Data'!E43</f>
        <v>57169.347041666661</v>
      </c>
      <c r="H7" s="1">
        <f>'Monthly Data'!F43</f>
        <v>12491789.643841665</v>
      </c>
      <c r="I7" s="1">
        <f>'Monthly Data'!G43</f>
        <v>7173898.5476000002</v>
      </c>
      <c r="J7" s="1">
        <f>'Monthly Data'!H43</f>
        <v>124914.68534209502</v>
      </c>
      <c r="K7" s="1">
        <f>'Monthly Data'!I43</f>
        <v>7298813.232942095</v>
      </c>
      <c r="L7" s="1">
        <f>'Monthly Data'!J43</f>
        <v>21707404.059699997</v>
      </c>
      <c r="M7" s="1">
        <f>'Monthly Data'!K43</f>
        <v>213628.17598893083</v>
      </c>
      <c r="N7" s="1">
        <f>'Monthly Data'!L43</f>
        <v>21921032.235688929</v>
      </c>
      <c r="O7" s="1">
        <f>'Monthly Data'!M43</f>
        <v>13240556.216700001</v>
      </c>
      <c r="P7" s="1">
        <f>'Monthly Data'!N43</f>
        <v>114475.22156099032</v>
      </c>
      <c r="Q7" s="1">
        <f>'Monthly Data'!O43</f>
        <v>13355031.438260991</v>
      </c>
      <c r="R7" s="1">
        <f>'Monthly Data'!P43</f>
        <v>277124</v>
      </c>
      <c r="S7" s="1">
        <f>'Monthly Data'!Q43</f>
        <v>119754.6</v>
      </c>
      <c r="T7" s="7">
        <f>'Monthly Data'!R43</f>
        <v>65105</v>
      </c>
      <c r="U7" s="7">
        <f>'Monthly Data'!S43</f>
        <v>26934.333333333332</v>
      </c>
      <c r="V7" s="7">
        <f>'Monthly Data'!T43</f>
        <v>914.18299999999999</v>
      </c>
      <c r="W7" s="2">
        <f>'Monthly Data'!U43</f>
        <v>23023</v>
      </c>
      <c r="X7" s="2">
        <f>'Monthly Data'!V43</f>
        <v>3201</v>
      </c>
      <c r="Y7" s="2">
        <f>'Monthly Data'!W43</f>
        <v>361</v>
      </c>
      <c r="Z7" s="5">
        <f>'Monthly Data'!X43</f>
        <v>3</v>
      </c>
      <c r="AA7" s="2">
        <f>'Monthly Data'!Y43</f>
        <v>5125</v>
      </c>
      <c r="AB7" s="2">
        <f>'Monthly Data'!Z43</f>
        <v>152</v>
      </c>
      <c r="AC7" s="49">
        <f>Weather!C127</f>
        <v>18.396666666666668</v>
      </c>
      <c r="AD7" s="50">
        <f>Weather!D127</f>
        <v>118.89999999999998</v>
      </c>
      <c r="AE7" s="50">
        <f>Weather!E127</f>
        <v>10.800000000000004</v>
      </c>
      <c r="AF7" s="50">
        <f>Weather!F127</f>
        <v>72.199999999999989</v>
      </c>
      <c r="AG7" s="50">
        <f>Weather!G127</f>
        <v>24.100000000000005</v>
      </c>
      <c r="AH7" s="50">
        <f>Weather!H127</f>
        <v>36.79999999999999</v>
      </c>
      <c r="AI7" s="50">
        <f>Weather!I127</f>
        <v>48.7</v>
      </c>
      <c r="AJ7" s="50">
        <f>Weather!J127</f>
        <v>14.2</v>
      </c>
      <c r="AK7" s="50">
        <f>Weather!K127</f>
        <v>86.1</v>
      </c>
      <c r="AL7" s="50">
        <f>Weather!L127</f>
        <v>3.7999999999999989</v>
      </c>
      <c r="AM7" s="50">
        <f>Weather!M127</f>
        <v>135.69999999999999</v>
      </c>
      <c r="AN7" s="50">
        <f>Weather!N127</f>
        <v>0.19999999999999929</v>
      </c>
      <c r="AO7" s="50">
        <f>Weather!O127</f>
        <v>192.1</v>
      </c>
      <c r="AP7" s="50">
        <f>Weather!P127</f>
        <v>0</v>
      </c>
      <c r="AQ7" s="50">
        <f>Weather!Q127</f>
        <v>251.90000000000003</v>
      </c>
      <c r="AR7" s="50">
        <f>Weather!R127</f>
        <v>0</v>
      </c>
      <c r="AS7" s="50">
        <f>Weather!S127</f>
        <v>311.90000000000003</v>
      </c>
      <c r="AT7" s="47">
        <f>Economic!C19</f>
        <v>634944.30000000005</v>
      </c>
      <c r="AU7" s="47">
        <f>Economic!D19</f>
        <v>6655.3</v>
      </c>
      <c r="AV7" s="47">
        <f>Economic!E19</f>
        <v>6702</v>
      </c>
      <c r="AW7" s="47">
        <f>Economic!F19</f>
        <v>80.599999999999994</v>
      </c>
      <c r="AX7" s="47">
        <f>Economic!G19</f>
        <v>81.7</v>
      </c>
      <c r="AY7" s="51">
        <v>30</v>
      </c>
      <c r="AZ7" s="51">
        <v>22</v>
      </c>
      <c r="BA7" s="51">
        <f t="shared" si="23"/>
        <v>6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0</v>
      </c>
      <c r="BJ7" s="51">
        <v>0</v>
      </c>
      <c r="BK7" s="51">
        <v>0</v>
      </c>
      <c r="BL7" s="51">
        <v>0</v>
      </c>
      <c r="BM7" s="51">
        <v>0</v>
      </c>
      <c r="BN7" s="51">
        <v>0</v>
      </c>
      <c r="BO7" s="51">
        <v>0</v>
      </c>
      <c r="BP7" s="51">
        <v>0</v>
      </c>
      <c r="BQ7" s="51">
        <v>1</v>
      </c>
      <c r="BR7" s="52">
        <v>0</v>
      </c>
      <c r="BS7" s="52">
        <v>0</v>
      </c>
      <c r="BT7" s="58">
        <f t="shared" si="3"/>
        <v>0</v>
      </c>
      <c r="BU7" s="58">
        <f t="shared" si="4"/>
        <v>0</v>
      </c>
      <c r="BV7" s="58">
        <f t="shared" si="5"/>
        <v>0</v>
      </c>
      <c r="BW7" s="58">
        <f t="shared" si="6"/>
        <v>0</v>
      </c>
      <c r="BX7" s="58">
        <f t="shared" si="7"/>
        <v>0</v>
      </c>
      <c r="BY7" s="58">
        <f t="shared" si="8"/>
        <v>0</v>
      </c>
      <c r="BZ7" s="58">
        <f t="shared" si="9"/>
        <v>0</v>
      </c>
      <c r="CA7" s="58">
        <f t="shared" si="10"/>
        <v>0</v>
      </c>
      <c r="CB7" s="58">
        <f t="shared" si="11"/>
        <v>0</v>
      </c>
      <c r="CC7" s="58">
        <f t="shared" si="12"/>
        <v>0</v>
      </c>
      <c r="CD7" s="58">
        <f t="shared" si="13"/>
        <v>0</v>
      </c>
      <c r="CE7" s="58">
        <f t="shared" si="14"/>
        <v>0</v>
      </c>
      <c r="CF7" s="58">
        <f t="shared" si="15"/>
        <v>0</v>
      </c>
      <c r="CG7" s="58">
        <f t="shared" si="16"/>
        <v>0</v>
      </c>
      <c r="CH7" s="58">
        <f t="shared" si="17"/>
        <v>0</v>
      </c>
      <c r="CI7" s="58">
        <f t="shared" si="18"/>
        <v>0</v>
      </c>
      <c r="CJ7" s="12">
        <f t="shared" si="19"/>
        <v>542.57871015252852</v>
      </c>
      <c r="CK7" s="12">
        <f t="shared" si="20"/>
        <v>2280.1665832371432</v>
      </c>
      <c r="CL7" s="12">
        <f t="shared" si="21"/>
        <v>60723.080985287888</v>
      </c>
      <c r="CM7" s="12">
        <f t="shared" si="22"/>
        <v>4451677.1460869974</v>
      </c>
    </row>
    <row r="8" spans="1:91">
      <c r="A8" s="11">
        <f>'Monthly Data'!A44</f>
        <v>41091</v>
      </c>
      <c r="B8" s="9">
        <f>'Monthly Data'!B44</f>
        <v>2012</v>
      </c>
      <c r="C8" s="9">
        <f t="shared" si="1"/>
        <v>7</v>
      </c>
      <c r="D8" s="1">
        <f>'Monthly Data'!C44</f>
        <v>64713497.194578312</v>
      </c>
      <c r="E8" s="1">
        <f t="shared" si="2"/>
        <v>2537554.439978309</v>
      </c>
      <c r="F8" s="1">
        <f>'Monthly Data'!D44</f>
        <v>14445687.284299999</v>
      </c>
      <c r="G8" s="1">
        <f>'Monthly Data'!E44</f>
        <v>57169.347041666661</v>
      </c>
      <c r="H8" s="1">
        <f>'Monthly Data'!F44</f>
        <v>14502856.631341666</v>
      </c>
      <c r="I8" s="1">
        <f>'Monthly Data'!G44</f>
        <v>7895965.2410000004</v>
      </c>
      <c r="J8" s="1">
        <f>'Monthly Data'!H44</f>
        <v>124914.68534209502</v>
      </c>
      <c r="K8" s="1">
        <f>'Monthly Data'!I44</f>
        <v>8020879.9263420952</v>
      </c>
      <c r="L8" s="1">
        <f>'Monthly Data'!J44</f>
        <v>24001087.441299997</v>
      </c>
      <c r="M8" s="1">
        <f>'Monthly Data'!K44</f>
        <v>213628.17598893083</v>
      </c>
      <c r="N8" s="1">
        <f>'Monthly Data'!L44</f>
        <v>24214715.617288928</v>
      </c>
      <c r="O8" s="1">
        <f>'Monthly Data'!M44</f>
        <v>15413074.367999999</v>
      </c>
      <c r="P8" s="1">
        <f>'Monthly Data'!N44</f>
        <v>114475.22156099032</v>
      </c>
      <c r="Q8" s="1">
        <f>'Monthly Data'!O44</f>
        <v>15527549.589560989</v>
      </c>
      <c r="R8" s="1">
        <f>'Monthly Data'!P44</f>
        <v>296382</v>
      </c>
      <c r="S8" s="1">
        <f>'Monthly Data'!Q44</f>
        <v>123746.42</v>
      </c>
      <c r="T8" s="7">
        <f>'Monthly Data'!R44</f>
        <v>65105</v>
      </c>
      <c r="U8" s="7">
        <f>'Monthly Data'!S44</f>
        <v>26934.333333333332</v>
      </c>
      <c r="V8" s="7">
        <f>'Monthly Data'!T44</f>
        <v>914.18299999999999</v>
      </c>
      <c r="W8" s="2">
        <f>'Monthly Data'!U44</f>
        <v>23070</v>
      </c>
      <c r="X8" s="2">
        <f>'Monthly Data'!V44</f>
        <v>3197</v>
      </c>
      <c r="Y8" s="2">
        <f>'Monthly Data'!W44</f>
        <v>360</v>
      </c>
      <c r="Z8" s="5">
        <f>'Monthly Data'!X44</f>
        <v>3</v>
      </c>
      <c r="AA8" s="2">
        <f>'Monthly Data'!Y44</f>
        <v>5125</v>
      </c>
      <c r="AB8" s="2">
        <f>'Monthly Data'!Z44</f>
        <v>152</v>
      </c>
      <c r="AC8" s="49">
        <f>Weather!C128</f>
        <v>21.835483870967742</v>
      </c>
      <c r="AD8" s="50">
        <f>Weather!D128</f>
        <v>34.799999999999997</v>
      </c>
      <c r="AE8" s="50">
        <f>Weather!E128</f>
        <v>29.700000000000003</v>
      </c>
      <c r="AF8" s="50">
        <f>Weather!F128</f>
        <v>6.5999999999999979</v>
      </c>
      <c r="AG8" s="50">
        <f>Weather!G128</f>
        <v>63.500000000000014</v>
      </c>
      <c r="AH8" s="50">
        <f>Weather!H128</f>
        <v>0</v>
      </c>
      <c r="AI8" s="50">
        <f>Weather!I128</f>
        <v>118.90000000000002</v>
      </c>
      <c r="AJ8" s="50">
        <f>Weather!J128</f>
        <v>0</v>
      </c>
      <c r="AK8" s="50">
        <f>Weather!K128</f>
        <v>180.9</v>
      </c>
      <c r="AL8" s="50">
        <f>Weather!L128</f>
        <v>0</v>
      </c>
      <c r="AM8" s="50">
        <f>Weather!M128</f>
        <v>242.9</v>
      </c>
      <c r="AN8" s="50">
        <f>Weather!N128</f>
        <v>0</v>
      </c>
      <c r="AO8" s="50">
        <f>Weather!O128</f>
        <v>304.90000000000003</v>
      </c>
      <c r="AP8" s="50">
        <f>Weather!P128</f>
        <v>0</v>
      </c>
      <c r="AQ8" s="50">
        <f>Weather!Q128</f>
        <v>366.90000000000003</v>
      </c>
      <c r="AR8" s="50">
        <f>Weather!R128</f>
        <v>0</v>
      </c>
      <c r="AS8" s="50">
        <f>Weather!S128</f>
        <v>428.9</v>
      </c>
      <c r="AT8" s="47">
        <f>Economic!C20</f>
        <v>634944.30000000005</v>
      </c>
      <c r="AU8" s="47">
        <f>Economic!D20</f>
        <v>6654</v>
      </c>
      <c r="AV8" s="47">
        <f>Economic!E20</f>
        <v>6741.1</v>
      </c>
      <c r="AW8" s="47">
        <f>Economic!F20</f>
        <v>79.5</v>
      </c>
      <c r="AX8" s="47">
        <f>Economic!G20</f>
        <v>81.2</v>
      </c>
      <c r="AY8" s="51">
        <v>31</v>
      </c>
      <c r="AZ8" s="51">
        <v>21</v>
      </c>
      <c r="BA8" s="51">
        <f t="shared" si="23"/>
        <v>7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1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1</v>
      </c>
      <c r="BR8" s="52">
        <v>0</v>
      </c>
      <c r="BS8" s="52">
        <v>0</v>
      </c>
      <c r="BT8" s="58">
        <f t="shared" si="3"/>
        <v>0</v>
      </c>
      <c r="BU8" s="58">
        <f t="shared" si="4"/>
        <v>0</v>
      </c>
      <c r="BV8" s="58">
        <f t="shared" si="5"/>
        <v>0</v>
      </c>
      <c r="BW8" s="58">
        <f t="shared" si="6"/>
        <v>0</v>
      </c>
      <c r="BX8" s="58">
        <f t="shared" si="7"/>
        <v>0</v>
      </c>
      <c r="BY8" s="58">
        <f t="shared" si="8"/>
        <v>0</v>
      </c>
      <c r="BZ8" s="58">
        <f t="shared" si="9"/>
        <v>0</v>
      </c>
      <c r="CA8" s="58">
        <f t="shared" si="10"/>
        <v>0</v>
      </c>
      <c r="CB8" s="58">
        <f t="shared" si="11"/>
        <v>0</v>
      </c>
      <c r="CC8" s="58">
        <f t="shared" si="12"/>
        <v>0</v>
      </c>
      <c r="CD8" s="58">
        <f t="shared" si="13"/>
        <v>0</v>
      </c>
      <c r="CE8" s="58">
        <f t="shared" si="14"/>
        <v>0</v>
      </c>
      <c r="CF8" s="58">
        <f t="shared" si="15"/>
        <v>0</v>
      </c>
      <c r="CG8" s="58">
        <f t="shared" si="16"/>
        <v>0</v>
      </c>
      <c r="CH8" s="58">
        <f t="shared" si="17"/>
        <v>0</v>
      </c>
      <c r="CI8" s="58">
        <f t="shared" si="18"/>
        <v>0</v>
      </c>
      <c r="CJ8" s="12">
        <f t="shared" si="19"/>
        <v>628.64571440579391</v>
      </c>
      <c r="CK8" s="12">
        <f t="shared" si="20"/>
        <v>2508.8770492155445</v>
      </c>
      <c r="CL8" s="12">
        <f t="shared" si="21"/>
        <v>67263.098936913695</v>
      </c>
      <c r="CM8" s="12">
        <f t="shared" si="22"/>
        <v>5175849.8631869964</v>
      </c>
    </row>
    <row r="9" spans="1:91">
      <c r="A9" s="11">
        <f>'Monthly Data'!A45</f>
        <v>41122</v>
      </c>
      <c r="B9" s="9">
        <f>'Monthly Data'!B45</f>
        <v>2012</v>
      </c>
      <c r="C9" s="9">
        <f t="shared" si="1"/>
        <v>8</v>
      </c>
      <c r="D9" s="1">
        <f>'Monthly Data'!C45</f>
        <v>63030995.644216865</v>
      </c>
      <c r="E9" s="1">
        <f t="shared" si="2"/>
        <v>2159326.7143168598</v>
      </c>
      <c r="F9" s="1">
        <f>'Monthly Data'!D45</f>
        <v>13861522.800799999</v>
      </c>
      <c r="G9" s="1">
        <f>'Monthly Data'!E45</f>
        <v>57169.347041666661</v>
      </c>
      <c r="H9" s="1">
        <f>'Monthly Data'!F45</f>
        <v>13918692.147841666</v>
      </c>
      <c r="I9" s="1">
        <f>'Monthly Data'!G45</f>
        <v>7673572.2456</v>
      </c>
      <c r="J9" s="1">
        <f>'Monthly Data'!H45</f>
        <v>124914.68534209502</v>
      </c>
      <c r="K9" s="1">
        <f>'Monthly Data'!I45</f>
        <v>7798486.9309420949</v>
      </c>
      <c r="L9" s="1">
        <f>'Monthly Data'!J45</f>
        <v>23568098.964500003</v>
      </c>
      <c r="M9" s="1">
        <f>'Monthly Data'!K45</f>
        <v>213628.17598893083</v>
      </c>
      <c r="N9" s="1">
        <f>'Monthly Data'!L45</f>
        <v>23781727.140488934</v>
      </c>
      <c r="O9" s="1">
        <f>'Monthly Data'!M45</f>
        <v>15313195.499</v>
      </c>
      <c r="P9" s="1">
        <f>'Monthly Data'!N45</f>
        <v>114475.22156099032</v>
      </c>
      <c r="Q9" s="1">
        <f>'Monthly Data'!O45</f>
        <v>15427670.72056099</v>
      </c>
      <c r="R9" s="1">
        <f>'Monthly Data'!P45</f>
        <v>331533</v>
      </c>
      <c r="S9" s="1">
        <f>'Monthly Data'!Q45</f>
        <v>123746.42</v>
      </c>
      <c r="T9" s="7">
        <f>'Monthly Data'!R45</f>
        <v>65105</v>
      </c>
      <c r="U9" s="7">
        <f>'Monthly Data'!S45</f>
        <v>26934.333333333332</v>
      </c>
      <c r="V9" s="7">
        <f>'Monthly Data'!T45</f>
        <v>914.18299999999999</v>
      </c>
      <c r="W9" s="2">
        <f>'Monthly Data'!U45</f>
        <v>23160</v>
      </c>
      <c r="X9" s="2">
        <f>'Monthly Data'!V45</f>
        <v>3194</v>
      </c>
      <c r="Y9" s="2">
        <f>'Monthly Data'!W45</f>
        <v>359</v>
      </c>
      <c r="Z9" s="5">
        <f>'Monthly Data'!X45</f>
        <v>3</v>
      </c>
      <c r="AA9" s="2">
        <f>'Monthly Data'!Y45</f>
        <v>5125</v>
      </c>
      <c r="AB9" s="2">
        <f>'Monthly Data'!Z45</f>
        <v>152</v>
      </c>
      <c r="AC9" s="49">
        <f>Weather!C129</f>
        <v>20.958064516129035</v>
      </c>
      <c r="AD9" s="50">
        <f>Weather!D129</f>
        <v>48.600000000000009</v>
      </c>
      <c r="AE9" s="50">
        <f>Weather!E129</f>
        <v>16.3</v>
      </c>
      <c r="AF9" s="50">
        <f>Weather!F129</f>
        <v>17.3</v>
      </c>
      <c r="AG9" s="50">
        <f>Weather!G129</f>
        <v>47</v>
      </c>
      <c r="AH9" s="50">
        <f>Weather!H129</f>
        <v>4.6999999999999993</v>
      </c>
      <c r="AI9" s="50">
        <f>Weather!I129</f>
        <v>96.40000000000002</v>
      </c>
      <c r="AJ9" s="50">
        <f>Weather!J129</f>
        <v>0</v>
      </c>
      <c r="AK9" s="50">
        <f>Weather!K129</f>
        <v>153.70000000000002</v>
      </c>
      <c r="AL9" s="50">
        <f>Weather!L129</f>
        <v>0</v>
      </c>
      <c r="AM9" s="50">
        <f>Weather!M129</f>
        <v>215.69999999999996</v>
      </c>
      <c r="AN9" s="50">
        <f>Weather!N129</f>
        <v>0</v>
      </c>
      <c r="AO9" s="50">
        <f>Weather!O129</f>
        <v>277.69999999999993</v>
      </c>
      <c r="AP9" s="50">
        <f>Weather!P129</f>
        <v>0</v>
      </c>
      <c r="AQ9" s="50">
        <f>Weather!Q129</f>
        <v>339.69999999999993</v>
      </c>
      <c r="AR9" s="50">
        <f>Weather!R129</f>
        <v>0</v>
      </c>
      <c r="AS9" s="50">
        <f>Weather!S129</f>
        <v>401.70000000000005</v>
      </c>
      <c r="AT9" s="47">
        <f>Economic!C21</f>
        <v>634944.30000000005</v>
      </c>
      <c r="AU9" s="47">
        <f>Economic!D21</f>
        <v>6661.5</v>
      </c>
      <c r="AV9" s="47">
        <f>Economic!E21</f>
        <v>6758.8</v>
      </c>
      <c r="AW9" s="47">
        <f>Economic!F21</f>
        <v>77.900000000000006</v>
      </c>
      <c r="AX9" s="47">
        <f>Economic!G21</f>
        <v>79.400000000000006</v>
      </c>
      <c r="AY9" s="51">
        <v>31</v>
      </c>
      <c r="AZ9" s="51">
        <v>21</v>
      </c>
      <c r="BA9" s="51">
        <f t="shared" si="23"/>
        <v>8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0</v>
      </c>
      <c r="BH9" s="51">
        <v>0</v>
      </c>
      <c r="BI9" s="51">
        <v>1</v>
      </c>
      <c r="BJ9" s="51">
        <v>0</v>
      </c>
      <c r="BK9" s="51">
        <v>0</v>
      </c>
      <c r="BL9" s="51">
        <v>0</v>
      </c>
      <c r="BM9" s="51">
        <v>0</v>
      </c>
      <c r="BN9" s="51">
        <v>0</v>
      </c>
      <c r="BO9" s="51">
        <v>0</v>
      </c>
      <c r="BP9" s="51">
        <v>0</v>
      </c>
      <c r="BQ9" s="51">
        <v>1</v>
      </c>
      <c r="BR9" s="52">
        <v>0</v>
      </c>
      <c r="BS9" s="52">
        <v>0</v>
      </c>
      <c r="BT9" s="58">
        <f t="shared" si="3"/>
        <v>0</v>
      </c>
      <c r="BU9" s="58">
        <f t="shared" si="4"/>
        <v>0</v>
      </c>
      <c r="BV9" s="58">
        <f t="shared" si="5"/>
        <v>0</v>
      </c>
      <c r="BW9" s="58">
        <f t="shared" si="6"/>
        <v>0</v>
      </c>
      <c r="BX9" s="58">
        <f t="shared" si="7"/>
        <v>0</v>
      </c>
      <c r="BY9" s="58">
        <f t="shared" si="8"/>
        <v>0</v>
      </c>
      <c r="BZ9" s="58">
        <f t="shared" si="9"/>
        <v>0</v>
      </c>
      <c r="CA9" s="58">
        <f t="shared" si="10"/>
        <v>0</v>
      </c>
      <c r="CB9" s="58">
        <f t="shared" si="11"/>
        <v>0</v>
      </c>
      <c r="CC9" s="58">
        <f t="shared" si="12"/>
        <v>0</v>
      </c>
      <c r="CD9" s="58">
        <f t="shared" si="13"/>
        <v>0</v>
      </c>
      <c r="CE9" s="58">
        <f t="shared" si="14"/>
        <v>0</v>
      </c>
      <c r="CF9" s="58">
        <f t="shared" si="15"/>
        <v>0</v>
      </c>
      <c r="CG9" s="58">
        <f t="shared" si="16"/>
        <v>0</v>
      </c>
      <c r="CH9" s="58">
        <f t="shared" si="17"/>
        <v>0</v>
      </c>
      <c r="CI9" s="58">
        <f t="shared" si="18"/>
        <v>0</v>
      </c>
      <c r="CJ9" s="12">
        <f t="shared" si="19"/>
        <v>600.97979912960557</v>
      </c>
      <c r="CK9" s="12">
        <f t="shared" si="20"/>
        <v>2441.6051756236989</v>
      </c>
      <c r="CL9" s="12">
        <f t="shared" si="21"/>
        <v>66244.365293841038</v>
      </c>
      <c r="CM9" s="12">
        <f t="shared" si="22"/>
        <v>5142556.9068536637</v>
      </c>
    </row>
    <row r="10" spans="1:91">
      <c r="A10" s="11">
        <f>'Monthly Data'!A46</f>
        <v>41153</v>
      </c>
      <c r="B10" s="9">
        <f>'Monthly Data'!B46</f>
        <v>2012</v>
      </c>
      <c r="C10" s="9">
        <f t="shared" si="1"/>
        <v>9</v>
      </c>
      <c r="D10" s="1">
        <f>'Monthly Data'!C46</f>
        <v>56230646.92939759</v>
      </c>
      <c r="E10" s="1">
        <f t="shared" si="2"/>
        <v>1283894.7573975921</v>
      </c>
      <c r="F10" s="1">
        <f>'Monthly Data'!D46</f>
        <v>12546095.385499999</v>
      </c>
      <c r="G10" s="1">
        <f>'Monthly Data'!E46</f>
        <v>57169.347041666661</v>
      </c>
      <c r="H10" s="1">
        <f>'Monthly Data'!F46</f>
        <v>12603264.732541665</v>
      </c>
      <c r="I10" s="1">
        <f>'Monthly Data'!G46</f>
        <v>6803174.4414999997</v>
      </c>
      <c r="J10" s="1">
        <f>'Monthly Data'!H46</f>
        <v>124914.68534209502</v>
      </c>
      <c r="K10" s="1">
        <f>'Monthly Data'!I46</f>
        <v>6928089.1268420946</v>
      </c>
      <c r="L10" s="1">
        <f>'Monthly Data'!J46</f>
        <v>21326862.559</v>
      </c>
      <c r="M10" s="1">
        <f>'Monthly Data'!K46</f>
        <v>213628.17598893083</v>
      </c>
      <c r="N10" s="1">
        <f>'Monthly Data'!L46</f>
        <v>21540490.734988932</v>
      </c>
      <c r="O10" s="1">
        <f>'Monthly Data'!M46</f>
        <v>13786568.186000001</v>
      </c>
      <c r="P10" s="1">
        <f>'Monthly Data'!N46</f>
        <v>114475.22156099032</v>
      </c>
      <c r="Q10" s="1">
        <f>'Monthly Data'!O46</f>
        <v>13901043.407560991</v>
      </c>
      <c r="R10" s="1">
        <f>'Monthly Data'!P46</f>
        <v>364297</v>
      </c>
      <c r="S10" s="1">
        <f>'Monthly Data'!Q46</f>
        <v>119754.6</v>
      </c>
      <c r="T10" s="7">
        <f>'Monthly Data'!R46</f>
        <v>65105</v>
      </c>
      <c r="U10" s="7">
        <f>'Monthly Data'!S46</f>
        <v>26934.333333333332</v>
      </c>
      <c r="V10" s="7">
        <f>'Monthly Data'!T46</f>
        <v>914.40899999999999</v>
      </c>
      <c r="W10" s="2">
        <f>'Monthly Data'!U46</f>
        <v>23229</v>
      </c>
      <c r="X10" s="2">
        <f>'Monthly Data'!V46</f>
        <v>3166</v>
      </c>
      <c r="Y10" s="2">
        <f>'Monthly Data'!W46</f>
        <v>360</v>
      </c>
      <c r="Z10" s="5">
        <f>'Monthly Data'!X46</f>
        <v>3</v>
      </c>
      <c r="AA10" s="2">
        <f>'Monthly Data'!Y46</f>
        <v>5130</v>
      </c>
      <c r="AB10" s="2">
        <f>'Monthly Data'!Z46</f>
        <v>152</v>
      </c>
      <c r="AC10" s="49">
        <f>Weather!C130</f>
        <v>15.67333333333333</v>
      </c>
      <c r="AD10" s="50">
        <f>Weather!D130</f>
        <v>190.3</v>
      </c>
      <c r="AE10" s="50">
        <f>Weather!E130</f>
        <v>0.5</v>
      </c>
      <c r="AF10" s="50">
        <f>Weather!F130</f>
        <v>133.9</v>
      </c>
      <c r="AG10" s="50">
        <f>Weather!G130</f>
        <v>4.1000000000000014</v>
      </c>
      <c r="AH10" s="50">
        <f>Weather!H130</f>
        <v>90.6</v>
      </c>
      <c r="AI10" s="50">
        <f>Weather!I130</f>
        <v>20.8</v>
      </c>
      <c r="AJ10" s="50">
        <f>Weather!J130</f>
        <v>56.399999999999991</v>
      </c>
      <c r="AK10" s="50">
        <f>Weather!K130</f>
        <v>46.599999999999987</v>
      </c>
      <c r="AL10" s="50">
        <f>Weather!L130</f>
        <v>29.200000000000003</v>
      </c>
      <c r="AM10" s="50">
        <f>Weather!M130</f>
        <v>79.400000000000006</v>
      </c>
      <c r="AN10" s="50">
        <f>Weather!N130</f>
        <v>10.100000000000001</v>
      </c>
      <c r="AO10" s="50">
        <f>Weather!O130</f>
        <v>120.30000000000001</v>
      </c>
      <c r="AP10" s="50">
        <f>Weather!P130</f>
        <v>0</v>
      </c>
      <c r="AQ10" s="50">
        <f>Weather!Q130</f>
        <v>170.19999999999996</v>
      </c>
      <c r="AR10" s="50">
        <f>Weather!R130</f>
        <v>0</v>
      </c>
      <c r="AS10" s="50">
        <f>Weather!S130</f>
        <v>230.19999999999996</v>
      </c>
      <c r="AT10" s="47">
        <f>Economic!C22</f>
        <v>634944.30000000005</v>
      </c>
      <c r="AU10" s="47">
        <f>Economic!D22</f>
        <v>6671.5</v>
      </c>
      <c r="AV10" s="47">
        <f>Economic!E22</f>
        <v>6722.8</v>
      </c>
      <c r="AW10" s="47">
        <f>Economic!F22</f>
        <v>77.2</v>
      </c>
      <c r="AX10" s="47">
        <f>Economic!G22</f>
        <v>77.599999999999994</v>
      </c>
      <c r="AY10" s="51">
        <v>30</v>
      </c>
      <c r="AZ10" s="51">
        <v>21</v>
      </c>
      <c r="BA10" s="51">
        <f t="shared" si="23"/>
        <v>9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1</v>
      </c>
      <c r="BK10" s="51">
        <v>0</v>
      </c>
      <c r="BL10" s="51">
        <v>0</v>
      </c>
      <c r="BM10" s="51">
        <v>0</v>
      </c>
      <c r="BN10" s="51">
        <v>0</v>
      </c>
      <c r="BO10" s="51">
        <v>1</v>
      </c>
      <c r="BP10" s="51">
        <v>1</v>
      </c>
      <c r="BQ10" s="51">
        <v>0</v>
      </c>
      <c r="BR10" s="52">
        <v>0</v>
      </c>
      <c r="BS10" s="52">
        <v>0</v>
      </c>
      <c r="BT10" s="58">
        <f t="shared" si="3"/>
        <v>0</v>
      </c>
      <c r="BU10" s="58">
        <f t="shared" si="4"/>
        <v>0</v>
      </c>
      <c r="BV10" s="58">
        <f t="shared" si="5"/>
        <v>0</v>
      </c>
      <c r="BW10" s="58">
        <f t="shared" si="6"/>
        <v>0</v>
      </c>
      <c r="BX10" s="58">
        <f t="shared" si="7"/>
        <v>0</v>
      </c>
      <c r="BY10" s="58">
        <f t="shared" si="8"/>
        <v>0</v>
      </c>
      <c r="BZ10" s="58">
        <f t="shared" si="9"/>
        <v>0</v>
      </c>
      <c r="CA10" s="58">
        <f t="shared" si="10"/>
        <v>0</v>
      </c>
      <c r="CB10" s="58">
        <f t="shared" si="11"/>
        <v>0</v>
      </c>
      <c r="CC10" s="58">
        <f t="shared" si="12"/>
        <v>0</v>
      </c>
      <c r="CD10" s="58">
        <f t="shared" si="13"/>
        <v>0</v>
      </c>
      <c r="CE10" s="58">
        <f t="shared" si="14"/>
        <v>0</v>
      </c>
      <c r="CF10" s="58">
        <f t="shared" si="15"/>
        <v>0</v>
      </c>
      <c r="CG10" s="58">
        <f t="shared" si="16"/>
        <v>0</v>
      </c>
      <c r="CH10" s="58">
        <f t="shared" si="17"/>
        <v>0</v>
      </c>
      <c r="CI10" s="58">
        <f t="shared" si="18"/>
        <v>0</v>
      </c>
      <c r="CJ10" s="12">
        <f t="shared" si="19"/>
        <v>542.56596205353935</v>
      </c>
      <c r="CK10" s="12">
        <f t="shared" si="20"/>
        <v>2188.2783091731189</v>
      </c>
      <c r="CL10" s="12">
        <f t="shared" si="21"/>
        <v>59834.696486080364</v>
      </c>
      <c r="CM10" s="12">
        <f t="shared" si="22"/>
        <v>4633681.135853664</v>
      </c>
    </row>
    <row r="11" spans="1:91">
      <c r="A11" s="11">
        <f>'Monthly Data'!A47</f>
        <v>41183</v>
      </c>
      <c r="B11" s="9">
        <f>'Monthly Data'!B47</f>
        <v>2012</v>
      </c>
      <c r="C11" s="9">
        <f t="shared" si="1"/>
        <v>10</v>
      </c>
      <c r="D11" s="1">
        <f>'Monthly Data'!C47</f>
        <v>56115035.330481932</v>
      </c>
      <c r="E11" s="1">
        <f t="shared" si="2"/>
        <v>1497651.075281918</v>
      </c>
      <c r="F11" s="1">
        <f>'Monthly Data'!D47</f>
        <v>13105249.1916</v>
      </c>
      <c r="G11" s="1">
        <f>'Monthly Data'!E47</f>
        <v>57169.347041666661</v>
      </c>
      <c r="H11" s="1">
        <f>'Monthly Data'!F47</f>
        <v>13162418.538641667</v>
      </c>
      <c r="I11" s="1">
        <f>'Monthly Data'!G47</f>
        <v>6614485.8804000001</v>
      </c>
      <c r="J11" s="1">
        <f>'Monthly Data'!H47</f>
        <v>124914.68534209502</v>
      </c>
      <c r="K11" s="1">
        <f>'Monthly Data'!I47</f>
        <v>6739400.565742095</v>
      </c>
      <c r="L11" s="1">
        <f>'Monthly Data'!J47</f>
        <v>21490324.533200003</v>
      </c>
      <c r="M11" s="1">
        <f>'Monthly Data'!K47</f>
        <v>213628.17598893083</v>
      </c>
      <c r="N11" s="1">
        <f>'Monthly Data'!L47</f>
        <v>21703952.709188934</v>
      </c>
      <c r="O11" s="1">
        <f>'Monthly Data'!M47</f>
        <v>12860549.23</v>
      </c>
      <c r="P11" s="1">
        <f>'Monthly Data'!N47</f>
        <v>114475.22156099032</v>
      </c>
      <c r="Q11" s="1">
        <f>'Monthly Data'!O47</f>
        <v>12975024.451560991</v>
      </c>
      <c r="R11" s="1">
        <f>'Monthly Data'!P47</f>
        <v>423029</v>
      </c>
      <c r="S11" s="1">
        <f>'Monthly Data'!Q47</f>
        <v>123746.42</v>
      </c>
      <c r="T11" s="7">
        <f>'Monthly Data'!R47</f>
        <v>65105</v>
      </c>
      <c r="U11" s="7">
        <f>'Monthly Data'!S47</f>
        <v>26934.333333333332</v>
      </c>
      <c r="V11" s="7">
        <f>'Monthly Data'!T47</f>
        <v>914.40899999999999</v>
      </c>
      <c r="W11" s="2">
        <f>'Monthly Data'!U47</f>
        <v>23301</v>
      </c>
      <c r="X11" s="2">
        <f>'Monthly Data'!V47</f>
        <v>3163</v>
      </c>
      <c r="Y11" s="2">
        <f>'Monthly Data'!W47</f>
        <v>361</v>
      </c>
      <c r="Z11" s="5">
        <f>'Monthly Data'!X47</f>
        <v>3</v>
      </c>
      <c r="AA11" s="2">
        <f>'Monthly Data'!Y47</f>
        <v>5130</v>
      </c>
      <c r="AB11" s="2">
        <f>'Monthly Data'!Z47</f>
        <v>152</v>
      </c>
      <c r="AC11" s="49">
        <f>Weather!C131</f>
        <v>10.629032258064514</v>
      </c>
      <c r="AD11" s="50">
        <f>Weather!D131</f>
        <v>352.50000000000006</v>
      </c>
      <c r="AE11" s="50">
        <f>Weather!E131</f>
        <v>0</v>
      </c>
      <c r="AF11" s="50">
        <f>Weather!F131</f>
        <v>290.5</v>
      </c>
      <c r="AG11" s="50">
        <f>Weather!G131</f>
        <v>0</v>
      </c>
      <c r="AH11" s="50">
        <f>Weather!H131</f>
        <v>228.50000000000003</v>
      </c>
      <c r="AI11" s="50">
        <f>Weather!I131</f>
        <v>0</v>
      </c>
      <c r="AJ11" s="50">
        <f>Weather!J131</f>
        <v>169.70000000000002</v>
      </c>
      <c r="AK11" s="50">
        <f>Weather!K131</f>
        <v>3.2000000000000028</v>
      </c>
      <c r="AL11" s="50">
        <f>Weather!L131</f>
        <v>117.6</v>
      </c>
      <c r="AM11" s="50">
        <f>Weather!M131</f>
        <v>13.100000000000001</v>
      </c>
      <c r="AN11" s="50">
        <f>Weather!N131</f>
        <v>73.199999999999989</v>
      </c>
      <c r="AO11" s="50">
        <f>Weather!O131</f>
        <v>30.7</v>
      </c>
      <c r="AP11" s="50">
        <f>Weather!P131</f>
        <v>39.9</v>
      </c>
      <c r="AQ11" s="50">
        <f>Weather!Q131</f>
        <v>59.399999999999991</v>
      </c>
      <c r="AR11" s="50">
        <f>Weather!R131</f>
        <v>19.400000000000002</v>
      </c>
      <c r="AS11" s="50">
        <f>Weather!S131</f>
        <v>100.9</v>
      </c>
      <c r="AT11" s="47">
        <f>Economic!C23</f>
        <v>634944.30000000005</v>
      </c>
      <c r="AU11" s="47">
        <f>Economic!D23</f>
        <v>6675.2</v>
      </c>
      <c r="AV11" s="47">
        <f>Economic!E23</f>
        <v>6699.2</v>
      </c>
      <c r="AW11" s="47">
        <f>Economic!F23</f>
        <v>77</v>
      </c>
      <c r="AX11" s="47">
        <f>Economic!G23</f>
        <v>76.5</v>
      </c>
      <c r="AY11" s="51">
        <v>31</v>
      </c>
      <c r="AZ11" s="51">
        <v>20</v>
      </c>
      <c r="BA11" s="51">
        <f t="shared" si="23"/>
        <v>10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1</v>
      </c>
      <c r="BL11" s="51">
        <v>0</v>
      </c>
      <c r="BM11" s="51">
        <v>0</v>
      </c>
      <c r="BN11" s="51">
        <v>0</v>
      </c>
      <c r="BO11" s="51">
        <v>1</v>
      </c>
      <c r="BP11" s="51">
        <v>1</v>
      </c>
      <c r="BQ11" s="51">
        <v>0</v>
      </c>
      <c r="BR11" s="52">
        <v>0</v>
      </c>
      <c r="BS11" s="52">
        <v>0</v>
      </c>
      <c r="BT11" s="58">
        <f t="shared" si="3"/>
        <v>0</v>
      </c>
      <c r="BU11" s="58">
        <f t="shared" si="4"/>
        <v>0</v>
      </c>
      <c r="BV11" s="58">
        <f t="shared" si="5"/>
        <v>0</v>
      </c>
      <c r="BW11" s="58">
        <f t="shared" si="6"/>
        <v>0</v>
      </c>
      <c r="BX11" s="58">
        <f t="shared" si="7"/>
        <v>0</v>
      </c>
      <c r="BY11" s="58">
        <f t="shared" si="8"/>
        <v>0</v>
      </c>
      <c r="BZ11" s="58">
        <f t="shared" si="9"/>
        <v>0</v>
      </c>
      <c r="CA11" s="58">
        <f t="shared" si="10"/>
        <v>0</v>
      </c>
      <c r="CB11" s="58">
        <f t="shared" si="11"/>
        <v>0</v>
      </c>
      <c r="CC11" s="58">
        <f t="shared" si="12"/>
        <v>0</v>
      </c>
      <c r="CD11" s="58">
        <f t="shared" si="13"/>
        <v>0</v>
      </c>
      <c r="CE11" s="58">
        <f t="shared" si="14"/>
        <v>0</v>
      </c>
      <c r="CF11" s="58">
        <f t="shared" si="15"/>
        <v>0</v>
      </c>
      <c r="CG11" s="58">
        <f t="shared" si="16"/>
        <v>0</v>
      </c>
      <c r="CH11" s="58">
        <f t="shared" si="17"/>
        <v>0</v>
      </c>
      <c r="CI11" s="58">
        <f t="shared" si="18"/>
        <v>0</v>
      </c>
      <c r="CJ11" s="12">
        <f t="shared" si="19"/>
        <v>564.88642284200967</v>
      </c>
      <c r="CK11" s="12">
        <f t="shared" si="20"/>
        <v>2130.6988826247534</v>
      </c>
      <c r="CL11" s="12">
        <f t="shared" si="21"/>
        <v>60121.752657033059</v>
      </c>
      <c r="CM11" s="12">
        <f t="shared" si="22"/>
        <v>4325008.1505203303</v>
      </c>
    </row>
    <row r="12" spans="1:91">
      <c r="A12" s="11">
        <f>'Monthly Data'!A48</f>
        <v>41214</v>
      </c>
      <c r="B12" s="9">
        <f>'Monthly Data'!B48</f>
        <v>2012</v>
      </c>
      <c r="C12" s="9">
        <f t="shared" si="1"/>
        <v>11</v>
      </c>
      <c r="D12" s="1">
        <f>'Monthly Data'!C48</f>
        <v>61092145.56108433</v>
      </c>
      <c r="E12" s="1">
        <f t="shared" si="2"/>
        <v>842079.14078433067</v>
      </c>
      <c r="F12" s="1">
        <f>'Monthly Data'!D48</f>
        <v>16847106.408300001</v>
      </c>
      <c r="G12" s="1">
        <f>'Monthly Data'!E48</f>
        <v>57169.347041666661</v>
      </c>
      <c r="H12" s="1">
        <f>'Monthly Data'!F48</f>
        <v>16904275.755341668</v>
      </c>
      <c r="I12" s="1">
        <f>'Monthly Data'!G48</f>
        <v>7233949.3405999998</v>
      </c>
      <c r="J12" s="1">
        <f>'Monthly Data'!H48</f>
        <v>124914.68534209502</v>
      </c>
      <c r="K12" s="1">
        <f>'Monthly Data'!I48</f>
        <v>7358864.0259420946</v>
      </c>
      <c r="L12" s="1">
        <f>'Monthly Data'!J48</f>
        <v>23484747.608399998</v>
      </c>
      <c r="M12" s="1">
        <f>'Monthly Data'!K48</f>
        <v>213628.17598893083</v>
      </c>
      <c r="N12" s="1">
        <f>'Monthly Data'!L48</f>
        <v>23698375.78438893</v>
      </c>
      <c r="O12" s="1">
        <f>'Monthly Data'!M48</f>
        <v>12100791.463000001</v>
      </c>
      <c r="P12" s="1">
        <f>'Monthly Data'!N48</f>
        <v>114475.22156099032</v>
      </c>
      <c r="Q12" s="1">
        <f>'Monthly Data'!O48</f>
        <v>12215266.684560992</v>
      </c>
      <c r="R12" s="1">
        <f>'Monthly Data'!P48</f>
        <v>463717</v>
      </c>
      <c r="S12" s="1">
        <f>'Monthly Data'!Q48</f>
        <v>119754.6</v>
      </c>
      <c r="T12" s="7">
        <f>'Monthly Data'!R48</f>
        <v>65105</v>
      </c>
      <c r="U12" s="7">
        <f>'Monthly Data'!S48</f>
        <v>26934.333333333332</v>
      </c>
      <c r="V12" s="7">
        <f>'Monthly Data'!T48</f>
        <v>914.40899999999999</v>
      </c>
      <c r="W12" s="2">
        <f>'Monthly Data'!U48</f>
        <v>23329</v>
      </c>
      <c r="X12" s="2">
        <f>'Monthly Data'!V48</f>
        <v>3177</v>
      </c>
      <c r="Y12" s="2">
        <f>'Monthly Data'!W48</f>
        <v>360</v>
      </c>
      <c r="Z12" s="5">
        <f>'Monthly Data'!X48</f>
        <v>3</v>
      </c>
      <c r="AA12" s="2">
        <f>'Monthly Data'!Y48</f>
        <v>5130</v>
      </c>
      <c r="AB12" s="2">
        <f>'Monthly Data'!Z48</f>
        <v>152</v>
      </c>
      <c r="AC12" s="49">
        <f>Weather!C132</f>
        <v>1.7533333333333332</v>
      </c>
      <c r="AD12" s="50">
        <f>Weather!D132</f>
        <v>607.4</v>
      </c>
      <c r="AE12" s="50">
        <f>Weather!E132</f>
        <v>0</v>
      </c>
      <c r="AF12" s="50">
        <f>Weather!F132</f>
        <v>547.39999999999986</v>
      </c>
      <c r="AG12" s="50">
        <f>Weather!G132</f>
        <v>0</v>
      </c>
      <c r="AH12" s="50">
        <f>Weather!H132</f>
        <v>487.39999999999992</v>
      </c>
      <c r="AI12" s="50">
        <f>Weather!I132</f>
        <v>0</v>
      </c>
      <c r="AJ12" s="50">
        <f>Weather!J132</f>
        <v>427.4</v>
      </c>
      <c r="AK12" s="50">
        <f>Weather!K132</f>
        <v>0</v>
      </c>
      <c r="AL12" s="50">
        <f>Weather!L132</f>
        <v>367.4</v>
      </c>
      <c r="AM12" s="50">
        <f>Weather!M132</f>
        <v>0</v>
      </c>
      <c r="AN12" s="50">
        <f>Weather!N132</f>
        <v>307.39999999999998</v>
      </c>
      <c r="AO12" s="50">
        <f>Weather!O132</f>
        <v>0</v>
      </c>
      <c r="AP12" s="50">
        <f>Weather!P132</f>
        <v>247.39999999999995</v>
      </c>
      <c r="AQ12" s="50">
        <f>Weather!Q132</f>
        <v>0</v>
      </c>
      <c r="AR12" s="50">
        <f>Weather!R132</f>
        <v>190.7</v>
      </c>
      <c r="AS12" s="50">
        <f>Weather!S132</f>
        <v>3.2999999999999989</v>
      </c>
      <c r="AT12" s="47">
        <f>Economic!C24</f>
        <v>634944.30000000005</v>
      </c>
      <c r="AU12" s="47">
        <f>Economic!D24</f>
        <v>6686.6</v>
      </c>
      <c r="AV12" s="47">
        <f>Economic!E24</f>
        <v>6685.6</v>
      </c>
      <c r="AW12" s="47">
        <f>Economic!F24</f>
        <v>78.099999999999994</v>
      </c>
      <c r="AX12" s="47">
        <f>Economic!G24</f>
        <v>77.099999999999994</v>
      </c>
      <c r="AY12" s="51">
        <v>30</v>
      </c>
      <c r="AZ12" s="51">
        <v>21</v>
      </c>
      <c r="BA12" s="51">
        <f t="shared" si="23"/>
        <v>11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1</v>
      </c>
      <c r="BM12" s="51">
        <v>0</v>
      </c>
      <c r="BN12" s="51">
        <v>0</v>
      </c>
      <c r="BO12" s="51">
        <v>1</v>
      </c>
      <c r="BP12" s="51">
        <v>1</v>
      </c>
      <c r="BQ12" s="51">
        <v>0</v>
      </c>
      <c r="BR12" s="52">
        <v>0</v>
      </c>
      <c r="BS12" s="52">
        <v>0</v>
      </c>
      <c r="BT12" s="58">
        <f t="shared" si="3"/>
        <v>0</v>
      </c>
      <c r="BU12" s="58">
        <f t="shared" si="4"/>
        <v>0</v>
      </c>
      <c r="BV12" s="58">
        <f t="shared" si="5"/>
        <v>0</v>
      </c>
      <c r="BW12" s="58">
        <f t="shared" si="6"/>
        <v>0</v>
      </c>
      <c r="BX12" s="58">
        <f t="shared" si="7"/>
        <v>0</v>
      </c>
      <c r="BY12" s="58">
        <f t="shared" si="8"/>
        <v>0</v>
      </c>
      <c r="BZ12" s="58">
        <f t="shared" si="9"/>
        <v>0</v>
      </c>
      <c r="CA12" s="58">
        <f t="shared" si="10"/>
        <v>0</v>
      </c>
      <c r="CB12" s="58">
        <f t="shared" si="11"/>
        <v>0</v>
      </c>
      <c r="CC12" s="58">
        <f t="shared" si="12"/>
        <v>0</v>
      </c>
      <c r="CD12" s="58">
        <f t="shared" si="13"/>
        <v>0</v>
      </c>
      <c r="CE12" s="58">
        <f t="shared" si="14"/>
        <v>0</v>
      </c>
      <c r="CF12" s="58">
        <f t="shared" si="15"/>
        <v>0</v>
      </c>
      <c r="CG12" s="58">
        <f t="shared" si="16"/>
        <v>0</v>
      </c>
      <c r="CH12" s="58">
        <f t="shared" si="17"/>
        <v>0</v>
      </c>
      <c r="CI12" s="58">
        <f t="shared" si="18"/>
        <v>0</v>
      </c>
      <c r="CJ12" s="12">
        <f t="shared" si="19"/>
        <v>724.6035301702459</v>
      </c>
      <c r="CK12" s="12">
        <f t="shared" si="20"/>
        <v>2316.2933666799163</v>
      </c>
      <c r="CL12" s="12">
        <f t="shared" si="21"/>
        <v>65828.821623302589</v>
      </c>
      <c r="CM12" s="12">
        <f t="shared" si="22"/>
        <v>4071755.5615203306</v>
      </c>
    </row>
    <row r="13" spans="1:91">
      <c r="A13" s="11">
        <f>'Monthly Data'!A49</f>
        <v>41244</v>
      </c>
      <c r="B13" s="9">
        <f>'Monthly Data'!B49</f>
        <v>2012</v>
      </c>
      <c r="C13" s="9">
        <f t="shared" si="1"/>
        <v>12</v>
      </c>
      <c r="D13" s="1">
        <f>'Monthly Data'!C49</f>
        <v>66728803.512915663</v>
      </c>
      <c r="E13" s="1">
        <f t="shared" si="2"/>
        <v>1938960.852915667</v>
      </c>
      <c r="F13" s="1">
        <f>'Monthly Data'!D49</f>
        <v>19547886.409699999</v>
      </c>
      <c r="G13" s="1">
        <f>'Monthly Data'!E49</f>
        <v>57169.347041666661</v>
      </c>
      <c r="H13" s="1">
        <f>'Monthly Data'!F49</f>
        <v>19605055.756741665</v>
      </c>
      <c r="I13" s="1">
        <f>'Monthly Data'!G49</f>
        <v>7883569.6208999995</v>
      </c>
      <c r="J13" s="1">
        <f>'Monthly Data'!H49</f>
        <v>124914.68534209502</v>
      </c>
      <c r="K13" s="1">
        <f>'Monthly Data'!I49</f>
        <v>8008484.3062420944</v>
      </c>
      <c r="L13" s="1">
        <f>'Monthly Data'!J49</f>
        <v>24894285.0704</v>
      </c>
      <c r="M13" s="1">
        <f>'Monthly Data'!K49</f>
        <v>213628.17598893083</v>
      </c>
      <c r="N13" s="1">
        <f>'Monthly Data'!L49</f>
        <v>25107913.246388931</v>
      </c>
      <c r="O13" s="1">
        <f>'Monthly Data'!M49</f>
        <v>11854109.139</v>
      </c>
      <c r="P13" s="1">
        <f>'Monthly Data'!N49</f>
        <v>114475.22156099032</v>
      </c>
      <c r="Q13" s="1">
        <f>'Monthly Data'!O49</f>
        <v>11968584.360560991</v>
      </c>
      <c r="R13" s="1">
        <f>'Monthly Data'!P49</f>
        <v>486246</v>
      </c>
      <c r="S13" s="1">
        <f>'Monthly Data'!Q49</f>
        <v>123746.42</v>
      </c>
      <c r="T13" s="7">
        <f>'Monthly Data'!R49</f>
        <v>65105</v>
      </c>
      <c r="U13" s="7">
        <f>'Monthly Data'!S49</f>
        <v>26934.333333333332</v>
      </c>
      <c r="V13" s="7">
        <f>'Monthly Data'!T49</f>
        <v>914.40899999999999</v>
      </c>
      <c r="W13" s="2">
        <f>'Monthly Data'!U49</f>
        <v>23324</v>
      </c>
      <c r="X13" s="2">
        <f>'Monthly Data'!V49</f>
        <v>3180</v>
      </c>
      <c r="Y13" s="2">
        <f>'Monthly Data'!W49</f>
        <v>361</v>
      </c>
      <c r="Z13" s="5">
        <f>'Monthly Data'!X49</f>
        <v>3</v>
      </c>
      <c r="AA13" s="2">
        <f>'Monthly Data'!Y49</f>
        <v>5130</v>
      </c>
      <c r="AB13" s="2">
        <f>'Monthly Data'!Z49</f>
        <v>152</v>
      </c>
      <c r="AC13" s="49">
        <f>Weather!C133</f>
        <v>-1.0580645161290323</v>
      </c>
      <c r="AD13" s="50">
        <f>Weather!D133</f>
        <v>714.80000000000007</v>
      </c>
      <c r="AE13" s="50">
        <f>Weather!E133</f>
        <v>0</v>
      </c>
      <c r="AF13" s="50">
        <f>Weather!F133</f>
        <v>652.80000000000007</v>
      </c>
      <c r="AG13" s="50">
        <f>Weather!G133</f>
        <v>0</v>
      </c>
      <c r="AH13" s="50">
        <f>Weather!H133</f>
        <v>590.80000000000007</v>
      </c>
      <c r="AI13" s="50">
        <f>Weather!I133</f>
        <v>0</v>
      </c>
      <c r="AJ13" s="50">
        <f>Weather!J133</f>
        <v>528.79999999999995</v>
      </c>
      <c r="AK13" s="50">
        <f>Weather!K133</f>
        <v>0</v>
      </c>
      <c r="AL13" s="50">
        <f>Weather!L133</f>
        <v>466.8</v>
      </c>
      <c r="AM13" s="50">
        <f>Weather!M133</f>
        <v>0</v>
      </c>
      <c r="AN13" s="50">
        <f>Weather!N133</f>
        <v>404.8</v>
      </c>
      <c r="AO13" s="50">
        <f>Weather!O133</f>
        <v>0</v>
      </c>
      <c r="AP13" s="50">
        <f>Weather!P133</f>
        <v>342.8</v>
      </c>
      <c r="AQ13" s="50">
        <f>Weather!Q133</f>
        <v>0</v>
      </c>
      <c r="AR13" s="50">
        <f>Weather!R133</f>
        <v>281.60000000000002</v>
      </c>
      <c r="AS13" s="50">
        <f>Weather!S133</f>
        <v>0.80000000000000071</v>
      </c>
      <c r="AT13" s="47">
        <f>Economic!C25</f>
        <v>634944.30000000005</v>
      </c>
      <c r="AU13" s="47">
        <f>Economic!D25</f>
        <v>6697</v>
      </c>
      <c r="AV13" s="47">
        <f>Economic!E25</f>
        <v>6700.5</v>
      </c>
      <c r="AW13" s="47">
        <f>Economic!F25</f>
        <v>78.400000000000006</v>
      </c>
      <c r="AX13" s="47">
        <f>Economic!G25</f>
        <v>77.8</v>
      </c>
      <c r="AY13" s="51">
        <v>31</v>
      </c>
      <c r="AZ13" s="51">
        <v>23</v>
      </c>
      <c r="BA13" s="51">
        <f t="shared" si="23"/>
        <v>12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1</v>
      </c>
      <c r="BN13" s="51">
        <v>0</v>
      </c>
      <c r="BO13" s="51">
        <v>0</v>
      </c>
      <c r="BP13" s="51">
        <v>0</v>
      </c>
      <c r="BQ13" s="51">
        <v>0</v>
      </c>
      <c r="BR13" s="52">
        <v>0</v>
      </c>
      <c r="BS13" s="52">
        <v>0</v>
      </c>
      <c r="BT13" s="58">
        <f t="shared" si="3"/>
        <v>0</v>
      </c>
      <c r="BU13" s="58">
        <f t="shared" si="4"/>
        <v>0</v>
      </c>
      <c r="BV13" s="58">
        <f t="shared" si="5"/>
        <v>0</v>
      </c>
      <c r="BW13" s="58">
        <f t="shared" si="6"/>
        <v>0</v>
      </c>
      <c r="BX13" s="58">
        <f t="shared" si="7"/>
        <v>0</v>
      </c>
      <c r="BY13" s="58">
        <f t="shared" si="8"/>
        <v>0</v>
      </c>
      <c r="BZ13" s="58">
        <f t="shared" si="9"/>
        <v>0</v>
      </c>
      <c r="CA13" s="58">
        <f t="shared" si="10"/>
        <v>0</v>
      </c>
      <c r="CB13" s="58">
        <f t="shared" si="11"/>
        <v>0</v>
      </c>
      <c r="CC13" s="58">
        <f t="shared" si="12"/>
        <v>0</v>
      </c>
      <c r="CD13" s="58">
        <f t="shared" si="13"/>
        <v>0</v>
      </c>
      <c r="CE13" s="58">
        <f t="shared" si="14"/>
        <v>0</v>
      </c>
      <c r="CF13" s="58">
        <f t="shared" si="15"/>
        <v>0</v>
      </c>
      <c r="CG13" s="58">
        <f t="shared" si="16"/>
        <v>0</v>
      </c>
      <c r="CH13" s="58">
        <f t="shared" si="17"/>
        <v>0</v>
      </c>
      <c r="CI13" s="58">
        <f t="shared" si="18"/>
        <v>0</v>
      </c>
      <c r="CJ13" s="12">
        <f t="shared" si="19"/>
        <v>840.55289644750746</v>
      </c>
      <c r="CK13" s="12">
        <f t="shared" si="20"/>
        <v>2518.3912912710989</v>
      </c>
      <c r="CL13" s="12">
        <f t="shared" si="21"/>
        <v>69551.006222684024</v>
      </c>
      <c r="CM13" s="12">
        <f t="shared" si="22"/>
        <v>3989528.1201869971</v>
      </c>
    </row>
    <row r="14" spans="1:91">
      <c r="A14" s="11">
        <f>'Monthly Data'!A50</f>
        <v>41275</v>
      </c>
      <c r="B14" s="9">
        <f>'Monthly Data'!B50</f>
        <v>2013</v>
      </c>
      <c r="C14" s="9">
        <f t="shared" si="1"/>
        <v>1</v>
      </c>
      <c r="D14" s="1">
        <f>'Monthly Data'!C50</f>
        <v>73267684.161686748</v>
      </c>
      <c r="E14" s="1">
        <f t="shared" si="2"/>
        <v>2687315.1528867334</v>
      </c>
      <c r="F14" s="1">
        <f>'Monthly Data'!D50</f>
        <v>21901118.335200001</v>
      </c>
      <c r="G14" s="1">
        <f>'Monthly Data'!E50</f>
        <v>92649.497018500741</v>
      </c>
      <c r="H14" s="1">
        <f>'Monthly Data'!F50</f>
        <v>21993767.832218502</v>
      </c>
      <c r="I14" s="1">
        <f>'Monthly Data'!G50</f>
        <v>8494433.2956000008</v>
      </c>
      <c r="J14" s="1">
        <f>'Monthly Data'!H50</f>
        <v>198144.82616231279</v>
      </c>
      <c r="K14" s="1">
        <f>'Monthly Data'!I50</f>
        <v>8692578.1217623129</v>
      </c>
      <c r="L14" s="1">
        <f>'Monthly Data'!J50</f>
        <v>26810651.434600003</v>
      </c>
      <c r="M14" s="1">
        <f>'Monthly Data'!K50</f>
        <v>458332.96678884822</v>
      </c>
      <c r="N14" s="1">
        <f>'Monthly Data'!L50</f>
        <v>27268984.40138885</v>
      </c>
      <c r="O14" s="1">
        <f>'Monthly Data'!M50</f>
        <v>12788339.523400001</v>
      </c>
      <c r="P14" s="1">
        <f>'Monthly Data'!N50</f>
        <v>146503.00094591605</v>
      </c>
      <c r="Q14" s="1">
        <f>'Monthly Data'!O50</f>
        <v>12934842.524345918</v>
      </c>
      <c r="R14" s="1">
        <f>'Monthly Data'!P50</f>
        <v>462080</v>
      </c>
      <c r="S14" s="1">
        <f>'Monthly Data'!Q50</f>
        <v>123746.42</v>
      </c>
      <c r="T14" s="7">
        <f>'Monthly Data'!R50</f>
        <v>63929.666666666664</v>
      </c>
      <c r="U14" s="7">
        <f>'Monthly Data'!S50</f>
        <v>24311</v>
      </c>
      <c r="V14" s="7">
        <f>'Monthly Data'!T50</f>
        <v>914.40899999999999</v>
      </c>
      <c r="W14" s="2">
        <f>'Monthly Data'!U50</f>
        <v>23359</v>
      </c>
      <c r="X14" s="2">
        <f>'Monthly Data'!V50</f>
        <v>3175</v>
      </c>
      <c r="Y14" s="2">
        <f>'Monthly Data'!W50</f>
        <v>365</v>
      </c>
      <c r="Z14" s="5">
        <f>'Monthly Data'!X50</f>
        <v>3</v>
      </c>
      <c r="AA14" s="2">
        <f>'Monthly Data'!Y50</f>
        <v>5130</v>
      </c>
      <c r="AB14" s="2">
        <f>'Monthly Data'!Z50</f>
        <v>152</v>
      </c>
      <c r="AC14" s="49">
        <f>Weather!C134</f>
        <v>-4.5419354838709669</v>
      </c>
      <c r="AD14" s="50">
        <f>Weather!D134</f>
        <v>822.8</v>
      </c>
      <c r="AE14" s="50">
        <f>Weather!E134</f>
        <v>0</v>
      </c>
      <c r="AF14" s="50">
        <f>Weather!F134</f>
        <v>760.8</v>
      </c>
      <c r="AG14" s="50">
        <f>Weather!G134</f>
        <v>0</v>
      </c>
      <c r="AH14" s="50">
        <f>Weather!H134</f>
        <v>698.8</v>
      </c>
      <c r="AI14" s="50">
        <f>Weather!I134</f>
        <v>0</v>
      </c>
      <c r="AJ14" s="50">
        <f>Weather!J134</f>
        <v>636.79999999999995</v>
      </c>
      <c r="AK14" s="50">
        <f>Weather!K134</f>
        <v>0</v>
      </c>
      <c r="AL14" s="50">
        <f>Weather!L134</f>
        <v>574.80000000000007</v>
      </c>
      <c r="AM14" s="50">
        <f>Weather!M134</f>
        <v>0</v>
      </c>
      <c r="AN14" s="50">
        <f>Weather!N134</f>
        <v>512.80000000000007</v>
      </c>
      <c r="AO14" s="50">
        <f>Weather!O134</f>
        <v>0</v>
      </c>
      <c r="AP14" s="50">
        <f>Weather!P134</f>
        <v>450.80000000000013</v>
      </c>
      <c r="AQ14" s="50">
        <f>Weather!Q134</f>
        <v>0</v>
      </c>
      <c r="AR14" s="50">
        <f>Weather!R134</f>
        <v>388.80000000000013</v>
      </c>
      <c r="AS14" s="50">
        <f>Weather!S134</f>
        <v>0</v>
      </c>
      <c r="AT14" s="47">
        <f>Economic!C26</f>
        <v>643937</v>
      </c>
      <c r="AU14" s="47">
        <f>Economic!D26</f>
        <v>6711.6</v>
      </c>
      <c r="AV14" s="47">
        <f>Economic!E26</f>
        <v>6680.9</v>
      </c>
      <c r="AW14" s="47">
        <f>Economic!F26</f>
        <v>79.2</v>
      </c>
      <c r="AX14" s="47">
        <f>Economic!G26</f>
        <v>79</v>
      </c>
      <c r="AY14" s="51">
        <v>31</v>
      </c>
      <c r="AZ14" s="51">
        <v>21</v>
      </c>
      <c r="BA14" s="51">
        <f t="shared" si="23"/>
        <v>13</v>
      </c>
      <c r="BB14" s="51">
        <f t="shared" ref="BB14:BO15" si="24">BB2</f>
        <v>1</v>
      </c>
      <c r="BC14" s="51">
        <f t="shared" si="24"/>
        <v>0</v>
      </c>
      <c r="BD14" s="51">
        <f t="shared" si="24"/>
        <v>0</v>
      </c>
      <c r="BE14" s="51">
        <f t="shared" si="24"/>
        <v>0</v>
      </c>
      <c r="BF14" s="51">
        <f t="shared" si="24"/>
        <v>0</v>
      </c>
      <c r="BG14" s="51">
        <f t="shared" si="24"/>
        <v>0</v>
      </c>
      <c r="BH14" s="51">
        <f t="shared" si="24"/>
        <v>0</v>
      </c>
      <c r="BI14" s="51">
        <f t="shared" si="24"/>
        <v>0</v>
      </c>
      <c r="BJ14" s="51">
        <f t="shared" si="24"/>
        <v>0</v>
      </c>
      <c r="BK14" s="51">
        <f t="shared" si="24"/>
        <v>0</v>
      </c>
      <c r="BL14" s="51">
        <f t="shared" si="24"/>
        <v>0</v>
      </c>
      <c r="BM14" s="51">
        <f t="shared" si="24"/>
        <v>0</v>
      </c>
      <c r="BN14" s="51">
        <f t="shared" si="24"/>
        <v>0</v>
      </c>
      <c r="BO14" s="51">
        <f t="shared" si="24"/>
        <v>0</v>
      </c>
      <c r="BP14" s="51">
        <f t="shared" ref="BP14:BP54" si="25">BN14+BO14</f>
        <v>0</v>
      </c>
      <c r="BQ14" s="51">
        <f t="shared" ref="BQ14:BQ66" si="26">BQ2</f>
        <v>0</v>
      </c>
      <c r="BR14" s="52">
        <v>0</v>
      </c>
      <c r="BS14" s="52">
        <v>0</v>
      </c>
      <c r="BT14" s="58">
        <f t="shared" si="3"/>
        <v>0</v>
      </c>
      <c r="BU14" s="58">
        <f t="shared" si="4"/>
        <v>0</v>
      </c>
      <c r="BV14" s="58">
        <f t="shared" si="5"/>
        <v>0</v>
      </c>
      <c r="BW14" s="58">
        <f t="shared" si="6"/>
        <v>0</v>
      </c>
      <c r="BX14" s="58">
        <f t="shared" si="7"/>
        <v>0</v>
      </c>
      <c r="BY14" s="58">
        <f t="shared" si="8"/>
        <v>0</v>
      </c>
      <c r="BZ14" s="58">
        <f t="shared" si="9"/>
        <v>0</v>
      </c>
      <c r="CA14" s="58">
        <f t="shared" si="10"/>
        <v>0</v>
      </c>
      <c r="CB14" s="58">
        <f t="shared" si="11"/>
        <v>0</v>
      </c>
      <c r="CC14" s="58">
        <f t="shared" si="12"/>
        <v>0</v>
      </c>
      <c r="CD14" s="58">
        <f t="shared" si="13"/>
        <v>0</v>
      </c>
      <c r="CE14" s="58">
        <f t="shared" si="14"/>
        <v>0</v>
      </c>
      <c r="CF14" s="58">
        <f t="shared" si="15"/>
        <v>0</v>
      </c>
      <c r="CG14" s="58">
        <f t="shared" si="16"/>
        <v>0</v>
      </c>
      <c r="CH14" s="58">
        <f t="shared" si="17"/>
        <v>0</v>
      </c>
      <c r="CI14" s="58">
        <f t="shared" si="18"/>
        <v>0</v>
      </c>
      <c r="CJ14" s="12">
        <f t="shared" si="19"/>
        <v>941.55434017802565</v>
      </c>
      <c r="CK14" s="12">
        <f t="shared" si="20"/>
        <v>2737.8198808700199</v>
      </c>
      <c r="CL14" s="12">
        <f t="shared" si="21"/>
        <v>74709.546305174925</v>
      </c>
      <c r="CM14" s="12">
        <f t="shared" si="22"/>
        <v>4311614.1747819725</v>
      </c>
    </row>
    <row r="15" spans="1:91">
      <c r="A15" s="11">
        <f>'Monthly Data'!A51</f>
        <v>41306</v>
      </c>
      <c r="B15" s="9">
        <f>'Monthly Data'!B51</f>
        <v>2013</v>
      </c>
      <c r="C15" s="9">
        <f t="shared" si="1"/>
        <v>2</v>
      </c>
      <c r="D15" s="1">
        <f>'Monthly Data'!C51</f>
        <v>66267229.543855414</v>
      </c>
      <c r="E15" s="1">
        <f t="shared" si="2"/>
        <v>2443584.2804554179</v>
      </c>
      <c r="F15" s="1">
        <f>'Monthly Data'!D51</f>
        <v>19629047.322099999</v>
      </c>
      <c r="G15" s="1">
        <f>'Monthly Data'!E51</f>
        <v>92649.497018500741</v>
      </c>
      <c r="H15" s="1">
        <f>'Monthly Data'!F51</f>
        <v>19721696.8191185</v>
      </c>
      <c r="I15" s="1">
        <f>'Monthly Data'!G51</f>
        <v>7732556.6048999997</v>
      </c>
      <c r="J15" s="1">
        <f>'Monthly Data'!H51</f>
        <v>198144.82616231279</v>
      </c>
      <c r="K15" s="1">
        <f>'Monthly Data'!I51</f>
        <v>7930701.4310623128</v>
      </c>
      <c r="L15" s="1">
        <f>'Monthly Data'!J51</f>
        <v>24213515.8378</v>
      </c>
      <c r="M15" s="1">
        <f>'Monthly Data'!K51</f>
        <v>458332.96678884822</v>
      </c>
      <c r="N15" s="1">
        <f>'Monthly Data'!L51</f>
        <v>24671848.804588847</v>
      </c>
      <c r="O15" s="1">
        <f>'Monthly Data'!M51</f>
        <v>11751175.538600001</v>
      </c>
      <c r="P15" s="1">
        <f>'Monthly Data'!N51</f>
        <v>146503.00094591605</v>
      </c>
      <c r="Q15" s="1">
        <f>'Monthly Data'!O51</f>
        <v>11897678.539545918</v>
      </c>
      <c r="R15" s="1">
        <f>'Monthly Data'!P51</f>
        <v>385579</v>
      </c>
      <c r="S15" s="1">
        <f>'Monthly Data'!Q51</f>
        <v>111770.96</v>
      </c>
      <c r="T15" s="7">
        <f>'Monthly Data'!R51</f>
        <v>63929.666666666664</v>
      </c>
      <c r="U15" s="7">
        <f>'Monthly Data'!S51</f>
        <v>24311</v>
      </c>
      <c r="V15" s="7">
        <f>'Monthly Data'!T51</f>
        <v>914.40899999999999</v>
      </c>
      <c r="W15" s="2">
        <f>'Monthly Data'!U51</f>
        <v>23474</v>
      </c>
      <c r="X15" s="2">
        <f>'Monthly Data'!V51</f>
        <v>3183</v>
      </c>
      <c r="Y15" s="2">
        <f>'Monthly Data'!W51</f>
        <v>365</v>
      </c>
      <c r="Z15" s="5">
        <f>'Monthly Data'!X51</f>
        <v>3</v>
      </c>
      <c r="AA15" s="2">
        <f>'Monthly Data'!Y51</f>
        <v>5130</v>
      </c>
      <c r="AB15" s="2">
        <f>'Monthly Data'!Z51</f>
        <v>152</v>
      </c>
      <c r="AC15" s="49">
        <f>Weather!C135</f>
        <v>-6.3571428571428585</v>
      </c>
      <c r="AD15" s="50">
        <f>Weather!D135</f>
        <v>793.99999999999989</v>
      </c>
      <c r="AE15" s="50">
        <f>Weather!E135</f>
        <v>0</v>
      </c>
      <c r="AF15" s="50">
        <f>Weather!F135</f>
        <v>737.99999999999989</v>
      </c>
      <c r="AG15" s="50">
        <f>Weather!G135</f>
        <v>0</v>
      </c>
      <c r="AH15" s="50">
        <f>Weather!H135</f>
        <v>681.99999999999989</v>
      </c>
      <c r="AI15" s="50">
        <f>Weather!I135</f>
        <v>0</v>
      </c>
      <c r="AJ15" s="50">
        <f>Weather!J135</f>
        <v>625.99999999999989</v>
      </c>
      <c r="AK15" s="50">
        <f>Weather!K135</f>
        <v>0</v>
      </c>
      <c r="AL15" s="50">
        <f>Weather!L135</f>
        <v>570</v>
      </c>
      <c r="AM15" s="50">
        <f>Weather!M135</f>
        <v>0</v>
      </c>
      <c r="AN15" s="50">
        <f>Weather!N135</f>
        <v>514</v>
      </c>
      <c r="AO15" s="50">
        <f>Weather!O135</f>
        <v>0</v>
      </c>
      <c r="AP15" s="50">
        <f>Weather!P135</f>
        <v>457.99999999999989</v>
      </c>
      <c r="AQ15" s="50">
        <f>Weather!Q135</f>
        <v>0</v>
      </c>
      <c r="AR15" s="50">
        <f>Weather!R135</f>
        <v>401.99999999999989</v>
      </c>
      <c r="AS15" s="50">
        <f>Weather!S135</f>
        <v>0</v>
      </c>
      <c r="AT15" s="47">
        <f>Economic!C27</f>
        <v>643937</v>
      </c>
      <c r="AU15" s="47">
        <f>Economic!D27</f>
        <v>6728.5</v>
      </c>
      <c r="AV15" s="47">
        <f>Economic!E27</f>
        <v>6660.8</v>
      </c>
      <c r="AW15" s="47">
        <f>Economic!F27</f>
        <v>79.099999999999994</v>
      </c>
      <c r="AX15" s="47">
        <f>Economic!G27</f>
        <v>78.8</v>
      </c>
      <c r="AY15" s="51">
        <v>28</v>
      </c>
      <c r="AZ15" s="51">
        <v>19</v>
      </c>
      <c r="BA15" s="51">
        <f t="shared" si="23"/>
        <v>14</v>
      </c>
      <c r="BB15" s="51">
        <f t="shared" si="24"/>
        <v>0</v>
      </c>
      <c r="BC15" s="51">
        <f t="shared" si="24"/>
        <v>1</v>
      </c>
      <c r="BD15" s="51">
        <f t="shared" si="24"/>
        <v>0</v>
      </c>
      <c r="BE15" s="51">
        <f t="shared" si="24"/>
        <v>0</v>
      </c>
      <c r="BF15" s="51">
        <f t="shared" si="24"/>
        <v>0</v>
      </c>
      <c r="BG15" s="51">
        <f t="shared" si="24"/>
        <v>0</v>
      </c>
      <c r="BH15" s="51">
        <f t="shared" si="24"/>
        <v>0</v>
      </c>
      <c r="BI15" s="51">
        <f t="shared" si="24"/>
        <v>0</v>
      </c>
      <c r="BJ15" s="51">
        <f t="shared" si="24"/>
        <v>0</v>
      </c>
      <c r="BK15" s="51">
        <f t="shared" si="24"/>
        <v>0</v>
      </c>
      <c r="BL15" s="51">
        <f t="shared" si="24"/>
        <v>0</v>
      </c>
      <c r="BM15" s="51">
        <f t="shared" si="24"/>
        <v>0</v>
      </c>
      <c r="BN15" s="51">
        <f t="shared" si="24"/>
        <v>0</v>
      </c>
      <c r="BO15" s="51">
        <f t="shared" si="24"/>
        <v>0</v>
      </c>
      <c r="BP15" s="51">
        <f t="shared" si="25"/>
        <v>0</v>
      </c>
      <c r="BQ15" s="51">
        <f t="shared" si="26"/>
        <v>0</v>
      </c>
      <c r="BR15" s="52">
        <v>0</v>
      </c>
      <c r="BS15" s="52">
        <v>0</v>
      </c>
      <c r="BT15" s="58">
        <f t="shared" si="3"/>
        <v>0</v>
      </c>
      <c r="BU15" s="58">
        <f t="shared" si="4"/>
        <v>0</v>
      </c>
      <c r="BV15" s="58">
        <f t="shared" si="5"/>
        <v>0</v>
      </c>
      <c r="BW15" s="58">
        <f t="shared" si="6"/>
        <v>0</v>
      </c>
      <c r="BX15" s="58">
        <f t="shared" si="7"/>
        <v>0</v>
      </c>
      <c r="BY15" s="58">
        <f t="shared" si="8"/>
        <v>0</v>
      </c>
      <c r="BZ15" s="58">
        <f t="shared" si="9"/>
        <v>0</v>
      </c>
      <c r="CA15" s="58">
        <f t="shared" si="10"/>
        <v>0</v>
      </c>
      <c r="CB15" s="58">
        <f t="shared" si="11"/>
        <v>0</v>
      </c>
      <c r="CC15" s="58">
        <f t="shared" si="12"/>
        <v>0</v>
      </c>
      <c r="CD15" s="58">
        <f t="shared" si="13"/>
        <v>0</v>
      </c>
      <c r="CE15" s="58">
        <f t="shared" si="14"/>
        <v>0</v>
      </c>
      <c r="CF15" s="58">
        <f t="shared" si="15"/>
        <v>0</v>
      </c>
      <c r="CG15" s="58">
        <f t="shared" si="16"/>
        <v>0</v>
      </c>
      <c r="CH15" s="58">
        <f t="shared" si="17"/>
        <v>0</v>
      </c>
      <c r="CI15" s="58">
        <f t="shared" si="18"/>
        <v>0</v>
      </c>
      <c r="CJ15" s="12">
        <f t="shared" si="19"/>
        <v>840.15066963953734</v>
      </c>
      <c r="CK15" s="12">
        <f t="shared" si="20"/>
        <v>2491.5807197808081</v>
      </c>
      <c r="CL15" s="12">
        <f t="shared" si="21"/>
        <v>67594.106313942044</v>
      </c>
      <c r="CM15" s="12">
        <f t="shared" si="22"/>
        <v>3965892.8465153058</v>
      </c>
    </row>
    <row r="16" spans="1:91">
      <c r="A16" s="11">
        <f>'Monthly Data'!A52</f>
        <v>41334</v>
      </c>
      <c r="B16" s="9">
        <f>'Monthly Data'!B52</f>
        <v>2013</v>
      </c>
      <c r="C16" s="9">
        <f t="shared" si="1"/>
        <v>3</v>
      </c>
      <c r="D16" s="1">
        <f>'Monthly Data'!C52</f>
        <v>66490148.604698792</v>
      </c>
      <c r="E16" s="1">
        <f t="shared" si="2"/>
        <v>2002818.6842987984</v>
      </c>
      <c r="F16" s="1">
        <f>'Monthly Data'!D52</f>
        <v>18854792.866099998</v>
      </c>
      <c r="G16" s="1">
        <f>'Monthly Data'!E52</f>
        <v>92649.497018500741</v>
      </c>
      <c r="H16" s="1">
        <f>'Monthly Data'!F52</f>
        <v>18947442.3631185</v>
      </c>
      <c r="I16" s="1">
        <f>'Monthly Data'!G52</f>
        <v>7818446.9395999992</v>
      </c>
      <c r="J16" s="1">
        <f>'Monthly Data'!H52</f>
        <v>198144.82616231279</v>
      </c>
      <c r="K16" s="1">
        <f>'Monthly Data'!I52</f>
        <v>8016591.7657623123</v>
      </c>
      <c r="L16" s="1">
        <f>'Monthly Data'!J52</f>
        <v>24696912.8497</v>
      </c>
      <c r="M16" s="1">
        <f>'Monthly Data'!K52</f>
        <v>458332.96678884822</v>
      </c>
      <c r="N16" s="1">
        <f>'Monthly Data'!L52</f>
        <v>25155245.816488847</v>
      </c>
      <c r="O16" s="1">
        <f>'Monthly Data'!M52</f>
        <v>12610126.845000001</v>
      </c>
      <c r="P16" s="1">
        <f>'Monthly Data'!N52</f>
        <v>146503.00094591605</v>
      </c>
      <c r="Q16" s="1">
        <f>'Monthly Data'!O52</f>
        <v>12756629.845945917</v>
      </c>
      <c r="R16" s="1">
        <f>'Monthly Data'!P52</f>
        <v>383304</v>
      </c>
      <c r="S16" s="1">
        <f>'Monthly Data'!Q52</f>
        <v>123746.42</v>
      </c>
      <c r="T16" s="7">
        <f>'Monthly Data'!R52</f>
        <v>63929.666666666664</v>
      </c>
      <c r="U16" s="7">
        <f>'Monthly Data'!S52</f>
        <v>24311</v>
      </c>
      <c r="V16" s="7">
        <f>'Monthly Data'!T52</f>
        <v>914.40899999999999</v>
      </c>
      <c r="W16" s="2">
        <f>'Monthly Data'!U52</f>
        <v>23489</v>
      </c>
      <c r="X16" s="2">
        <f>'Monthly Data'!V52</f>
        <v>3179</v>
      </c>
      <c r="Y16" s="2">
        <f>'Monthly Data'!W52</f>
        <v>369</v>
      </c>
      <c r="Z16" s="5">
        <f>'Monthly Data'!X52</f>
        <v>3</v>
      </c>
      <c r="AA16" s="2">
        <f>'Monthly Data'!Y52</f>
        <v>5130</v>
      </c>
      <c r="AB16" s="2">
        <f>'Monthly Data'!Z52</f>
        <v>152</v>
      </c>
      <c r="AC16" s="49">
        <f>Weather!C136</f>
        <v>-0.64838709677419415</v>
      </c>
      <c r="AD16" s="50">
        <f>Weather!D136</f>
        <v>702.10000000000036</v>
      </c>
      <c r="AE16" s="50">
        <f>Weather!E136</f>
        <v>0</v>
      </c>
      <c r="AF16" s="50">
        <f>Weather!F136</f>
        <v>640.10000000000025</v>
      </c>
      <c r="AG16" s="50">
        <f>Weather!G136</f>
        <v>0</v>
      </c>
      <c r="AH16" s="50">
        <f>Weather!H136</f>
        <v>578.10000000000025</v>
      </c>
      <c r="AI16" s="50">
        <f>Weather!I136</f>
        <v>0</v>
      </c>
      <c r="AJ16" s="50">
        <f>Weather!J136</f>
        <v>516.10000000000014</v>
      </c>
      <c r="AK16" s="50">
        <f>Weather!K136</f>
        <v>0</v>
      </c>
      <c r="AL16" s="50">
        <f>Weather!L136</f>
        <v>454.10000000000014</v>
      </c>
      <c r="AM16" s="50">
        <f>Weather!M136</f>
        <v>0</v>
      </c>
      <c r="AN16" s="50">
        <f>Weather!N136</f>
        <v>392.10000000000008</v>
      </c>
      <c r="AO16" s="50">
        <f>Weather!O136</f>
        <v>0</v>
      </c>
      <c r="AP16" s="50">
        <f>Weather!P136</f>
        <v>330.10000000000008</v>
      </c>
      <c r="AQ16" s="50">
        <f>Weather!Q136</f>
        <v>0</v>
      </c>
      <c r="AR16" s="50">
        <f>Weather!R136</f>
        <v>268.09999999999997</v>
      </c>
      <c r="AS16" s="50">
        <f>Weather!S136</f>
        <v>0</v>
      </c>
      <c r="AT16" s="47">
        <f>Economic!C28</f>
        <v>643937</v>
      </c>
      <c r="AU16" s="47">
        <f>Economic!D28</f>
        <v>6735.1</v>
      </c>
      <c r="AV16" s="47">
        <f>Economic!E28</f>
        <v>6634.8</v>
      </c>
      <c r="AW16" s="47">
        <f>Economic!F28</f>
        <v>79.400000000000006</v>
      </c>
      <c r="AX16" s="47">
        <f>Economic!G28</f>
        <v>78.7</v>
      </c>
      <c r="AY16" s="51">
        <v>31</v>
      </c>
      <c r="AZ16" s="51">
        <v>23</v>
      </c>
      <c r="BA16" s="51">
        <f t="shared" si="23"/>
        <v>15</v>
      </c>
      <c r="BB16" s="51">
        <f t="shared" ref="BB16:BO27" si="27">BB4</f>
        <v>0</v>
      </c>
      <c r="BC16" s="51">
        <f t="shared" si="27"/>
        <v>0</v>
      </c>
      <c r="BD16" s="51">
        <f t="shared" si="27"/>
        <v>1</v>
      </c>
      <c r="BE16" s="51">
        <f t="shared" si="27"/>
        <v>0</v>
      </c>
      <c r="BF16" s="51">
        <f t="shared" si="27"/>
        <v>0</v>
      </c>
      <c r="BG16" s="51">
        <f t="shared" si="27"/>
        <v>0</v>
      </c>
      <c r="BH16" s="51">
        <f t="shared" si="27"/>
        <v>0</v>
      </c>
      <c r="BI16" s="51">
        <f t="shared" si="27"/>
        <v>0</v>
      </c>
      <c r="BJ16" s="51">
        <f t="shared" si="27"/>
        <v>0</v>
      </c>
      <c r="BK16" s="51">
        <f t="shared" si="27"/>
        <v>0</v>
      </c>
      <c r="BL16" s="51">
        <f t="shared" si="27"/>
        <v>0</v>
      </c>
      <c r="BM16" s="51">
        <f t="shared" si="27"/>
        <v>0</v>
      </c>
      <c r="BN16" s="51">
        <f t="shared" si="27"/>
        <v>1</v>
      </c>
      <c r="BO16" s="51">
        <f t="shared" si="27"/>
        <v>0</v>
      </c>
      <c r="BP16" s="51">
        <f t="shared" si="25"/>
        <v>1</v>
      </c>
      <c r="BQ16" s="51">
        <f t="shared" si="26"/>
        <v>0</v>
      </c>
      <c r="BR16" s="52">
        <v>0</v>
      </c>
      <c r="BS16" s="52">
        <v>0</v>
      </c>
      <c r="BT16" s="58">
        <f t="shared" si="3"/>
        <v>0</v>
      </c>
      <c r="BU16" s="58">
        <f t="shared" si="4"/>
        <v>0</v>
      </c>
      <c r="BV16" s="58">
        <f t="shared" si="5"/>
        <v>0</v>
      </c>
      <c r="BW16" s="58">
        <f t="shared" si="6"/>
        <v>0</v>
      </c>
      <c r="BX16" s="58">
        <f t="shared" si="7"/>
        <v>0</v>
      </c>
      <c r="BY16" s="58">
        <f t="shared" si="8"/>
        <v>0</v>
      </c>
      <c r="BZ16" s="58">
        <f t="shared" si="9"/>
        <v>0</v>
      </c>
      <c r="CA16" s="58">
        <f t="shared" si="10"/>
        <v>0</v>
      </c>
      <c r="CB16" s="58">
        <f t="shared" si="11"/>
        <v>0</v>
      </c>
      <c r="CC16" s="58">
        <f t="shared" si="12"/>
        <v>0</v>
      </c>
      <c r="CD16" s="58">
        <f t="shared" si="13"/>
        <v>0</v>
      </c>
      <c r="CE16" s="58">
        <f t="shared" si="14"/>
        <v>0</v>
      </c>
      <c r="CF16" s="58">
        <f t="shared" si="15"/>
        <v>0</v>
      </c>
      <c r="CG16" s="58">
        <f t="shared" si="16"/>
        <v>0</v>
      </c>
      <c r="CH16" s="58">
        <f t="shared" si="17"/>
        <v>0</v>
      </c>
      <c r="CI16" s="58">
        <f t="shared" si="18"/>
        <v>0</v>
      </c>
      <c r="CJ16" s="12">
        <f t="shared" si="19"/>
        <v>806.65172476982843</v>
      </c>
      <c r="CK16" s="12">
        <f t="shared" si="20"/>
        <v>2521.7338048953484</v>
      </c>
      <c r="CL16" s="12">
        <f t="shared" si="21"/>
        <v>68171.397876663541</v>
      </c>
      <c r="CM16" s="12">
        <f t="shared" si="22"/>
        <v>4252209.948648639</v>
      </c>
    </row>
    <row r="17" spans="1:91">
      <c r="A17" s="11">
        <f>'Monthly Data'!A53</f>
        <v>41365</v>
      </c>
      <c r="B17" s="9">
        <f>'Monthly Data'!B53</f>
        <v>2013</v>
      </c>
      <c r="C17" s="9">
        <f t="shared" si="1"/>
        <v>4</v>
      </c>
      <c r="D17" s="1">
        <f>'Monthly Data'!C53</f>
        <v>58197208.785638548</v>
      </c>
      <c r="E17" s="1">
        <f t="shared" si="2"/>
        <v>1597240.9473385513</v>
      </c>
      <c r="F17" s="1">
        <f>'Monthly Data'!D53</f>
        <v>15311977.522799999</v>
      </c>
      <c r="G17" s="1">
        <f>'Monthly Data'!E53</f>
        <v>92649.497018500741</v>
      </c>
      <c r="H17" s="1">
        <f>'Monthly Data'!F53</f>
        <v>15404627.0198185</v>
      </c>
      <c r="I17" s="1">
        <f>'Monthly Data'!G53</f>
        <v>6860921.9294999996</v>
      </c>
      <c r="J17" s="1">
        <f>'Monthly Data'!H53</f>
        <v>198144.82616231279</v>
      </c>
      <c r="K17" s="1">
        <f>'Monthly Data'!I53</f>
        <v>7059066.7556623127</v>
      </c>
      <c r="L17" s="1">
        <f>'Monthly Data'!J53</f>
        <v>22008310.044</v>
      </c>
      <c r="M17" s="1">
        <f>'Monthly Data'!K53</f>
        <v>458332.96678884822</v>
      </c>
      <c r="N17" s="1">
        <f>'Monthly Data'!L53</f>
        <v>22466643.010788847</v>
      </c>
      <c r="O17" s="1">
        <f>'Monthly Data'!M53</f>
        <v>11972197.742000001</v>
      </c>
      <c r="P17" s="1">
        <f>'Monthly Data'!N53</f>
        <v>146503.00094591605</v>
      </c>
      <c r="Q17" s="1">
        <f>'Monthly Data'!O53</f>
        <v>12118700.742945917</v>
      </c>
      <c r="R17" s="1">
        <f>'Monthly Data'!P53</f>
        <v>326806</v>
      </c>
      <c r="S17" s="1">
        <f>'Monthly Data'!Q53</f>
        <v>119754.6</v>
      </c>
      <c r="T17" s="7">
        <f>'Monthly Data'!R53</f>
        <v>63929.666666666664</v>
      </c>
      <c r="U17" s="7">
        <f>'Monthly Data'!S53</f>
        <v>24311</v>
      </c>
      <c r="V17" s="7">
        <f>'Monthly Data'!T53</f>
        <v>871.471</v>
      </c>
      <c r="W17" s="2">
        <f>'Monthly Data'!U53</f>
        <v>23431</v>
      </c>
      <c r="X17" s="2">
        <f>'Monthly Data'!V53</f>
        <v>3182</v>
      </c>
      <c r="Y17" s="2">
        <f>'Monthly Data'!W53</f>
        <v>371</v>
      </c>
      <c r="Z17" s="5">
        <f>'Monthly Data'!X53</f>
        <v>3</v>
      </c>
      <c r="AA17" s="2">
        <f>'Monthly Data'!Y53</f>
        <v>5288</v>
      </c>
      <c r="AB17" s="2">
        <f>'Monthly Data'!Z53</f>
        <v>152</v>
      </c>
      <c r="AC17" s="49">
        <f>Weather!C137</f>
        <v>4.9166666666666679</v>
      </c>
      <c r="AD17" s="50">
        <f>Weather!D137</f>
        <v>512.50000000000011</v>
      </c>
      <c r="AE17" s="50">
        <f>Weather!E137</f>
        <v>0</v>
      </c>
      <c r="AF17" s="50">
        <f>Weather!F137</f>
        <v>452.50000000000006</v>
      </c>
      <c r="AG17" s="50">
        <f>Weather!G137</f>
        <v>0</v>
      </c>
      <c r="AH17" s="50">
        <f>Weather!H137</f>
        <v>392.50000000000011</v>
      </c>
      <c r="AI17" s="50">
        <f>Weather!I137</f>
        <v>0</v>
      </c>
      <c r="AJ17" s="50">
        <f>Weather!J137</f>
        <v>332.50000000000017</v>
      </c>
      <c r="AK17" s="50">
        <f>Weather!K137</f>
        <v>0</v>
      </c>
      <c r="AL17" s="50">
        <f>Weather!L137</f>
        <v>272.50000000000006</v>
      </c>
      <c r="AM17" s="50">
        <f>Weather!M137</f>
        <v>0</v>
      </c>
      <c r="AN17" s="50">
        <f>Weather!N137</f>
        <v>213.3</v>
      </c>
      <c r="AO17" s="50">
        <f>Weather!O137</f>
        <v>0.80000000000000071</v>
      </c>
      <c r="AP17" s="50">
        <f>Weather!P137</f>
        <v>157.19999999999999</v>
      </c>
      <c r="AQ17" s="50">
        <f>Weather!Q137</f>
        <v>4.7000000000000011</v>
      </c>
      <c r="AR17" s="50">
        <f>Weather!R137</f>
        <v>108.6</v>
      </c>
      <c r="AS17" s="50">
        <f>Weather!S137</f>
        <v>16.100000000000001</v>
      </c>
      <c r="AT17" s="47">
        <f>Economic!C29</f>
        <v>643937</v>
      </c>
      <c r="AU17" s="47">
        <f>Economic!D29</f>
        <v>6742.7</v>
      </c>
      <c r="AV17" s="47">
        <f>Economic!E29</f>
        <v>6662.1</v>
      </c>
      <c r="AW17" s="47">
        <f>Economic!F29</f>
        <v>79.3</v>
      </c>
      <c r="AX17" s="47">
        <f>Economic!G29</f>
        <v>78.400000000000006</v>
      </c>
      <c r="AY17" s="51">
        <v>30</v>
      </c>
      <c r="AZ17" s="51">
        <v>20</v>
      </c>
      <c r="BA17" s="51">
        <f t="shared" si="23"/>
        <v>16</v>
      </c>
      <c r="BB17" s="51">
        <f t="shared" si="27"/>
        <v>0</v>
      </c>
      <c r="BC17" s="51">
        <f t="shared" si="27"/>
        <v>0</v>
      </c>
      <c r="BD17" s="51">
        <f t="shared" si="27"/>
        <v>0</v>
      </c>
      <c r="BE17" s="51">
        <f t="shared" si="27"/>
        <v>1</v>
      </c>
      <c r="BF17" s="51">
        <f t="shared" si="27"/>
        <v>0</v>
      </c>
      <c r="BG17" s="51">
        <f t="shared" si="27"/>
        <v>0</v>
      </c>
      <c r="BH17" s="51">
        <f t="shared" si="27"/>
        <v>0</v>
      </c>
      <c r="BI17" s="51">
        <f t="shared" si="27"/>
        <v>0</v>
      </c>
      <c r="BJ17" s="51">
        <f t="shared" si="27"/>
        <v>0</v>
      </c>
      <c r="BK17" s="51">
        <f t="shared" si="27"/>
        <v>0</v>
      </c>
      <c r="BL17" s="51">
        <f t="shared" si="27"/>
        <v>0</v>
      </c>
      <c r="BM17" s="51">
        <f t="shared" si="27"/>
        <v>0</v>
      </c>
      <c r="BN17" s="51">
        <f t="shared" si="27"/>
        <v>1</v>
      </c>
      <c r="BO17" s="51">
        <f t="shared" si="27"/>
        <v>0</v>
      </c>
      <c r="BP17" s="51">
        <f t="shared" si="25"/>
        <v>1</v>
      </c>
      <c r="BQ17" s="51">
        <f t="shared" si="26"/>
        <v>0</v>
      </c>
      <c r="BR17" s="52">
        <v>0</v>
      </c>
      <c r="BS17" s="52">
        <v>0</v>
      </c>
      <c r="BT17" s="58">
        <f t="shared" si="3"/>
        <v>0</v>
      </c>
      <c r="BU17" s="58">
        <f t="shared" si="4"/>
        <v>0</v>
      </c>
      <c r="BV17" s="58">
        <f t="shared" si="5"/>
        <v>0</v>
      </c>
      <c r="BW17" s="58">
        <f t="shared" si="6"/>
        <v>0</v>
      </c>
      <c r="BX17" s="58">
        <f t="shared" si="7"/>
        <v>0</v>
      </c>
      <c r="BY17" s="58">
        <f t="shared" si="8"/>
        <v>0</v>
      </c>
      <c r="BZ17" s="58">
        <f t="shared" si="9"/>
        <v>0</v>
      </c>
      <c r="CA17" s="58">
        <f t="shared" si="10"/>
        <v>0</v>
      </c>
      <c r="CB17" s="58">
        <f t="shared" si="11"/>
        <v>0</v>
      </c>
      <c r="CC17" s="58">
        <f t="shared" si="12"/>
        <v>0</v>
      </c>
      <c r="CD17" s="58">
        <f t="shared" si="13"/>
        <v>0</v>
      </c>
      <c r="CE17" s="58">
        <f t="shared" si="14"/>
        <v>0</v>
      </c>
      <c r="CF17" s="58">
        <f t="shared" si="15"/>
        <v>0</v>
      </c>
      <c r="CG17" s="58">
        <f t="shared" si="16"/>
        <v>0</v>
      </c>
      <c r="CH17" s="58">
        <f t="shared" si="17"/>
        <v>0</v>
      </c>
      <c r="CI17" s="58">
        <f t="shared" si="18"/>
        <v>0</v>
      </c>
      <c r="CJ17" s="12">
        <f t="shared" si="19"/>
        <v>657.44641798551061</v>
      </c>
      <c r="CK17" s="12">
        <f t="shared" si="20"/>
        <v>2218.4370696613178</v>
      </c>
      <c r="CL17" s="12">
        <f t="shared" si="21"/>
        <v>60556.989247409292</v>
      </c>
      <c r="CM17" s="12">
        <f t="shared" si="22"/>
        <v>4039566.9143153057</v>
      </c>
    </row>
    <row r="18" spans="1:91">
      <c r="A18" s="11">
        <f>'Monthly Data'!A54</f>
        <v>41395</v>
      </c>
      <c r="B18" s="9">
        <f>'Monthly Data'!B54</f>
        <v>2013</v>
      </c>
      <c r="C18" s="9">
        <f t="shared" si="1"/>
        <v>5</v>
      </c>
      <c r="D18" s="1">
        <f>'Monthly Data'!C54</f>
        <v>52430271.107831322</v>
      </c>
      <c r="E18" s="1">
        <f t="shared" si="2"/>
        <v>1496720.7336313203</v>
      </c>
      <c r="F18" s="1">
        <f>'Monthly Data'!D54</f>
        <v>11256892.577400001</v>
      </c>
      <c r="G18" s="1">
        <f>'Monthly Data'!E54</f>
        <v>92649.497018500741</v>
      </c>
      <c r="H18" s="1">
        <f>'Monthly Data'!F54</f>
        <v>11349542.074418502</v>
      </c>
      <c r="I18" s="1">
        <f>'Monthly Data'!G54</f>
        <v>6349928.6646999987</v>
      </c>
      <c r="J18" s="1">
        <f>'Monthly Data'!H54</f>
        <v>198144.82616231279</v>
      </c>
      <c r="K18" s="1">
        <f>'Monthly Data'!I54</f>
        <v>6548073.4908623118</v>
      </c>
      <c r="L18" s="1">
        <f>'Monthly Data'!J54</f>
        <v>20617959.457099997</v>
      </c>
      <c r="M18" s="1">
        <f>'Monthly Data'!K54</f>
        <v>458332.96678884822</v>
      </c>
      <c r="N18" s="1">
        <f>'Monthly Data'!L54</f>
        <v>21076292.423888844</v>
      </c>
      <c r="O18" s="1">
        <f>'Monthly Data'!M54</f>
        <v>12329554.254999999</v>
      </c>
      <c r="P18" s="1">
        <f>'Monthly Data'!N54</f>
        <v>146503.00094591605</v>
      </c>
      <c r="Q18" s="1">
        <f>'Monthly Data'!O54</f>
        <v>12476057.255945915</v>
      </c>
      <c r="R18" s="1">
        <f>'Monthly Data'!P54</f>
        <v>255487</v>
      </c>
      <c r="S18" s="1">
        <f>'Monthly Data'!Q54</f>
        <v>123728.42</v>
      </c>
      <c r="T18" s="7">
        <f>'Monthly Data'!R54</f>
        <v>63929.666666666664</v>
      </c>
      <c r="U18" s="7">
        <f>'Monthly Data'!S54</f>
        <v>24311</v>
      </c>
      <c r="V18" s="7">
        <f>'Monthly Data'!T54</f>
        <v>774.68700000000001</v>
      </c>
      <c r="W18" s="2">
        <f>'Monthly Data'!U54</f>
        <v>23336</v>
      </c>
      <c r="X18" s="2">
        <f>'Monthly Data'!V54</f>
        <v>3169</v>
      </c>
      <c r="Y18" s="2">
        <f>'Monthly Data'!W54</f>
        <v>371</v>
      </c>
      <c r="Z18" s="5">
        <f>'Monthly Data'!X54</f>
        <v>3</v>
      </c>
      <c r="AA18" s="2">
        <f>'Monthly Data'!Y54</f>
        <v>5433</v>
      </c>
      <c r="AB18" s="2">
        <f>'Monthly Data'!Z54</f>
        <v>151</v>
      </c>
      <c r="AC18" s="49">
        <f>Weather!C138</f>
        <v>13.451612903225804</v>
      </c>
      <c r="AD18" s="50">
        <f>Weather!D138</f>
        <v>265</v>
      </c>
      <c r="AE18" s="50">
        <f>Weather!E138</f>
        <v>0</v>
      </c>
      <c r="AF18" s="50">
        <f>Weather!F138</f>
        <v>203.00000000000003</v>
      </c>
      <c r="AG18" s="50">
        <f>Weather!G138</f>
        <v>0</v>
      </c>
      <c r="AH18" s="50">
        <f>Weather!H138</f>
        <v>142.50000000000003</v>
      </c>
      <c r="AI18" s="50">
        <f>Weather!I138</f>
        <v>1.5</v>
      </c>
      <c r="AJ18" s="50">
        <f>Weather!J138</f>
        <v>88.399999999999991</v>
      </c>
      <c r="AK18" s="50">
        <f>Weather!K138</f>
        <v>9.3999999999999986</v>
      </c>
      <c r="AL18" s="50">
        <f>Weather!L138</f>
        <v>52.100000000000009</v>
      </c>
      <c r="AM18" s="50">
        <f>Weather!M138</f>
        <v>35.099999999999994</v>
      </c>
      <c r="AN18" s="50">
        <f>Weather!N138</f>
        <v>28.900000000000002</v>
      </c>
      <c r="AO18" s="50">
        <f>Weather!O138</f>
        <v>73.899999999999991</v>
      </c>
      <c r="AP18" s="50">
        <f>Weather!P138</f>
        <v>16</v>
      </c>
      <c r="AQ18" s="50">
        <f>Weather!Q138</f>
        <v>123.00000000000001</v>
      </c>
      <c r="AR18" s="50">
        <f>Weather!R138</f>
        <v>7.4</v>
      </c>
      <c r="AS18" s="50">
        <f>Weather!S138</f>
        <v>176.4</v>
      </c>
      <c r="AT18" s="47">
        <f>Economic!C30</f>
        <v>643937</v>
      </c>
      <c r="AU18" s="47">
        <f>Economic!D30</f>
        <v>6754.1</v>
      </c>
      <c r="AV18" s="47">
        <f>Economic!E30</f>
        <v>6726.6</v>
      </c>
      <c r="AW18" s="47">
        <f>Economic!F30</f>
        <v>78.7</v>
      </c>
      <c r="AX18" s="47">
        <f>Economic!G30</f>
        <v>78.599999999999994</v>
      </c>
      <c r="AY18" s="51">
        <v>31</v>
      </c>
      <c r="AZ18" s="51">
        <v>21</v>
      </c>
      <c r="BA18" s="51">
        <f t="shared" si="23"/>
        <v>17</v>
      </c>
      <c r="BB18" s="51">
        <f t="shared" si="27"/>
        <v>0</v>
      </c>
      <c r="BC18" s="51">
        <f t="shared" si="27"/>
        <v>0</v>
      </c>
      <c r="BD18" s="51">
        <f t="shared" si="27"/>
        <v>0</v>
      </c>
      <c r="BE18" s="51">
        <f t="shared" si="27"/>
        <v>0</v>
      </c>
      <c r="BF18" s="51">
        <f t="shared" si="27"/>
        <v>1</v>
      </c>
      <c r="BG18" s="51">
        <f t="shared" si="27"/>
        <v>0</v>
      </c>
      <c r="BH18" s="51">
        <f t="shared" si="27"/>
        <v>0</v>
      </c>
      <c r="BI18" s="51">
        <f t="shared" si="27"/>
        <v>0</v>
      </c>
      <c r="BJ18" s="51">
        <f t="shared" si="27"/>
        <v>0</v>
      </c>
      <c r="BK18" s="51">
        <f t="shared" si="27"/>
        <v>0</v>
      </c>
      <c r="BL18" s="51">
        <f t="shared" si="27"/>
        <v>0</v>
      </c>
      <c r="BM18" s="51">
        <f t="shared" si="27"/>
        <v>0</v>
      </c>
      <c r="BN18" s="51">
        <f t="shared" si="27"/>
        <v>1</v>
      </c>
      <c r="BO18" s="51">
        <f t="shared" si="27"/>
        <v>0</v>
      </c>
      <c r="BP18" s="51">
        <f t="shared" si="25"/>
        <v>1</v>
      </c>
      <c r="BQ18" s="51">
        <f t="shared" si="26"/>
        <v>1</v>
      </c>
      <c r="BR18" s="52">
        <v>0</v>
      </c>
      <c r="BS18" s="52">
        <v>0</v>
      </c>
      <c r="BT18" s="58">
        <f t="shared" si="3"/>
        <v>0</v>
      </c>
      <c r="BU18" s="58">
        <f t="shared" si="4"/>
        <v>0</v>
      </c>
      <c r="BV18" s="58">
        <f t="shared" si="5"/>
        <v>0</v>
      </c>
      <c r="BW18" s="58">
        <f t="shared" si="6"/>
        <v>0</v>
      </c>
      <c r="BX18" s="58">
        <f t="shared" si="7"/>
        <v>0</v>
      </c>
      <c r="BY18" s="58">
        <f t="shared" si="8"/>
        <v>0</v>
      </c>
      <c r="BZ18" s="58">
        <f t="shared" si="9"/>
        <v>0</v>
      </c>
      <c r="CA18" s="58">
        <f t="shared" si="10"/>
        <v>0</v>
      </c>
      <c r="CB18" s="58">
        <f t="shared" si="11"/>
        <v>0</v>
      </c>
      <c r="CC18" s="58">
        <f t="shared" si="12"/>
        <v>0</v>
      </c>
      <c r="CD18" s="58">
        <f t="shared" si="13"/>
        <v>0</v>
      </c>
      <c r="CE18" s="58">
        <f t="shared" si="14"/>
        <v>0</v>
      </c>
      <c r="CF18" s="58">
        <f t="shared" si="15"/>
        <v>0</v>
      </c>
      <c r="CG18" s="58">
        <f t="shared" si="16"/>
        <v>0</v>
      </c>
      <c r="CH18" s="58">
        <f t="shared" si="17"/>
        <v>0</v>
      </c>
      <c r="CI18" s="58">
        <f t="shared" si="18"/>
        <v>0</v>
      </c>
      <c r="CJ18" s="12">
        <f t="shared" si="19"/>
        <v>486.35336280504379</v>
      </c>
      <c r="CK18" s="12">
        <f t="shared" si="20"/>
        <v>2066.2901517394484</v>
      </c>
      <c r="CL18" s="12">
        <f t="shared" si="21"/>
        <v>56809.413541479364</v>
      </c>
      <c r="CM18" s="12">
        <f t="shared" si="22"/>
        <v>4158685.7519819718</v>
      </c>
    </row>
    <row r="19" spans="1:91">
      <c r="A19" s="11">
        <f>'Monthly Data'!A55</f>
        <v>41426</v>
      </c>
      <c r="B19" s="9">
        <f>'Monthly Data'!B55</f>
        <v>2013</v>
      </c>
      <c r="C19" s="9">
        <f t="shared" si="1"/>
        <v>6</v>
      </c>
      <c r="D19" s="1">
        <f>'Monthly Data'!C55</f>
        <v>53274835.555783138</v>
      </c>
      <c r="E19" s="1">
        <f t="shared" si="2"/>
        <v>1016625.0657831356</v>
      </c>
      <c r="F19" s="1">
        <f>'Monthly Data'!D55</f>
        <v>11837120.3138</v>
      </c>
      <c r="G19" s="1">
        <f>'Monthly Data'!E55</f>
        <v>92649.497018500741</v>
      </c>
      <c r="H19" s="1">
        <f>'Monthly Data'!F55</f>
        <v>11929769.810818501</v>
      </c>
      <c r="I19" s="1">
        <f>'Monthly Data'!G55</f>
        <v>6492686.1686000004</v>
      </c>
      <c r="J19" s="1">
        <f>'Monthly Data'!H55</f>
        <v>198144.82616231279</v>
      </c>
      <c r="K19" s="1">
        <f>'Monthly Data'!I55</f>
        <v>6690830.9947623136</v>
      </c>
      <c r="L19" s="1">
        <f>'Monthly Data'!J55</f>
        <v>21092145.934599999</v>
      </c>
      <c r="M19" s="1">
        <f>'Monthly Data'!K55</f>
        <v>458332.96678884822</v>
      </c>
      <c r="N19" s="1">
        <f>'Monthly Data'!L55</f>
        <v>21550478.901388846</v>
      </c>
      <c r="O19" s="1">
        <f>'Monthly Data'!M55</f>
        <v>12519194.473000001</v>
      </c>
      <c r="P19" s="1">
        <f>'Monthly Data'!N55</f>
        <v>146503.00094591605</v>
      </c>
      <c r="Q19" s="1">
        <f>'Monthly Data'!O55</f>
        <v>12665697.473945918</v>
      </c>
      <c r="R19" s="1">
        <f>'Monthly Data'!P55</f>
        <v>197339</v>
      </c>
      <c r="S19" s="1">
        <f>'Monthly Data'!Q55</f>
        <v>119724.6</v>
      </c>
      <c r="T19" s="7">
        <f>'Monthly Data'!R55</f>
        <v>63929.666666666664</v>
      </c>
      <c r="U19" s="7">
        <f>'Monthly Data'!S55</f>
        <v>24311</v>
      </c>
      <c r="V19" s="7">
        <f>'Monthly Data'!T55</f>
        <v>719.24400000000003</v>
      </c>
      <c r="W19" s="2">
        <f>'Monthly Data'!U55</f>
        <v>23395</v>
      </c>
      <c r="X19" s="2">
        <f>'Monthly Data'!V55</f>
        <v>3174</v>
      </c>
      <c r="Y19" s="2">
        <f>'Monthly Data'!W55</f>
        <v>370</v>
      </c>
      <c r="Z19" s="5">
        <f>'Monthly Data'!X55</f>
        <v>3</v>
      </c>
      <c r="AA19" s="2">
        <f>'Monthly Data'!Y55</f>
        <v>5477</v>
      </c>
      <c r="AB19" s="2">
        <f>'Monthly Data'!Z55</f>
        <v>151</v>
      </c>
      <c r="AC19" s="49">
        <f>Weather!C139</f>
        <v>16.809999999999999</v>
      </c>
      <c r="AD19" s="50">
        <f>Weather!D139</f>
        <v>159.5</v>
      </c>
      <c r="AE19" s="50">
        <f>Weather!E139</f>
        <v>3.8000000000000007</v>
      </c>
      <c r="AF19" s="50">
        <f>Weather!F139</f>
        <v>108.10000000000002</v>
      </c>
      <c r="AG19" s="50">
        <f>Weather!G139</f>
        <v>12.400000000000002</v>
      </c>
      <c r="AH19" s="50">
        <f>Weather!H139</f>
        <v>62.2</v>
      </c>
      <c r="AI19" s="50">
        <f>Weather!I139</f>
        <v>26.500000000000004</v>
      </c>
      <c r="AJ19" s="50">
        <f>Weather!J139</f>
        <v>26.7</v>
      </c>
      <c r="AK19" s="50">
        <f>Weather!K139</f>
        <v>50.999999999999993</v>
      </c>
      <c r="AL19" s="50">
        <f>Weather!L139</f>
        <v>6.9</v>
      </c>
      <c r="AM19" s="50">
        <f>Weather!M139</f>
        <v>91.200000000000017</v>
      </c>
      <c r="AN19" s="50">
        <f>Weather!N139</f>
        <v>0</v>
      </c>
      <c r="AO19" s="50">
        <f>Weather!O139</f>
        <v>144.29999999999998</v>
      </c>
      <c r="AP19" s="50">
        <f>Weather!P139</f>
        <v>0</v>
      </c>
      <c r="AQ19" s="50">
        <f>Weather!Q139</f>
        <v>204.29999999999998</v>
      </c>
      <c r="AR19" s="50">
        <f>Weather!R139</f>
        <v>0</v>
      </c>
      <c r="AS19" s="50">
        <f>Weather!S139</f>
        <v>264.29999999999995</v>
      </c>
      <c r="AT19" s="47">
        <f>Economic!C31</f>
        <v>643937</v>
      </c>
      <c r="AU19" s="47">
        <f>Economic!D31</f>
        <v>6766.1</v>
      </c>
      <c r="AV19" s="47">
        <f>Economic!E31</f>
        <v>6812.7</v>
      </c>
      <c r="AW19" s="47">
        <f>Economic!F31</f>
        <v>78.3</v>
      </c>
      <c r="AX19" s="47">
        <f>Economic!G31</f>
        <v>79.599999999999994</v>
      </c>
      <c r="AY19" s="51">
        <v>30</v>
      </c>
      <c r="AZ19" s="51">
        <v>22</v>
      </c>
      <c r="BA19" s="51">
        <f t="shared" si="23"/>
        <v>18</v>
      </c>
      <c r="BB19" s="51">
        <f t="shared" si="27"/>
        <v>0</v>
      </c>
      <c r="BC19" s="51">
        <f t="shared" si="27"/>
        <v>0</v>
      </c>
      <c r="BD19" s="51">
        <f t="shared" si="27"/>
        <v>0</v>
      </c>
      <c r="BE19" s="51">
        <f t="shared" si="27"/>
        <v>0</v>
      </c>
      <c r="BF19" s="51">
        <f t="shared" si="27"/>
        <v>0</v>
      </c>
      <c r="BG19" s="51">
        <f t="shared" si="27"/>
        <v>1</v>
      </c>
      <c r="BH19" s="51">
        <f t="shared" si="27"/>
        <v>0</v>
      </c>
      <c r="BI19" s="51">
        <f t="shared" si="27"/>
        <v>0</v>
      </c>
      <c r="BJ19" s="51">
        <f t="shared" si="27"/>
        <v>0</v>
      </c>
      <c r="BK19" s="51">
        <f t="shared" si="27"/>
        <v>0</v>
      </c>
      <c r="BL19" s="51">
        <f t="shared" si="27"/>
        <v>0</v>
      </c>
      <c r="BM19" s="51">
        <f t="shared" si="27"/>
        <v>0</v>
      </c>
      <c r="BN19" s="51">
        <f t="shared" si="27"/>
        <v>0</v>
      </c>
      <c r="BO19" s="51">
        <f t="shared" si="27"/>
        <v>0</v>
      </c>
      <c r="BP19" s="51">
        <f t="shared" si="25"/>
        <v>0</v>
      </c>
      <c r="BQ19" s="51">
        <f t="shared" si="26"/>
        <v>1</v>
      </c>
      <c r="BR19" s="52">
        <v>0</v>
      </c>
      <c r="BS19" s="52">
        <v>0</v>
      </c>
      <c r="BT19" s="58">
        <f t="shared" si="3"/>
        <v>0</v>
      </c>
      <c r="BU19" s="58">
        <f t="shared" si="4"/>
        <v>0</v>
      </c>
      <c r="BV19" s="58">
        <f t="shared" si="5"/>
        <v>0</v>
      </c>
      <c r="BW19" s="58">
        <f t="shared" si="6"/>
        <v>0</v>
      </c>
      <c r="BX19" s="58">
        <f t="shared" si="7"/>
        <v>0</v>
      </c>
      <c r="BY19" s="58">
        <f t="shared" si="8"/>
        <v>0</v>
      </c>
      <c r="BZ19" s="58">
        <f t="shared" si="9"/>
        <v>0</v>
      </c>
      <c r="CA19" s="58">
        <f t="shared" si="10"/>
        <v>0</v>
      </c>
      <c r="CB19" s="58">
        <f t="shared" si="11"/>
        <v>0</v>
      </c>
      <c r="CC19" s="58">
        <f t="shared" si="12"/>
        <v>0</v>
      </c>
      <c r="CD19" s="58">
        <f t="shared" si="13"/>
        <v>0</v>
      </c>
      <c r="CE19" s="58">
        <f t="shared" si="14"/>
        <v>0</v>
      </c>
      <c r="CF19" s="58">
        <f t="shared" si="15"/>
        <v>0</v>
      </c>
      <c r="CG19" s="58">
        <f t="shared" si="16"/>
        <v>0</v>
      </c>
      <c r="CH19" s="58">
        <f t="shared" si="17"/>
        <v>0</v>
      </c>
      <c r="CI19" s="58">
        <f t="shared" si="18"/>
        <v>0</v>
      </c>
      <c r="CJ19" s="12">
        <f t="shared" si="19"/>
        <v>509.9281816977346</v>
      </c>
      <c r="CK19" s="12">
        <f t="shared" si="20"/>
        <v>2108.0122856844087</v>
      </c>
      <c r="CL19" s="12">
        <f t="shared" si="21"/>
        <v>58244.537571321205</v>
      </c>
      <c r="CM19" s="12">
        <f t="shared" si="22"/>
        <v>4221899.1579819722</v>
      </c>
    </row>
    <row r="20" spans="1:91">
      <c r="A20" s="11">
        <f>'Monthly Data'!A56</f>
        <v>41456</v>
      </c>
      <c r="B20" s="9">
        <f>'Monthly Data'!B56</f>
        <v>2013</v>
      </c>
      <c r="C20" s="9">
        <f t="shared" si="1"/>
        <v>7</v>
      </c>
      <c r="D20" s="1">
        <f>'Monthly Data'!C56</f>
        <v>63752204.808433734</v>
      </c>
      <c r="E20" s="1">
        <f t="shared" si="2"/>
        <v>3175550.7624337301</v>
      </c>
      <c r="F20" s="1">
        <f>'Monthly Data'!D56</f>
        <v>13724938.6174</v>
      </c>
      <c r="G20" s="1">
        <f>'Monthly Data'!E56</f>
        <v>92649.497018500741</v>
      </c>
      <c r="H20" s="1">
        <f>'Monthly Data'!F56</f>
        <v>13817588.114418501</v>
      </c>
      <c r="I20" s="1">
        <f>'Monthly Data'!G56</f>
        <v>7411287.6236999994</v>
      </c>
      <c r="J20" s="1">
        <f>'Monthly Data'!H56</f>
        <v>198144.82616231279</v>
      </c>
      <c r="K20" s="1">
        <f>'Monthly Data'!I56</f>
        <v>7609432.4498623125</v>
      </c>
      <c r="L20" s="1">
        <f>'Monthly Data'!J56</f>
        <v>23877312.323899999</v>
      </c>
      <c r="M20" s="1">
        <f>'Monthly Data'!K56</f>
        <v>458332.96678884822</v>
      </c>
      <c r="N20" s="1">
        <f>'Monthly Data'!L56</f>
        <v>24335645.290688846</v>
      </c>
      <c r="O20" s="1">
        <f>'Monthly Data'!M56</f>
        <v>15242330.061000001</v>
      </c>
      <c r="P20" s="1">
        <f>'Monthly Data'!N56</f>
        <v>146503.00094591605</v>
      </c>
      <c r="Q20" s="1">
        <f>'Monthly Data'!O56</f>
        <v>15388833.061945917</v>
      </c>
      <c r="R20" s="1">
        <f>'Monthly Data'!P56</f>
        <v>197210</v>
      </c>
      <c r="S20" s="1">
        <f>'Monthly Data'!Q56</f>
        <v>123575.42</v>
      </c>
      <c r="T20" s="7">
        <f>'Monthly Data'!R56</f>
        <v>63929.666666666664</v>
      </c>
      <c r="U20" s="7">
        <f>'Monthly Data'!S56</f>
        <v>24311</v>
      </c>
      <c r="V20" s="7">
        <f>'Monthly Data'!T56</f>
        <v>702.04600000000005</v>
      </c>
      <c r="W20" s="2">
        <f>'Monthly Data'!U56</f>
        <v>23379</v>
      </c>
      <c r="X20" s="2">
        <f>'Monthly Data'!V56</f>
        <v>3174</v>
      </c>
      <c r="Y20" s="2">
        <f>'Monthly Data'!W56</f>
        <v>371</v>
      </c>
      <c r="Z20" s="5">
        <f>'Monthly Data'!X56</f>
        <v>3</v>
      </c>
      <c r="AA20" s="2">
        <f>'Monthly Data'!Y56</f>
        <v>5727</v>
      </c>
      <c r="AB20" s="2">
        <f>'Monthly Data'!Z56</f>
        <v>150</v>
      </c>
      <c r="AC20" s="49">
        <f>Weather!C140</f>
        <v>21.393548387096772</v>
      </c>
      <c r="AD20" s="50">
        <f>Weather!D140</f>
        <v>47.800000000000004</v>
      </c>
      <c r="AE20" s="50">
        <f>Weather!E140</f>
        <v>29</v>
      </c>
      <c r="AF20" s="50">
        <f>Weather!F140</f>
        <v>19.099999999999998</v>
      </c>
      <c r="AG20" s="50">
        <f>Weather!G140</f>
        <v>62.3</v>
      </c>
      <c r="AH20" s="50">
        <f>Weather!H140</f>
        <v>4.5</v>
      </c>
      <c r="AI20" s="50">
        <f>Weather!I140</f>
        <v>109.70000000000002</v>
      </c>
      <c r="AJ20" s="50">
        <f>Weather!J140</f>
        <v>0.19999999999999929</v>
      </c>
      <c r="AK20" s="50">
        <f>Weather!K140</f>
        <v>167.4</v>
      </c>
      <c r="AL20" s="50">
        <f>Weather!L140</f>
        <v>0</v>
      </c>
      <c r="AM20" s="50">
        <f>Weather!M140</f>
        <v>229.20000000000002</v>
      </c>
      <c r="AN20" s="50">
        <f>Weather!N140</f>
        <v>0</v>
      </c>
      <c r="AO20" s="50">
        <f>Weather!O140</f>
        <v>291.2000000000001</v>
      </c>
      <c r="AP20" s="50">
        <f>Weather!P140</f>
        <v>0</v>
      </c>
      <c r="AQ20" s="50">
        <f>Weather!Q140</f>
        <v>353.20000000000005</v>
      </c>
      <c r="AR20" s="50">
        <f>Weather!R140</f>
        <v>0</v>
      </c>
      <c r="AS20" s="50">
        <f>Weather!S140</f>
        <v>415.2</v>
      </c>
      <c r="AT20" s="47">
        <f>Economic!C32</f>
        <v>643937</v>
      </c>
      <c r="AU20" s="47">
        <f>Economic!D32</f>
        <v>6774.7</v>
      </c>
      <c r="AV20" s="47">
        <f>Economic!E32</f>
        <v>6863.4</v>
      </c>
      <c r="AW20" s="47">
        <f>Economic!F32</f>
        <v>78.5</v>
      </c>
      <c r="AX20" s="47">
        <f>Economic!G32</f>
        <v>80.2</v>
      </c>
      <c r="AY20" s="51">
        <v>31</v>
      </c>
      <c r="AZ20" s="51">
        <v>20</v>
      </c>
      <c r="BA20" s="51">
        <f t="shared" si="23"/>
        <v>19</v>
      </c>
      <c r="BB20" s="51">
        <f t="shared" si="27"/>
        <v>0</v>
      </c>
      <c r="BC20" s="51">
        <f t="shared" si="27"/>
        <v>0</v>
      </c>
      <c r="BD20" s="51">
        <f t="shared" si="27"/>
        <v>0</v>
      </c>
      <c r="BE20" s="51">
        <f t="shared" si="27"/>
        <v>0</v>
      </c>
      <c r="BF20" s="51">
        <f t="shared" si="27"/>
        <v>0</v>
      </c>
      <c r="BG20" s="51">
        <f t="shared" si="27"/>
        <v>0</v>
      </c>
      <c r="BH20" s="51">
        <f t="shared" si="27"/>
        <v>1</v>
      </c>
      <c r="BI20" s="51">
        <f t="shared" si="27"/>
        <v>0</v>
      </c>
      <c r="BJ20" s="51">
        <f t="shared" si="27"/>
        <v>0</v>
      </c>
      <c r="BK20" s="51">
        <f t="shared" si="27"/>
        <v>0</v>
      </c>
      <c r="BL20" s="51">
        <f t="shared" si="27"/>
        <v>0</v>
      </c>
      <c r="BM20" s="51">
        <f t="shared" si="27"/>
        <v>0</v>
      </c>
      <c r="BN20" s="51">
        <f t="shared" si="27"/>
        <v>0</v>
      </c>
      <c r="BO20" s="51">
        <f t="shared" si="27"/>
        <v>0</v>
      </c>
      <c r="BP20" s="51">
        <f t="shared" si="25"/>
        <v>0</v>
      </c>
      <c r="BQ20" s="51">
        <f t="shared" si="26"/>
        <v>1</v>
      </c>
      <c r="BR20" s="52">
        <v>0</v>
      </c>
      <c r="BS20" s="52">
        <v>0</v>
      </c>
      <c r="BT20" s="58">
        <f t="shared" si="3"/>
        <v>0</v>
      </c>
      <c r="BU20" s="58">
        <f t="shared" si="4"/>
        <v>0</v>
      </c>
      <c r="BV20" s="58">
        <f t="shared" si="5"/>
        <v>0</v>
      </c>
      <c r="BW20" s="58">
        <f t="shared" si="6"/>
        <v>0</v>
      </c>
      <c r="BX20" s="58">
        <f t="shared" si="7"/>
        <v>0</v>
      </c>
      <c r="BY20" s="58">
        <f t="shared" si="8"/>
        <v>0</v>
      </c>
      <c r="BZ20" s="58">
        <f t="shared" si="9"/>
        <v>0</v>
      </c>
      <c r="CA20" s="58">
        <f t="shared" si="10"/>
        <v>0</v>
      </c>
      <c r="CB20" s="58">
        <f t="shared" si="11"/>
        <v>0</v>
      </c>
      <c r="CC20" s="58">
        <f t="shared" si="12"/>
        <v>0</v>
      </c>
      <c r="CD20" s="58">
        <f t="shared" si="13"/>
        <v>0</v>
      </c>
      <c r="CE20" s="58">
        <f t="shared" si="14"/>
        <v>0</v>
      </c>
      <c r="CF20" s="58">
        <f t="shared" si="15"/>
        <v>0</v>
      </c>
      <c r="CG20" s="58">
        <f t="shared" si="16"/>
        <v>0</v>
      </c>
      <c r="CH20" s="58">
        <f t="shared" si="17"/>
        <v>0</v>
      </c>
      <c r="CI20" s="58">
        <f t="shared" si="18"/>
        <v>0</v>
      </c>
      <c r="CJ20" s="12">
        <f t="shared" si="19"/>
        <v>591.02562617812998</v>
      </c>
      <c r="CK20" s="12">
        <f t="shared" si="20"/>
        <v>2397.4267327858579</v>
      </c>
      <c r="CL20" s="12">
        <f t="shared" si="21"/>
        <v>65594.731241748916</v>
      </c>
      <c r="CM20" s="12">
        <f t="shared" si="22"/>
        <v>5129611.0206486387</v>
      </c>
    </row>
    <row r="21" spans="1:91">
      <c r="A21" s="11">
        <f>'Monthly Data'!A57</f>
        <v>41487</v>
      </c>
      <c r="B21" s="9">
        <f>'Monthly Data'!B57</f>
        <v>2013</v>
      </c>
      <c r="C21" s="9">
        <f t="shared" si="1"/>
        <v>8</v>
      </c>
      <c r="D21" s="1">
        <f>'Monthly Data'!C57</f>
        <v>59398896.684819274</v>
      </c>
      <c r="E21" s="1">
        <f t="shared" si="2"/>
        <v>1396336.6084192768</v>
      </c>
      <c r="F21" s="1">
        <f>'Monthly Data'!D57</f>
        <v>12808476.5385</v>
      </c>
      <c r="G21" s="1">
        <f>'Monthly Data'!E57</f>
        <v>92649.497018500741</v>
      </c>
      <c r="H21" s="1">
        <f>'Monthly Data'!F57</f>
        <v>12901126.035518501</v>
      </c>
      <c r="I21" s="1">
        <f>'Monthly Data'!G57</f>
        <v>7080591.3404999999</v>
      </c>
      <c r="J21" s="1">
        <f>'Monthly Data'!H57</f>
        <v>198144.82616231279</v>
      </c>
      <c r="K21" s="1">
        <f>'Monthly Data'!I57</f>
        <v>7278736.166662313</v>
      </c>
      <c r="L21" s="1">
        <f>'Monthly Data'!J57</f>
        <v>23179917.367399998</v>
      </c>
      <c r="M21" s="1">
        <f>'Monthly Data'!K57</f>
        <v>458332.96678884822</v>
      </c>
      <c r="N21" s="1">
        <f>'Monthly Data'!L57</f>
        <v>23638250.334188845</v>
      </c>
      <c r="O21" s="1">
        <f>'Monthly Data'!M57</f>
        <v>14587365.41</v>
      </c>
      <c r="P21" s="1">
        <f>'Monthly Data'!N57</f>
        <v>146503.00094591605</v>
      </c>
      <c r="Q21" s="1">
        <f>'Monthly Data'!O57</f>
        <v>14733868.410945917</v>
      </c>
      <c r="R21" s="1">
        <f>'Monthly Data'!P57</f>
        <v>222711</v>
      </c>
      <c r="S21" s="1">
        <f>'Monthly Data'!Q57</f>
        <v>123498.42</v>
      </c>
      <c r="T21" s="7">
        <f>'Monthly Data'!R57</f>
        <v>63929.666666666664</v>
      </c>
      <c r="U21" s="7">
        <f>'Monthly Data'!S57</f>
        <v>24311</v>
      </c>
      <c r="V21" s="7">
        <f>'Monthly Data'!T57</f>
        <v>592.71299999999997</v>
      </c>
      <c r="W21" s="2">
        <f>'Monthly Data'!U57</f>
        <v>23423</v>
      </c>
      <c r="X21" s="2">
        <f>'Monthly Data'!V57</f>
        <v>3170</v>
      </c>
      <c r="Y21" s="2">
        <f>'Monthly Data'!W57</f>
        <v>373</v>
      </c>
      <c r="Z21" s="5">
        <f>'Monthly Data'!X57</f>
        <v>3</v>
      </c>
      <c r="AA21" s="2">
        <f>'Monthly Data'!Y57</f>
        <v>5758</v>
      </c>
      <c r="AB21" s="2">
        <f>'Monthly Data'!Z57</f>
        <v>150</v>
      </c>
      <c r="AC21" s="49">
        <f>Weather!C141</f>
        <v>19.261290322580646</v>
      </c>
      <c r="AD21" s="50">
        <f>Weather!D141</f>
        <v>88.300000000000026</v>
      </c>
      <c r="AE21" s="50">
        <f>Weather!E141</f>
        <v>3.4000000000000021</v>
      </c>
      <c r="AF21" s="50">
        <f>Weather!F141</f>
        <v>43.3</v>
      </c>
      <c r="AG21" s="50">
        <f>Weather!G141</f>
        <v>20.400000000000002</v>
      </c>
      <c r="AH21" s="50">
        <f>Weather!H141</f>
        <v>12.500000000000002</v>
      </c>
      <c r="AI21" s="50">
        <f>Weather!I141</f>
        <v>51.599999999999994</v>
      </c>
      <c r="AJ21" s="50">
        <f>Weather!J141</f>
        <v>1.0999999999999996</v>
      </c>
      <c r="AK21" s="50">
        <f>Weather!K141</f>
        <v>102.2</v>
      </c>
      <c r="AL21" s="50">
        <f>Weather!L141</f>
        <v>0</v>
      </c>
      <c r="AM21" s="50">
        <f>Weather!M141</f>
        <v>163.1</v>
      </c>
      <c r="AN21" s="50">
        <f>Weather!N141</f>
        <v>0</v>
      </c>
      <c r="AO21" s="50">
        <f>Weather!O141</f>
        <v>225.1</v>
      </c>
      <c r="AP21" s="50">
        <f>Weather!P141</f>
        <v>0</v>
      </c>
      <c r="AQ21" s="50">
        <f>Weather!Q141</f>
        <v>287.09999999999997</v>
      </c>
      <c r="AR21" s="50">
        <f>Weather!R141</f>
        <v>0</v>
      </c>
      <c r="AS21" s="50">
        <f>Weather!S141</f>
        <v>349.10000000000008</v>
      </c>
      <c r="AT21" s="47">
        <f>Economic!C33</f>
        <v>643937</v>
      </c>
      <c r="AU21" s="47">
        <f>Economic!D33</f>
        <v>6778.4</v>
      </c>
      <c r="AV21" s="47">
        <f>Economic!E33</f>
        <v>6876.4</v>
      </c>
      <c r="AW21" s="47">
        <f>Economic!F33</f>
        <v>79.3</v>
      </c>
      <c r="AX21" s="47">
        <f>Economic!G33</f>
        <v>80.900000000000006</v>
      </c>
      <c r="AY21" s="51">
        <v>31</v>
      </c>
      <c r="AZ21" s="51">
        <v>22</v>
      </c>
      <c r="BA21" s="51">
        <f t="shared" si="23"/>
        <v>20</v>
      </c>
      <c r="BB21" s="51">
        <f t="shared" si="27"/>
        <v>0</v>
      </c>
      <c r="BC21" s="51">
        <f t="shared" si="27"/>
        <v>0</v>
      </c>
      <c r="BD21" s="51">
        <f t="shared" si="27"/>
        <v>0</v>
      </c>
      <c r="BE21" s="51">
        <f t="shared" si="27"/>
        <v>0</v>
      </c>
      <c r="BF21" s="51">
        <f t="shared" si="27"/>
        <v>0</v>
      </c>
      <c r="BG21" s="51">
        <f t="shared" si="27"/>
        <v>0</v>
      </c>
      <c r="BH21" s="51">
        <f t="shared" si="27"/>
        <v>0</v>
      </c>
      <c r="BI21" s="51">
        <f t="shared" si="27"/>
        <v>1</v>
      </c>
      <c r="BJ21" s="51">
        <f t="shared" si="27"/>
        <v>0</v>
      </c>
      <c r="BK21" s="51">
        <f t="shared" si="27"/>
        <v>0</v>
      </c>
      <c r="BL21" s="51">
        <f t="shared" si="27"/>
        <v>0</v>
      </c>
      <c r="BM21" s="51">
        <f t="shared" si="27"/>
        <v>0</v>
      </c>
      <c r="BN21" s="51">
        <f t="shared" si="27"/>
        <v>0</v>
      </c>
      <c r="BO21" s="51">
        <f t="shared" si="27"/>
        <v>0</v>
      </c>
      <c r="BP21" s="51">
        <f t="shared" si="25"/>
        <v>0</v>
      </c>
      <c r="BQ21" s="51">
        <f t="shared" si="26"/>
        <v>1</v>
      </c>
      <c r="BR21" s="52">
        <v>0</v>
      </c>
      <c r="BS21" s="52">
        <v>0</v>
      </c>
      <c r="BT21" s="58">
        <f t="shared" si="3"/>
        <v>0</v>
      </c>
      <c r="BU21" s="58">
        <f t="shared" si="4"/>
        <v>0</v>
      </c>
      <c r="BV21" s="58">
        <f t="shared" si="5"/>
        <v>0</v>
      </c>
      <c r="BW21" s="58">
        <f t="shared" si="6"/>
        <v>0</v>
      </c>
      <c r="BX21" s="58">
        <f t="shared" si="7"/>
        <v>0</v>
      </c>
      <c r="BY21" s="58">
        <f t="shared" si="8"/>
        <v>0</v>
      </c>
      <c r="BZ21" s="58">
        <f t="shared" si="9"/>
        <v>0</v>
      </c>
      <c r="CA21" s="58">
        <f t="shared" si="10"/>
        <v>0</v>
      </c>
      <c r="CB21" s="58">
        <f t="shared" si="11"/>
        <v>0</v>
      </c>
      <c r="CC21" s="58">
        <f t="shared" si="12"/>
        <v>0</v>
      </c>
      <c r="CD21" s="58">
        <f t="shared" si="13"/>
        <v>0</v>
      </c>
      <c r="CE21" s="58">
        <f t="shared" si="14"/>
        <v>0</v>
      </c>
      <c r="CF21" s="58">
        <f t="shared" si="15"/>
        <v>0</v>
      </c>
      <c r="CG21" s="58">
        <f t="shared" si="16"/>
        <v>0</v>
      </c>
      <c r="CH21" s="58">
        <f t="shared" si="17"/>
        <v>0</v>
      </c>
      <c r="CI21" s="58">
        <f t="shared" si="18"/>
        <v>0</v>
      </c>
      <c r="CJ21" s="12">
        <f t="shared" si="19"/>
        <v>550.78879885234608</v>
      </c>
      <c r="CK21" s="12">
        <f t="shared" si="20"/>
        <v>2296.1312828587738</v>
      </c>
      <c r="CL21" s="12">
        <f t="shared" si="21"/>
        <v>63373.32529273149</v>
      </c>
      <c r="CM21" s="12">
        <f t="shared" si="22"/>
        <v>4911289.4703153055</v>
      </c>
    </row>
    <row r="22" spans="1:91">
      <c r="A22" s="11">
        <f>'Monthly Data'!A58</f>
        <v>41518</v>
      </c>
      <c r="B22" s="9">
        <f>'Monthly Data'!B58</f>
        <v>2013</v>
      </c>
      <c r="C22" s="9">
        <f t="shared" si="1"/>
        <v>9</v>
      </c>
      <c r="D22" s="1">
        <f>'Monthly Data'!C58</f>
        <v>54729002.721204817</v>
      </c>
      <c r="E22" s="1">
        <f t="shared" si="2"/>
        <v>1142714.6973048151</v>
      </c>
      <c r="F22" s="1">
        <f>'Monthly Data'!D58</f>
        <v>12245851.7632</v>
      </c>
      <c r="G22" s="1">
        <f>'Monthly Data'!E58</f>
        <v>92649.497018500741</v>
      </c>
      <c r="H22" s="1">
        <f>'Monthly Data'!F58</f>
        <v>12338501.260218501</v>
      </c>
      <c r="I22" s="1">
        <f>'Monthly Data'!G58</f>
        <v>6427748.052699999</v>
      </c>
      <c r="J22" s="1">
        <f>'Monthly Data'!H58</f>
        <v>198144.82616231279</v>
      </c>
      <c r="K22" s="1">
        <f>'Monthly Data'!I58</f>
        <v>6625892.8788623121</v>
      </c>
      <c r="L22" s="1">
        <f>'Monthly Data'!J58</f>
        <v>21295501.819000002</v>
      </c>
      <c r="M22" s="1">
        <f>'Monthly Data'!K58</f>
        <v>458332.96678884822</v>
      </c>
      <c r="N22" s="1">
        <f>'Monthly Data'!L58</f>
        <v>21753834.785788849</v>
      </c>
      <c r="O22" s="1">
        <f>'Monthly Data'!M58</f>
        <v>13272017.319</v>
      </c>
      <c r="P22" s="1">
        <f>'Monthly Data'!N58</f>
        <v>146503.00094591605</v>
      </c>
      <c r="Q22" s="1">
        <f>'Monthly Data'!O58</f>
        <v>13418520.319945917</v>
      </c>
      <c r="R22" s="1">
        <f>'Monthly Data'!P58</f>
        <v>207098</v>
      </c>
      <c r="S22" s="1">
        <f>'Monthly Data'!Q58</f>
        <v>138071.07</v>
      </c>
      <c r="T22" s="7">
        <f>'Monthly Data'!R58</f>
        <v>63929.666666666664</v>
      </c>
      <c r="U22" s="7">
        <f>'Monthly Data'!S58</f>
        <v>24311</v>
      </c>
      <c r="V22" s="7">
        <f>'Monthly Data'!T58</f>
        <v>477.161</v>
      </c>
      <c r="W22" s="2">
        <f>'Monthly Data'!U58</f>
        <v>23499</v>
      </c>
      <c r="X22" s="2">
        <f>'Monthly Data'!V58</f>
        <v>3166</v>
      </c>
      <c r="Y22" s="2">
        <f>'Monthly Data'!W58</f>
        <v>373</v>
      </c>
      <c r="Z22" s="5">
        <f>'Monthly Data'!X58</f>
        <v>3</v>
      </c>
      <c r="AA22" s="2">
        <f>'Monthly Data'!Y58</f>
        <v>5381</v>
      </c>
      <c r="AB22" s="2">
        <f>'Monthly Data'!Z58</f>
        <v>150</v>
      </c>
      <c r="AC22" s="49">
        <f>Weather!C142</f>
        <v>14.430000000000003</v>
      </c>
      <c r="AD22" s="50">
        <f>Weather!D142</f>
        <v>232.19999999999996</v>
      </c>
      <c r="AE22" s="50">
        <f>Weather!E142</f>
        <v>5.0999999999999979</v>
      </c>
      <c r="AF22" s="50">
        <f>Weather!F142</f>
        <v>176.89999999999998</v>
      </c>
      <c r="AG22" s="50">
        <f>Weather!G142</f>
        <v>9.7999999999999972</v>
      </c>
      <c r="AH22" s="50">
        <f>Weather!H142</f>
        <v>125.4</v>
      </c>
      <c r="AI22" s="50">
        <f>Weather!I142</f>
        <v>18.299999999999997</v>
      </c>
      <c r="AJ22" s="50">
        <f>Weather!J142</f>
        <v>83.300000000000011</v>
      </c>
      <c r="AK22" s="50">
        <f>Weather!K142</f>
        <v>36.199999999999996</v>
      </c>
      <c r="AL22" s="50">
        <f>Weather!L142</f>
        <v>47.300000000000004</v>
      </c>
      <c r="AM22" s="50">
        <f>Weather!M142</f>
        <v>60.199999999999996</v>
      </c>
      <c r="AN22" s="50">
        <f>Weather!N142</f>
        <v>19.3</v>
      </c>
      <c r="AO22" s="50">
        <f>Weather!O142</f>
        <v>92.199999999999989</v>
      </c>
      <c r="AP22" s="50">
        <f>Weather!P142</f>
        <v>7.0999999999999988</v>
      </c>
      <c r="AQ22" s="50">
        <f>Weather!Q142</f>
        <v>139.99999999999997</v>
      </c>
      <c r="AR22" s="50">
        <f>Weather!R142</f>
        <v>0.29999999999999982</v>
      </c>
      <c r="AS22" s="50">
        <f>Weather!S142</f>
        <v>193.2</v>
      </c>
      <c r="AT22" s="47">
        <f>Economic!C34</f>
        <v>643937</v>
      </c>
      <c r="AU22" s="47">
        <f>Economic!D34</f>
        <v>6782.1</v>
      </c>
      <c r="AV22" s="47">
        <f>Economic!E34</f>
        <v>6841.7</v>
      </c>
      <c r="AW22" s="47">
        <f>Economic!F34</f>
        <v>80.8</v>
      </c>
      <c r="AX22" s="47">
        <f>Economic!G34</f>
        <v>81.400000000000006</v>
      </c>
      <c r="AY22" s="51">
        <v>30</v>
      </c>
      <c r="AZ22" s="51">
        <v>21</v>
      </c>
      <c r="BA22" s="51">
        <f t="shared" si="23"/>
        <v>21</v>
      </c>
      <c r="BB22" s="51">
        <f t="shared" si="27"/>
        <v>0</v>
      </c>
      <c r="BC22" s="51">
        <f t="shared" si="27"/>
        <v>0</v>
      </c>
      <c r="BD22" s="51">
        <f t="shared" si="27"/>
        <v>0</v>
      </c>
      <c r="BE22" s="51">
        <f t="shared" si="27"/>
        <v>0</v>
      </c>
      <c r="BF22" s="51">
        <f t="shared" si="27"/>
        <v>0</v>
      </c>
      <c r="BG22" s="51">
        <f t="shared" si="27"/>
        <v>0</v>
      </c>
      <c r="BH22" s="51">
        <f t="shared" si="27"/>
        <v>0</v>
      </c>
      <c r="BI22" s="51">
        <f t="shared" si="27"/>
        <v>0</v>
      </c>
      <c r="BJ22" s="51">
        <f t="shared" si="27"/>
        <v>1</v>
      </c>
      <c r="BK22" s="51">
        <f t="shared" si="27"/>
        <v>0</v>
      </c>
      <c r="BL22" s="51">
        <f t="shared" si="27"/>
        <v>0</v>
      </c>
      <c r="BM22" s="51">
        <f t="shared" si="27"/>
        <v>0</v>
      </c>
      <c r="BN22" s="51">
        <f t="shared" si="27"/>
        <v>0</v>
      </c>
      <c r="BO22" s="51">
        <f t="shared" si="27"/>
        <v>1</v>
      </c>
      <c r="BP22" s="51">
        <f t="shared" si="25"/>
        <v>1</v>
      </c>
      <c r="BQ22" s="51">
        <f t="shared" si="26"/>
        <v>0</v>
      </c>
      <c r="BR22" s="52">
        <v>0</v>
      </c>
      <c r="BS22" s="52">
        <v>0</v>
      </c>
      <c r="BT22" s="58">
        <f t="shared" si="3"/>
        <v>0</v>
      </c>
      <c r="BU22" s="58">
        <f t="shared" si="4"/>
        <v>0</v>
      </c>
      <c r="BV22" s="58">
        <f t="shared" si="5"/>
        <v>0</v>
      </c>
      <c r="BW22" s="58">
        <f t="shared" si="6"/>
        <v>0</v>
      </c>
      <c r="BX22" s="58">
        <f t="shared" si="7"/>
        <v>0</v>
      </c>
      <c r="BY22" s="58">
        <f t="shared" si="8"/>
        <v>0</v>
      </c>
      <c r="BZ22" s="58">
        <f t="shared" si="9"/>
        <v>0</v>
      </c>
      <c r="CA22" s="58">
        <f t="shared" si="10"/>
        <v>0</v>
      </c>
      <c r="CB22" s="58">
        <f t="shared" si="11"/>
        <v>0</v>
      </c>
      <c r="CC22" s="58">
        <f t="shared" si="12"/>
        <v>0</v>
      </c>
      <c r="CD22" s="58">
        <f t="shared" si="13"/>
        <v>0</v>
      </c>
      <c r="CE22" s="58">
        <f t="shared" si="14"/>
        <v>0</v>
      </c>
      <c r="CF22" s="58">
        <f t="shared" si="15"/>
        <v>0</v>
      </c>
      <c r="CG22" s="58">
        <f t="shared" si="16"/>
        <v>0</v>
      </c>
      <c r="CH22" s="58">
        <f t="shared" si="17"/>
        <v>0</v>
      </c>
      <c r="CI22" s="58">
        <f t="shared" si="18"/>
        <v>0</v>
      </c>
      <c r="CJ22" s="12">
        <f t="shared" si="19"/>
        <v>525.06495000717052</v>
      </c>
      <c r="CK22" s="12">
        <f t="shared" si="20"/>
        <v>2092.8278202344636</v>
      </c>
      <c r="CL22" s="12">
        <f t="shared" si="21"/>
        <v>58321.272884152408</v>
      </c>
      <c r="CM22" s="12">
        <f t="shared" si="22"/>
        <v>4472840.1066486388</v>
      </c>
    </row>
    <row r="23" spans="1:91">
      <c r="A23" s="11">
        <f>'Monthly Data'!A59</f>
        <v>41548</v>
      </c>
      <c r="B23" s="9">
        <f>'Monthly Data'!B59</f>
        <v>2013</v>
      </c>
      <c r="C23" s="9">
        <f t="shared" si="1"/>
        <v>10</v>
      </c>
      <c r="D23" s="1">
        <f>'Monthly Data'!C59</f>
        <v>56001055.432048194</v>
      </c>
      <c r="E23" s="1">
        <f t="shared" si="2"/>
        <v>1530936.1904481873</v>
      </c>
      <c r="F23" s="1">
        <f>'Monthly Data'!D59</f>
        <v>13101524.618600002</v>
      </c>
      <c r="G23" s="1">
        <f>'Monthly Data'!E59</f>
        <v>92649.497018500741</v>
      </c>
      <c r="H23" s="1">
        <f>'Monthly Data'!F59</f>
        <v>13194174.115618503</v>
      </c>
      <c r="I23" s="1">
        <f>'Monthly Data'!G59</f>
        <v>6420522.6624999996</v>
      </c>
      <c r="J23" s="1">
        <f>'Monthly Data'!H59</f>
        <v>198144.82616231279</v>
      </c>
      <c r="K23" s="1">
        <f>'Monthly Data'!I59</f>
        <v>6618667.4886623127</v>
      </c>
      <c r="L23" s="1">
        <f>'Monthly Data'!J59</f>
        <v>21567999.4855</v>
      </c>
      <c r="M23" s="1">
        <f>'Monthly Data'!K59</f>
        <v>458332.96678884822</v>
      </c>
      <c r="N23" s="1">
        <f>'Monthly Data'!L59</f>
        <v>22026332.452288847</v>
      </c>
      <c r="O23" s="1">
        <f>'Monthly Data'!M59</f>
        <v>12991616.025000002</v>
      </c>
      <c r="P23" s="1">
        <f>'Monthly Data'!N59</f>
        <v>146503.00094591605</v>
      </c>
      <c r="Q23" s="1">
        <f>'Monthly Data'!O59</f>
        <v>13138119.025945919</v>
      </c>
      <c r="R23" s="1">
        <f>'Monthly Data'!P59</f>
        <v>239266</v>
      </c>
      <c r="S23" s="1">
        <f>'Monthly Data'!Q59</f>
        <v>149190.45000000001</v>
      </c>
      <c r="T23" s="7">
        <f>'Monthly Data'!R59</f>
        <v>63929.666666666664</v>
      </c>
      <c r="U23" s="7">
        <f>'Monthly Data'!S59</f>
        <v>24311</v>
      </c>
      <c r="V23" s="7">
        <f>'Monthly Data'!T59</f>
        <v>477.161</v>
      </c>
      <c r="W23" s="2">
        <f>'Monthly Data'!U59</f>
        <v>23572</v>
      </c>
      <c r="X23" s="2">
        <f>'Monthly Data'!V59</f>
        <v>3142</v>
      </c>
      <c r="Y23" s="2">
        <f>'Monthly Data'!W59</f>
        <v>374</v>
      </c>
      <c r="Z23" s="5">
        <f>'Monthly Data'!X59</f>
        <v>3</v>
      </c>
      <c r="AA23" s="2">
        <f>'Monthly Data'!Y59</f>
        <v>5381</v>
      </c>
      <c r="AB23" s="2">
        <f>'Monthly Data'!Z59</f>
        <v>150</v>
      </c>
      <c r="AC23" s="49">
        <f>Weather!C143</f>
        <v>10.477419354838711</v>
      </c>
      <c r="AD23" s="50">
        <f>Weather!D143</f>
        <v>357.2000000000001</v>
      </c>
      <c r="AE23" s="50">
        <f>Weather!E143</f>
        <v>0</v>
      </c>
      <c r="AF23" s="50">
        <f>Weather!F143</f>
        <v>295.2</v>
      </c>
      <c r="AG23" s="50">
        <f>Weather!G143</f>
        <v>0</v>
      </c>
      <c r="AH23" s="50">
        <f>Weather!H143</f>
        <v>233.39999999999998</v>
      </c>
      <c r="AI23" s="50">
        <f>Weather!I143</f>
        <v>0.19999999999999929</v>
      </c>
      <c r="AJ23" s="50">
        <f>Weather!J143</f>
        <v>175.5</v>
      </c>
      <c r="AK23" s="50">
        <f>Weather!K143</f>
        <v>4.2999999999999972</v>
      </c>
      <c r="AL23" s="50">
        <f>Weather!L143</f>
        <v>123.69999999999999</v>
      </c>
      <c r="AM23" s="50">
        <f>Weather!M143</f>
        <v>14.499999999999996</v>
      </c>
      <c r="AN23" s="50">
        <f>Weather!N143</f>
        <v>81.3</v>
      </c>
      <c r="AO23" s="50">
        <f>Weather!O143</f>
        <v>34.099999999999994</v>
      </c>
      <c r="AP23" s="50">
        <f>Weather!P143</f>
        <v>48.7</v>
      </c>
      <c r="AQ23" s="50">
        <f>Weather!Q143</f>
        <v>63.499999999999993</v>
      </c>
      <c r="AR23" s="50">
        <f>Weather!R143</f>
        <v>28.3</v>
      </c>
      <c r="AS23" s="50">
        <f>Weather!S143</f>
        <v>105.10000000000002</v>
      </c>
      <c r="AT23" s="47">
        <f>Economic!C35</f>
        <v>643937</v>
      </c>
      <c r="AU23" s="47">
        <f>Economic!D35</f>
        <v>6784.2</v>
      </c>
      <c r="AV23" s="47">
        <f>Economic!E35</f>
        <v>6821.6</v>
      </c>
      <c r="AW23" s="47">
        <f>Economic!F35</f>
        <v>82.2</v>
      </c>
      <c r="AX23" s="47">
        <f>Economic!G35</f>
        <v>82.4</v>
      </c>
      <c r="AY23" s="51">
        <v>31</v>
      </c>
      <c r="AZ23" s="51">
        <v>20</v>
      </c>
      <c r="BA23" s="51">
        <f t="shared" si="23"/>
        <v>22</v>
      </c>
      <c r="BB23" s="51">
        <f t="shared" si="27"/>
        <v>0</v>
      </c>
      <c r="BC23" s="51">
        <f t="shared" si="27"/>
        <v>0</v>
      </c>
      <c r="BD23" s="51">
        <f t="shared" si="27"/>
        <v>0</v>
      </c>
      <c r="BE23" s="51">
        <f t="shared" si="27"/>
        <v>0</v>
      </c>
      <c r="BF23" s="51">
        <f t="shared" si="27"/>
        <v>0</v>
      </c>
      <c r="BG23" s="51">
        <f t="shared" si="27"/>
        <v>0</v>
      </c>
      <c r="BH23" s="51">
        <f t="shared" si="27"/>
        <v>0</v>
      </c>
      <c r="BI23" s="51">
        <f t="shared" si="27"/>
        <v>0</v>
      </c>
      <c r="BJ23" s="51">
        <f t="shared" si="27"/>
        <v>0</v>
      </c>
      <c r="BK23" s="51">
        <f t="shared" si="27"/>
        <v>1</v>
      </c>
      <c r="BL23" s="51">
        <f t="shared" si="27"/>
        <v>0</v>
      </c>
      <c r="BM23" s="51">
        <f t="shared" si="27"/>
        <v>0</v>
      </c>
      <c r="BN23" s="51">
        <f t="shared" si="27"/>
        <v>0</v>
      </c>
      <c r="BO23" s="51">
        <f t="shared" si="27"/>
        <v>1</v>
      </c>
      <c r="BP23" s="51">
        <f t="shared" si="25"/>
        <v>1</v>
      </c>
      <c r="BQ23" s="51">
        <f t="shared" si="26"/>
        <v>0</v>
      </c>
      <c r="BR23" s="52">
        <v>0</v>
      </c>
      <c r="BS23" s="52">
        <v>0</v>
      </c>
      <c r="BT23" s="58">
        <f t="shared" si="3"/>
        <v>0</v>
      </c>
      <c r="BU23" s="58">
        <f t="shared" si="4"/>
        <v>0</v>
      </c>
      <c r="BV23" s="58">
        <f t="shared" si="5"/>
        <v>0</v>
      </c>
      <c r="BW23" s="58">
        <f t="shared" si="6"/>
        <v>0</v>
      </c>
      <c r="BX23" s="58">
        <f t="shared" si="7"/>
        <v>0</v>
      </c>
      <c r="BY23" s="58">
        <f t="shared" si="8"/>
        <v>0</v>
      </c>
      <c r="BZ23" s="58">
        <f t="shared" si="9"/>
        <v>0</v>
      </c>
      <c r="CA23" s="58">
        <f t="shared" si="10"/>
        <v>0</v>
      </c>
      <c r="CB23" s="58">
        <f t="shared" si="11"/>
        <v>0</v>
      </c>
      <c r="CC23" s="58">
        <f t="shared" si="12"/>
        <v>0</v>
      </c>
      <c r="CD23" s="58">
        <f t="shared" si="13"/>
        <v>0</v>
      </c>
      <c r="CE23" s="58">
        <f t="shared" si="14"/>
        <v>0</v>
      </c>
      <c r="CF23" s="58">
        <f t="shared" si="15"/>
        <v>0</v>
      </c>
      <c r="CG23" s="58">
        <f t="shared" si="16"/>
        <v>0</v>
      </c>
      <c r="CH23" s="58">
        <f t="shared" si="17"/>
        <v>0</v>
      </c>
      <c r="CI23" s="58">
        <f t="shared" si="18"/>
        <v>0</v>
      </c>
      <c r="CJ23" s="12">
        <f t="shared" si="19"/>
        <v>559.73927183177091</v>
      </c>
      <c r="CK23" s="12">
        <f t="shared" si="20"/>
        <v>2106.5141593451026</v>
      </c>
      <c r="CL23" s="12">
        <f t="shared" si="21"/>
        <v>58893.937038205477</v>
      </c>
      <c r="CM23" s="12">
        <f t="shared" si="22"/>
        <v>4379373.0086486395</v>
      </c>
    </row>
    <row r="24" spans="1:91">
      <c r="A24" s="11">
        <f>'Monthly Data'!A60</f>
        <v>41579</v>
      </c>
      <c r="B24" s="9">
        <f>'Monthly Data'!B60</f>
        <v>2013</v>
      </c>
      <c r="C24" s="9">
        <f t="shared" si="1"/>
        <v>11</v>
      </c>
      <c r="D24" s="1">
        <f>'Monthly Data'!C60</f>
        <v>56290952.54192771</v>
      </c>
      <c r="E24" s="1">
        <f t="shared" si="2"/>
        <v>-4200185.1923722848</v>
      </c>
      <c r="F24" s="1">
        <f>'Monthly Data'!D60</f>
        <v>17400393.981199998</v>
      </c>
      <c r="G24" s="1">
        <f>'Monthly Data'!E60</f>
        <v>92649.497018500741</v>
      </c>
      <c r="H24" s="1">
        <f>'Monthly Data'!F60</f>
        <v>17493043.4782185</v>
      </c>
      <c r="I24" s="1">
        <f>'Monthly Data'!G60</f>
        <v>7196501.2766999993</v>
      </c>
      <c r="J24" s="1">
        <f>'Monthly Data'!H60</f>
        <v>198144.82616231279</v>
      </c>
      <c r="K24" s="1">
        <f>'Monthly Data'!I60</f>
        <v>7394646.1028623125</v>
      </c>
      <c r="L24" s="1">
        <f>'Monthly Data'!J60</f>
        <v>23530421.391399998</v>
      </c>
      <c r="M24" s="1">
        <f>'Monthly Data'!K60</f>
        <v>458332.96678884822</v>
      </c>
      <c r="N24" s="1">
        <f>'Monthly Data'!L60</f>
        <v>23988754.358188845</v>
      </c>
      <c r="O24" s="1">
        <f>'Monthly Data'!M60</f>
        <v>12006063.484999999</v>
      </c>
      <c r="P24" s="1">
        <f>'Monthly Data'!N60</f>
        <v>146503.00094591605</v>
      </c>
      <c r="Q24" s="1">
        <f>'Monthly Data'!O60</f>
        <v>12152566.485945916</v>
      </c>
      <c r="R24" s="1">
        <f>'Monthly Data'!P60</f>
        <v>238243</v>
      </c>
      <c r="S24" s="1">
        <f>'Monthly Data'!Q60</f>
        <v>119514.6</v>
      </c>
      <c r="T24" s="7">
        <f>'Monthly Data'!R60</f>
        <v>63929.666666666664</v>
      </c>
      <c r="U24" s="7">
        <f>'Monthly Data'!S60</f>
        <v>24311</v>
      </c>
      <c r="V24" s="7">
        <f>'Monthly Data'!T60</f>
        <v>473.06799999999998</v>
      </c>
      <c r="W24" s="2">
        <f>'Monthly Data'!U60</f>
        <v>23628</v>
      </c>
      <c r="X24" s="2">
        <f>'Monthly Data'!V60</f>
        <v>3104</v>
      </c>
      <c r="Y24" s="2">
        <f>'Monthly Data'!W60</f>
        <v>373</v>
      </c>
      <c r="Z24" s="5">
        <f>'Monthly Data'!X60</f>
        <v>3</v>
      </c>
      <c r="AA24" s="2">
        <f>'Monthly Data'!Y60</f>
        <v>5392</v>
      </c>
      <c r="AB24" s="2">
        <f>'Monthly Data'!Z60</f>
        <v>150</v>
      </c>
      <c r="AC24" s="49">
        <f>Weather!C144</f>
        <v>1.6366666666666669</v>
      </c>
      <c r="AD24" s="50">
        <f>Weather!D144</f>
        <v>610.90000000000009</v>
      </c>
      <c r="AE24" s="50">
        <f>Weather!E144</f>
        <v>0</v>
      </c>
      <c r="AF24" s="50">
        <f>Weather!F144</f>
        <v>550.90000000000009</v>
      </c>
      <c r="AG24" s="50">
        <f>Weather!G144</f>
        <v>0</v>
      </c>
      <c r="AH24" s="50">
        <f>Weather!H144</f>
        <v>490.90000000000009</v>
      </c>
      <c r="AI24" s="50">
        <f>Weather!I144</f>
        <v>0</v>
      </c>
      <c r="AJ24" s="50">
        <f>Weather!J144</f>
        <v>430.90000000000003</v>
      </c>
      <c r="AK24" s="50">
        <f>Weather!K144</f>
        <v>0</v>
      </c>
      <c r="AL24" s="50">
        <f>Weather!L144</f>
        <v>370.90000000000003</v>
      </c>
      <c r="AM24" s="50">
        <f>Weather!M144</f>
        <v>0</v>
      </c>
      <c r="AN24" s="50">
        <f>Weather!N144</f>
        <v>312.89999999999998</v>
      </c>
      <c r="AO24" s="50">
        <f>Weather!O144</f>
        <v>2</v>
      </c>
      <c r="AP24" s="50">
        <f>Weather!P144</f>
        <v>258.29999999999995</v>
      </c>
      <c r="AQ24" s="50">
        <f>Weather!Q144</f>
        <v>7.4</v>
      </c>
      <c r="AR24" s="50">
        <f>Weather!R144</f>
        <v>205.79999999999998</v>
      </c>
      <c r="AS24" s="50">
        <f>Weather!S144</f>
        <v>14.899999999999999</v>
      </c>
      <c r="AT24" s="47">
        <f>Economic!C36</f>
        <v>643937</v>
      </c>
      <c r="AU24" s="47">
        <f>Economic!D36</f>
        <v>6785.3</v>
      </c>
      <c r="AV24" s="47">
        <f>Economic!E36</f>
        <v>6794.8</v>
      </c>
      <c r="AW24" s="47">
        <f>Economic!F36</f>
        <v>82.6</v>
      </c>
      <c r="AX24" s="47">
        <f>Economic!G36</f>
        <v>82.3</v>
      </c>
      <c r="AY24" s="51">
        <v>30</v>
      </c>
      <c r="AZ24" s="51">
        <v>22</v>
      </c>
      <c r="BA24" s="51">
        <f t="shared" si="23"/>
        <v>23</v>
      </c>
      <c r="BB24" s="51">
        <f t="shared" si="27"/>
        <v>0</v>
      </c>
      <c r="BC24" s="51">
        <f t="shared" si="27"/>
        <v>0</v>
      </c>
      <c r="BD24" s="51">
        <f t="shared" si="27"/>
        <v>0</v>
      </c>
      <c r="BE24" s="51">
        <f t="shared" si="27"/>
        <v>0</v>
      </c>
      <c r="BF24" s="51">
        <f t="shared" si="27"/>
        <v>0</v>
      </c>
      <c r="BG24" s="51">
        <f t="shared" si="27"/>
        <v>0</v>
      </c>
      <c r="BH24" s="51">
        <f t="shared" si="27"/>
        <v>0</v>
      </c>
      <c r="BI24" s="51">
        <f t="shared" si="27"/>
        <v>0</v>
      </c>
      <c r="BJ24" s="51">
        <f t="shared" si="27"/>
        <v>0</v>
      </c>
      <c r="BK24" s="51">
        <f t="shared" si="27"/>
        <v>0</v>
      </c>
      <c r="BL24" s="51">
        <f t="shared" si="27"/>
        <v>1</v>
      </c>
      <c r="BM24" s="51">
        <f t="shared" si="27"/>
        <v>0</v>
      </c>
      <c r="BN24" s="51">
        <f t="shared" si="27"/>
        <v>0</v>
      </c>
      <c r="BO24" s="51">
        <f t="shared" si="27"/>
        <v>1</v>
      </c>
      <c r="BP24" s="51">
        <f t="shared" si="25"/>
        <v>1</v>
      </c>
      <c r="BQ24" s="51">
        <f t="shared" si="26"/>
        <v>0</v>
      </c>
      <c r="BR24" s="52">
        <v>0</v>
      </c>
      <c r="BS24" s="52">
        <v>0</v>
      </c>
      <c r="BT24" s="58">
        <f t="shared" si="3"/>
        <v>0</v>
      </c>
      <c r="BU24" s="58">
        <f t="shared" si="4"/>
        <v>0</v>
      </c>
      <c r="BV24" s="58">
        <f t="shared" si="5"/>
        <v>0</v>
      </c>
      <c r="BW24" s="58">
        <f t="shared" si="6"/>
        <v>0</v>
      </c>
      <c r="BX24" s="58">
        <f t="shared" si="7"/>
        <v>0</v>
      </c>
      <c r="BY24" s="58">
        <f t="shared" si="8"/>
        <v>0</v>
      </c>
      <c r="BZ24" s="58">
        <f t="shared" si="9"/>
        <v>0</v>
      </c>
      <c r="CA24" s="58">
        <f t="shared" si="10"/>
        <v>0</v>
      </c>
      <c r="CB24" s="58">
        <f t="shared" si="11"/>
        <v>0</v>
      </c>
      <c r="CC24" s="58">
        <f t="shared" si="12"/>
        <v>0</v>
      </c>
      <c r="CD24" s="58">
        <f t="shared" si="13"/>
        <v>0</v>
      </c>
      <c r="CE24" s="58">
        <f t="shared" si="14"/>
        <v>0</v>
      </c>
      <c r="CF24" s="58">
        <f t="shared" si="15"/>
        <v>0</v>
      </c>
      <c r="CG24" s="58">
        <f t="shared" si="16"/>
        <v>0</v>
      </c>
      <c r="CH24" s="58">
        <f t="shared" si="17"/>
        <v>0</v>
      </c>
      <c r="CI24" s="58">
        <f t="shared" si="18"/>
        <v>0</v>
      </c>
      <c r="CJ24" s="12">
        <f t="shared" si="19"/>
        <v>740.35227180542154</v>
      </c>
      <c r="CK24" s="12">
        <f t="shared" si="20"/>
        <v>2382.2957805613119</v>
      </c>
      <c r="CL24" s="12">
        <f t="shared" si="21"/>
        <v>64313.014365117546</v>
      </c>
      <c r="CM24" s="12">
        <f t="shared" si="22"/>
        <v>4050855.4953153054</v>
      </c>
    </row>
    <row r="25" spans="1:91">
      <c r="A25" s="11">
        <f>'Monthly Data'!A61</f>
        <v>41609</v>
      </c>
      <c r="B25" s="9">
        <f>'Monthly Data'!B61</f>
        <v>2013</v>
      </c>
      <c r="C25" s="9">
        <f t="shared" si="1"/>
        <v>12</v>
      </c>
      <c r="D25" s="1">
        <f>'Monthly Data'!C61</f>
        <v>70564077.786506027</v>
      </c>
      <c r="E25" s="1">
        <f t="shared" si="2"/>
        <v>2411235.8217060268</v>
      </c>
      <c r="F25" s="1">
        <f>'Monthly Data'!D61</f>
        <v>21276561.418000001</v>
      </c>
      <c r="G25" s="1">
        <f>'Monthly Data'!E61</f>
        <v>92649.497018500741</v>
      </c>
      <c r="H25" s="1">
        <f>'Monthly Data'!F61</f>
        <v>21369210.915018503</v>
      </c>
      <c r="I25" s="1">
        <f>'Monthly Data'!G61</f>
        <v>8089952.5006000008</v>
      </c>
      <c r="J25" s="1">
        <f>'Monthly Data'!H61</f>
        <v>198144.82616231279</v>
      </c>
      <c r="K25" s="1">
        <f>'Monthly Data'!I61</f>
        <v>8288097.326762314</v>
      </c>
      <c r="L25" s="1">
        <f>'Monthly Data'!J61</f>
        <v>26567352.533199999</v>
      </c>
      <c r="M25" s="1">
        <f>'Monthly Data'!K61</f>
        <v>458332.96678884822</v>
      </c>
      <c r="N25" s="1">
        <f>'Monthly Data'!L61</f>
        <v>27025685.499988846</v>
      </c>
      <c r="O25" s="1">
        <f>'Monthly Data'!M61</f>
        <v>11873765.093</v>
      </c>
      <c r="P25" s="1">
        <f>'Monthly Data'!N61</f>
        <v>146503.00094591605</v>
      </c>
      <c r="Q25" s="1">
        <f>'Monthly Data'!O61</f>
        <v>12020268.093945917</v>
      </c>
      <c r="R25" s="1">
        <f>'Monthly Data'!P61</f>
        <v>221712</v>
      </c>
      <c r="S25" s="1">
        <f>'Monthly Data'!Q61</f>
        <v>123498.42</v>
      </c>
      <c r="T25" s="7">
        <f>'Monthly Data'!R61</f>
        <v>63929.666666666664</v>
      </c>
      <c r="U25" s="7">
        <f>'Monthly Data'!S61</f>
        <v>24311</v>
      </c>
      <c r="V25" s="7">
        <f>'Monthly Data'!T61</f>
        <v>473.06799999999998</v>
      </c>
      <c r="W25" s="2">
        <f>'Monthly Data'!U61</f>
        <v>23625</v>
      </c>
      <c r="X25" s="2">
        <f>'Monthly Data'!V61</f>
        <v>3099</v>
      </c>
      <c r="Y25" s="2">
        <f>'Monthly Data'!W61</f>
        <v>374</v>
      </c>
      <c r="Z25" s="5">
        <f>'Monthly Data'!X61</f>
        <v>3</v>
      </c>
      <c r="AA25" s="2">
        <f>'Monthly Data'!Y61</f>
        <v>5392</v>
      </c>
      <c r="AB25" s="2">
        <f>'Monthly Data'!Z61</f>
        <v>150</v>
      </c>
      <c r="AC25" s="49">
        <f>Weather!C145</f>
        <v>-5.5032258064516126</v>
      </c>
      <c r="AD25" s="50">
        <f>Weather!D145</f>
        <v>852.60000000000025</v>
      </c>
      <c r="AE25" s="50">
        <f>Weather!E145</f>
        <v>0</v>
      </c>
      <c r="AF25" s="50">
        <f>Weather!F145</f>
        <v>790.60000000000025</v>
      </c>
      <c r="AG25" s="50">
        <f>Weather!G145</f>
        <v>0</v>
      </c>
      <c r="AH25" s="50">
        <f>Weather!H145</f>
        <v>728.60000000000014</v>
      </c>
      <c r="AI25" s="50">
        <f>Weather!I145</f>
        <v>0</v>
      </c>
      <c r="AJ25" s="50">
        <f>Weather!J145</f>
        <v>666.60000000000014</v>
      </c>
      <c r="AK25" s="50">
        <f>Weather!K145</f>
        <v>0</v>
      </c>
      <c r="AL25" s="50">
        <f>Weather!L145</f>
        <v>604.60000000000014</v>
      </c>
      <c r="AM25" s="50">
        <f>Weather!M145</f>
        <v>0</v>
      </c>
      <c r="AN25" s="50">
        <f>Weather!N145</f>
        <v>542.6</v>
      </c>
      <c r="AO25" s="50">
        <f>Weather!O145</f>
        <v>0</v>
      </c>
      <c r="AP25" s="50">
        <f>Weather!P145</f>
        <v>480.6</v>
      </c>
      <c r="AQ25" s="50">
        <f>Weather!Q145</f>
        <v>0</v>
      </c>
      <c r="AR25" s="50">
        <f>Weather!R145</f>
        <v>418.6</v>
      </c>
      <c r="AS25" s="50">
        <f>Weather!S145</f>
        <v>0</v>
      </c>
      <c r="AT25" s="47">
        <f>Economic!C37</f>
        <v>643937</v>
      </c>
      <c r="AU25" s="47">
        <f>Economic!D37</f>
        <v>6781.3</v>
      </c>
      <c r="AV25" s="47">
        <f>Economic!E37</f>
        <v>6783.1</v>
      </c>
      <c r="AW25" s="47">
        <f>Economic!F37</f>
        <v>81.7</v>
      </c>
      <c r="AX25" s="47">
        <f>Economic!G37</f>
        <v>81.3</v>
      </c>
      <c r="AY25" s="51">
        <v>31</v>
      </c>
      <c r="AZ25" s="51">
        <v>21</v>
      </c>
      <c r="BA25" s="51">
        <f t="shared" si="23"/>
        <v>24</v>
      </c>
      <c r="BB25" s="51">
        <f t="shared" si="27"/>
        <v>0</v>
      </c>
      <c r="BC25" s="51">
        <f t="shared" si="27"/>
        <v>0</v>
      </c>
      <c r="BD25" s="51">
        <f t="shared" si="27"/>
        <v>0</v>
      </c>
      <c r="BE25" s="51">
        <f t="shared" si="27"/>
        <v>0</v>
      </c>
      <c r="BF25" s="51">
        <f t="shared" si="27"/>
        <v>0</v>
      </c>
      <c r="BG25" s="51">
        <f t="shared" si="27"/>
        <v>0</v>
      </c>
      <c r="BH25" s="51">
        <f t="shared" si="27"/>
        <v>0</v>
      </c>
      <c r="BI25" s="51">
        <f t="shared" si="27"/>
        <v>0</v>
      </c>
      <c r="BJ25" s="51">
        <f t="shared" si="27"/>
        <v>0</v>
      </c>
      <c r="BK25" s="51">
        <f t="shared" si="27"/>
        <v>0</v>
      </c>
      <c r="BL25" s="51">
        <f t="shared" si="27"/>
        <v>0</v>
      </c>
      <c r="BM25" s="51">
        <f t="shared" si="27"/>
        <v>1</v>
      </c>
      <c r="BN25" s="51">
        <f t="shared" si="27"/>
        <v>0</v>
      </c>
      <c r="BO25" s="51">
        <f t="shared" si="27"/>
        <v>0</v>
      </c>
      <c r="BP25" s="51">
        <f t="shared" si="25"/>
        <v>0</v>
      </c>
      <c r="BQ25" s="51">
        <f t="shared" si="26"/>
        <v>0</v>
      </c>
      <c r="BR25" s="52">
        <v>0</v>
      </c>
      <c r="BS25" s="52">
        <v>0</v>
      </c>
      <c r="BT25" s="58">
        <f t="shared" si="3"/>
        <v>0</v>
      </c>
      <c r="BU25" s="58">
        <f t="shared" si="4"/>
        <v>0</v>
      </c>
      <c r="BV25" s="58">
        <f t="shared" si="5"/>
        <v>0</v>
      </c>
      <c r="BW25" s="58">
        <f t="shared" si="6"/>
        <v>0</v>
      </c>
      <c r="BX25" s="58">
        <f t="shared" si="7"/>
        <v>0</v>
      </c>
      <c r="BY25" s="58">
        <f t="shared" si="8"/>
        <v>0</v>
      </c>
      <c r="BZ25" s="58">
        <f t="shared" si="9"/>
        <v>0</v>
      </c>
      <c r="CA25" s="58">
        <f t="shared" si="10"/>
        <v>0</v>
      </c>
      <c r="CB25" s="58">
        <f t="shared" si="11"/>
        <v>0</v>
      </c>
      <c r="CC25" s="58">
        <f t="shared" si="12"/>
        <v>0</v>
      </c>
      <c r="CD25" s="58">
        <f t="shared" si="13"/>
        <v>0</v>
      </c>
      <c r="CE25" s="58">
        <f t="shared" si="14"/>
        <v>0</v>
      </c>
      <c r="CF25" s="58">
        <f t="shared" si="15"/>
        <v>0</v>
      </c>
      <c r="CG25" s="58">
        <f t="shared" si="16"/>
        <v>0</v>
      </c>
      <c r="CH25" s="58">
        <f t="shared" si="17"/>
        <v>0</v>
      </c>
      <c r="CI25" s="58">
        <f t="shared" si="18"/>
        <v>0</v>
      </c>
      <c r="CJ25" s="12">
        <f t="shared" si="19"/>
        <v>904.51686412776735</v>
      </c>
      <c r="CK25" s="12">
        <f t="shared" si="20"/>
        <v>2674.4425062156547</v>
      </c>
      <c r="CL25" s="12">
        <f t="shared" si="21"/>
        <v>72261.191176440771</v>
      </c>
      <c r="CM25" s="12">
        <f t="shared" si="22"/>
        <v>4006756.0313153057</v>
      </c>
    </row>
    <row r="26" spans="1:91">
      <c r="A26" s="11">
        <f>'Monthly Data'!A62</f>
        <v>41640</v>
      </c>
      <c r="B26" s="9">
        <f>'Monthly Data'!B62</f>
        <v>2014</v>
      </c>
      <c r="C26" s="9">
        <f t="shared" si="1"/>
        <v>1</v>
      </c>
      <c r="D26" s="1">
        <f>'Monthly Data'!C62</f>
        <v>78167503.643012047</v>
      </c>
      <c r="E26" s="1">
        <f t="shared" si="2"/>
        <v>3883864.1013947278</v>
      </c>
      <c r="F26" s="1">
        <f>'Monthly Data'!D62</f>
        <v>24045022.723000001</v>
      </c>
      <c r="G26" s="1">
        <f>'Monthly Data'!E62</f>
        <v>156816.93397811288</v>
      </c>
      <c r="H26" s="1">
        <f>'Monthly Data'!F62</f>
        <v>24201839.656978115</v>
      </c>
      <c r="I26" s="1">
        <f>'Monthly Data'!G62</f>
        <v>9744747.6810999997</v>
      </c>
      <c r="J26" s="1">
        <f>'Monthly Data'!H62</f>
        <v>244001.52979402614</v>
      </c>
      <c r="K26" s="1">
        <f>'Monthly Data'!I62</f>
        <v>9988749.2108940259</v>
      </c>
      <c r="L26" s="1">
        <f>'Monthly Data'!J62</f>
        <v>27388268.627300002</v>
      </c>
      <c r="M26" s="1">
        <f>'Monthly Data'!K62</f>
        <v>658279.00627590937</v>
      </c>
      <c r="N26" s="1">
        <f>'Monthly Data'!L62</f>
        <v>28046547.633575913</v>
      </c>
      <c r="O26" s="1">
        <f>'Monthly Data'!M62</f>
        <v>12772928.206999999</v>
      </c>
      <c r="P26" s="1">
        <f>'Monthly Data'!N62</f>
        <v>151024.82790661999</v>
      </c>
      <c r="Q26" s="1">
        <f>'Monthly Data'!O62</f>
        <v>12923953.034906618</v>
      </c>
      <c r="R26" s="1">
        <f>'Monthly Data'!P62</f>
        <v>208956.88321732407</v>
      </c>
      <c r="S26" s="1">
        <f>'Monthly Data'!Q62</f>
        <v>123715.42</v>
      </c>
      <c r="T26" s="7">
        <f>'Monthly Data'!R62</f>
        <v>61992.083333333336</v>
      </c>
      <c r="U26" s="7">
        <f>'Monthly Data'!S62</f>
        <v>23871</v>
      </c>
      <c r="V26" s="7">
        <f>'Monthly Data'!T62</f>
        <v>473.06799999999998</v>
      </c>
      <c r="W26" s="2">
        <f>'Monthly Data'!U62</f>
        <v>23649</v>
      </c>
      <c r="X26" s="2">
        <f>'Monthly Data'!V62</f>
        <v>3122</v>
      </c>
      <c r="Y26" s="2">
        <f>'Monthly Data'!W62</f>
        <v>322</v>
      </c>
      <c r="Z26" s="5">
        <f>'Monthly Data'!X62</f>
        <v>3</v>
      </c>
      <c r="AA26" s="2">
        <f>'Monthly Data'!Y62</f>
        <v>5392</v>
      </c>
      <c r="AB26" s="2">
        <f>'Monthly Data'!Z62</f>
        <v>150</v>
      </c>
      <c r="AC26" s="49">
        <f>Weather!C146</f>
        <v>-9.2322580645161292</v>
      </c>
      <c r="AD26" s="50">
        <f>Weather!D146</f>
        <v>968.19999999999993</v>
      </c>
      <c r="AE26" s="50">
        <f>Weather!E146</f>
        <v>0</v>
      </c>
      <c r="AF26" s="50">
        <f>Weather!F146</f>
        <v>906.19999999999993</v>
      </c>
      <c r="AG26" s="50">
        <f>Weather!G146</f>
        <v>0</v>
      </c>
      <c r="AH26" s="50">
        <f>Weather!H146</f>
        <v>844.19999999999982</v>
      </c>
      <c r="AI26" s="50">
        <f>Weather!I146</f>
        <v>0</v>
      </c>
      <c r="AJ26" s="50">
        <f>Weather!J146</f>
        <v>782.19999999999982</v>
      </c>
      <c r="AK26" s="50">
        <f>Weather!K146</f>
        <v>0</v>
      </c>
      <c r="AL26" s="50">
        <f>Weather!L146</f>
        <v>720.19999999999982</v>
      </c>
      <c r="AM26" s="50">
        <f>Weather!M146</f>
        <v>0</v>
      </c>
      <c r="AN26" s="50">
        <f>Weather!N146</f>
        <v>658.19999999999993</v>
      </c>
      <c r="AO26" s="50">
        <f>Weather!O146</f>
        <v>0</v>
      </c>
      <c r="AP26" s="50">
        <f>Weather!P146</f>
        <v>596.19999999999993</v>
      </c>
      <c r="AQ26" s="50">
        <f>Weather!Q146</f>
        <v>0</v>
      </c>
      <c r="AR26" s="50">
        <f>Weather!R146</f>
        <v>534.20000000000005</v>
      </c>
      <c r="AS26" s="50">
        <f>Weather!S146</f>
        <v>0</v>
      </c>
      <c r="AT26" s="47">
        <f>Economic!C38</f>
        <v>659861.19999999995</v>
      </c>
      <c r="AU26" s="47">
        <f>Economic!D38</f>
        <v>6780.9</v>
      </c>
      <c r="AV26" s="47">
        <f>Economic!E38</f>
        <v>6741.6</v>
      </c>
      <c r="AW26" s="47">
        <f>Economic!F38</f>
        <v>80.099999999999994</v>
      </c>
      <c r="AX26" s="47">
        <f>Economic!G38</f>
        <v>79.7</v>
      </c>
      <c r="AY26" s="51">
        <v>31</v>
      </c>
      <c r="AZ26" s="51">
        <v>21</v>
      </c>
      <c r="BA26" s="51">
        <f t="shared" si="23"/>
        <v>25</v>
      </c>
      <c r="BB26" s="51">
        <f t="shared" si="27"/>
        <v>1</v>
      </c>
      <c r="BC26" s="51">
        <f t="shared" si="27"/>
        <v>0</v>
      </c>
      <c r="BD26" s="51">
        <f t="shared" si="27"/>
        <v>0</v>
      </c>
      <c r="BE26" s="51">
        <f t="shared" si="27"/>
        <v>0</v>
      </c>
      <c r="BF26" s="51">
        <f t="shared" si="27"/>
        <v>0</v>
      </c>
      <c r="BG26" s="51">
        <f t="shared" si="27"/>
        <v>0</v>
      </c>
      <c r="BH26" s="51">
        <f t="shared" si="27"/>
        <v>0</v>
      </c>
      <c r="BI26" s="51">
        <f t="shared" si="27"/>
        <v>0</v>
      </c>
      <c r="BJ26" s="51">
        <f t="shared" si="27"/>
        <v>0</v>
      </c>
      <c r="BK26" s="51">
        <f t="shared" si="27"/>
        <v>0</v>
      </c>
      <c r="BL26" s="51">
        <f t="shared" si="27"/>
        <v>0</v>
      </c>
      <c r="BM26" s="51">
        <f t="shared" si="27"/>
        <v>0</v>
      </c>
      <c r="BN26" s="51">
        <f t="shared" si="27"/>
        <v>0</v>
      </c>
      <c r="BO26" s="51">
        <f t="shared" si="27"/>
        <v>0</v>
      </c>
      <c r="BP26" s="51">
        <f t="shared" si="25"/>
        <v>0</v>
      </c>
      <c r="BQ26" s="51">
        <f t="shared" si="26"/>
        <v>0</v>
      </c>
      <c r="BR26" s="52">
        <v>0</v>
      </c>
      <c r="BS26" s="52">
        <v>0</v>
      </c>
      <c r="BT26" s="58">
        <f t="shared" si="3"/>
        <v>0</v>
      </c>
      <c r="BU26" s="58">
        <f t="shared" si="4"/>
        <v>0</v>
      </c>
      <c r="BV26" s="58">
        <f t="shared" si="5"/>
        <v>0</v>
      </c>
      <c r="BW26" s="58">
        <f t="shared" si="6"/>
        <v>0</v>
      </c>
      <c r="BX26" s="58">
        <f t="shared" si="7"/>
        <v>0</v>
      </c>
      <c r="BY26" s="58">
        <f t="shared" si="8"/>
        <v>0</v>
      </c>
      <c r="BZ26" s="58">
        <f t="shared" si="9"/>
        <v>0</v>
      </c>
      <c r="CA26" s="58">
        <f t="shared" si="10"/>
        <v>0</v>
      </c>
      <c r="CB26" s="58">
        <f t="shared" si="11"/>
        <v>0</v>
      </c>
      <c r="CC26" s="58">
        <f t="shared" si="12"/>
        <v>0</v>
      </c>
      <c r="CD26" s="58">
        <f t="shared" si="13"/>
        <v>0</v>
      </c>
      <c r="CE26" s="58">
        <f t="shared" si="14"/>
        <v>0</v>
      </c>
      <c r="CF26" s="58">
        <f t="shared" si="15"/>
        <v>0</v>
      </c>
      <c r="CG26" s="58">
        <f t="shared" si="16"/>
        <v>0</v>
      </c>
      <c r="CH26" s="58">
        <f t="shared" si="17"/>
        <v>0</v>
      </c>
      <c r="CI26" s="58">
        <f t="shared" si="18"/>
        <v>0</v>
      </c>
      <c r="CJ26" s="12">
        <f t="shared" si="19"/>
        <v>1023.3768724672551</v>
      </c>
      <c r="CK26" s="12">
        <f t="shared" si="20"/>
        <v>3199.4712398763695</v>
      </c>
      <c r="CL26" s="12">
        <f t="shared" si="21"/>
        <v>87101.079607378604</v>
      </c>
      <c r="CM26" s="12">
        <f t="shared" si="22"/>
        <v>4307984.3449688731</v>
      </c>
    </row>
    <row r="27" spans="1:91">
      <c r="A27" s="11">
        <f>'Monthly Data'!A63</f>
        <v>41671</v>
      </c>
      <c r="B27" s="9">
        <f>'Monthly Data'!B63</f>
        <v>2014</v>
      </c>
      <c r="C27" s="9">
        <f t="shared" si="1"/>
        <v>2</v>
      </c>
      <c r="D27" s="1">
        <f>'Monthly Data'!C63</f>
        <v>67403067.843373507</v>
      </c>
      <c r="E27" s="1">
        <f t="shared" si="2"/>
        <v>1481560.5556102395</v>
      </c>
      <c r="F27" s="1">
        <f>'Monthly Data'!D63</f>
        <v>20749302.4553</v>
      </c>
      <c r="G27" s="1">
        <f>'Monthly Data'!E63</f>
        <v>156816.93397811288</v>
      </c>
      <c r="H27" s="1">
        <f>'Monthly Data'!F63</f>
        <v>20906119.389278114</v>
      </c>
      <c r="I27" s="1">
        <f>'Monthly Data'!G63</f>
        <v>8690919.2281999998</v>
      </c>
      <c r="J27" s="1">
        <f>'Monthly Data'!H63</f>
        <v>244001.52979402614</v>
      </c>
      <c r="K27" s="1">
        <f>'Monthly Data'!I63</f>
        <v>8934920.7579940259</v>
      </c>
      <c r="L27" s="1">
        <f>'Monthly Data'!J63</f>
        <v>24609829.1688</v>
      </c>
      <c r="M27" s="1">
        <f>'Monthly Data'!K63</f>
        <v>658279.00627590937</v>
      </c>
      <c r="N27" s="1">
        <f>'Monthly Data'!L63</f>
        <v>25268108.175075911</v>
      </c>
      <c r="O27" s="1">
        <f>'Monthly Data'!M63</f>
        <v>11586289.765999999</v>
      </c>
      <c r="P27" s="1">
        <f>'Monthly Data'!N63</f>
        <v>151024.82790661999</v>
      </c>
      <c r="Q27" s="1">
        <f>'Monthly Data'!O63</f>
        <v>11737314.593906619</v>
      </c>
      <c r="R27" s="1">
        <f>'Monthly Data'!P63</f>
        <v>173634.95746326374</v>
      </c>
      <c r="S27" s="1">
        <f>'Monthly Data'!Q63</f>
        <v>111531.712</v>
      </c>
      <c r="T27" s="7">
        <f>'Monthly Data'!R63</f>
        <v>61992.083333333336</v>
      </c>
      <c r="U27" s="7">
        <f>'Monthly Data'!S63</f>
        <v>23871</v>
      </c>
      <c r="V27" s="7">
        <f>'Monthly Data'!T63</f>
        <v>442.24400000000003</v>
      </c>
      <c r="W27" s="2">
        <f>'Monthly Data'!U63</f>
        <v>23652</v>
      </c>
      <c r="X27" s="2">
        <f>'Monthly Data'!V63</f>
        <v>3121</v>
      </c>
      <c r="Y27" s="2">
        <f>'Monthly Data'!W63</f>
        <v>322</v>
      </c>
      <c r="Z27" s="5">
        <f>'Monthly Data'!X63</f>
        <v>3</v>
      </c>
      <c r="AA27" s="2">
        <f>'Monthly Data'!Y63</f>
        <v>5211</v>
      </c>
      <c r="AB27" s="2">
        <f>'Monthly Data'!Z63</f>
        <v>150</v>
      </c>
      <c r="AC27" s="49">
        <f>Weather!C147</f>
        <v>-9.1464285714285722</v>
      </c>
      <c r="AD27" s="50">
        <f>Weather!D147</f>
        <v>872.09999999999991</v>
      </c>
      <c r="AE27" s="50">
        <f>Weather!E147</f>
        <v>0</v>
      </c>
      <c r="AF27" s="50">
        <f>Weather!F147</f>
        <v>816.09999999999991</v>
      </c>
      <c r="AG27" s="50">
        <f>Weather!G147</f>
        <v>0</v>
      </c>
      <c r="AH27" s="50">
        <f>Weather!H147</f>
        <v>760.09999999999991</v>
      </c>
      <c r="AI27" s="50">
        <f>Weather!I147</f>
        <v>0</v>
      </c>
      <c r="AJ27" s="50">
        <f>Weather!J147</f>
        <v>704.09999999999991</v>
      </c>
      <c r="AK27" s="50">
        <f>Weather!K147</f>
        <v>0</v>
      </c>
      <c r="AL27" s="50">
        <f>Weather!L147</f>
        <v>648.09999999999991</v>
      </c>
      <c r="AM27" s="50">
        <f>Weather!M147</f>
        <v>0</v>
      </c>
      <c r="AN27" s="50">
        <f>Weather!N147</f>
        <v>592.09999999999991</v>
      </c>
      <c r="AO27" s="50">
        <f>Weather!O147</f>
        <v>0</v>
      </c>
      <c r="AP27" s="50">
        <f>Weather!P147</f>
        <v>536.09999999999991</v>
      </c>
      <c r="AQ27" s="50">
        <f>Weather!Q147</f>
        <v>0</v>
      </c>
      <c r="AR27" s="50">
        <f>Weather!R147</f>
        <v>480.09999999999997</v>
      </c>
      <c r="AS27" s="50">
        <f>Weather!S147</f>
        <v>0</v>
      </c>
      <c r="AT27" s="47">
        <f>Economic!C39</f>
        <v>659861.19999999995</v>
      </c>
      <c r="AU27" s="47">
        <f>Economic!D39</f>
        <v>6781.1</v>
      </c>
      <c r="AV27" s="47">
        <f>Economic!E39</f>
        <v>6707.8</v>
      </c>
      <c r="AW27" s="47">
        <f>Economic!F39</f>
        <v>79.900000000000006</v>
      </c>
      <c r="AX27" s="47">
        <f>Economic!G39</f>
        <v>79.400000000000006</v>
      </c>
      <c r="AY27" s="51">
        <v>28</v>
      </c>
      <c r="AZ27" s="51">
        <v>20</v>
      </c>
      <c r="BA27" s="51">
        <f t="shared" si="23"/>
        <v>26</v>
      </c>
      <c r="BB27" s="51">
        <f t="shared" si="27"/>
        <v>0</v>
      </c>
      <c r="BC27" s="51">
        <f t="shared" si="27"/>
        <v>1</v>
      </c>
      <c r="BD27" s="51">
        <f t="shared" si="27"/>
        <v>0</v>
      </c>
      <c r="BE27" s="51">
        <f t="shared" si="27"/>
        <v>0</v>
      </c>
      <c r="BF27" s="51">
        <f t="shared" si="27"/>
        <v>0</v>
      </c>
      <c r="BG27" s="51">
        <f t="shared" si="27"/>
        <v>0</v>
      </c>
      <c r="BH27" s="51">
        <f t="shared" si="27"/>
        <v>0</v>
      </c>
      <c r="BI27" s="51">
        <f t="shared" si="27"/>
        <v>0</v>
      </c>
      <c r="BJ27" s="51">
        <f t="shared" si="27"/>
        <v>0</v>
      </c>
      <c r="BK27" s="51">
        <f t="shared" si="27"/>
        <v>0</v>
      </c>
      <c r="BL27" s="51">
        <f t="shared" si="27"/>
        <v>0</v>
      </c>
      <c r="BM27" s="51">
        <f t="shared" si="27"/>
        <v>0</v>
      </c>
      <c r="BN27" s="51">
        <f t="shared" si="27"/>
        <v>0</v>
      </c>
      <c r="BO27" s="51">
        <f t="shared" si="27"/>
        <v>0</v>
      </c>
      <c r="BP27" s="51">
        <f t="shared" si="25"/>
        <v>0</v>
      </c>
      <c r="BQ27" s="51">
        <f t="shared" si="26"/>
        <v>0</v>
      </c>
      <c r="BR27" s="52">
        <v>0</v>
      </c>
      <c r="BS27" s="52">
        <v>0</v>
      </c>
      <c r="BT27" s="58">
        <f t="shared" si="3"/>
        <v>0</v>
      </c>
      <c r="BU27" s="58">
        <f t="shared" si="4"/>
        <v>0</v>
      </c>
      <c r="BV27" s="58">
        <f t="shared" si="5"/>
        <v>0</v>
      </c>
      <c r="BW27" s="58">
        <f t="shared" si="6"/>
        <v>0</v>
      </c>
      <c r="BX27" s="58">
        <f t="shared" si="7"/>
        <v>0</v>
      </c>
      <c r="BY27" s="58">
        <f t="shared" si="8"/>
        <v>0</v>
      </c>
      <c r="BZ27" s="58">
        <f t="shared" si="9"/>
        <v>0</v>
      </c>
      <c r="CA27" s="58">
        <f t="shared" si="10"/>
        <v>0</v>
      </c>
      <c r="CB27" s="58">
        <f t="shared" si="11"/>
        <v>0</v>
      </c>
      <c r="CC27" s="58">
        <f t="shared" si="12"/>
        <v>0</v>
      </c>
      <c r="CD27" s="58">
        <f t="shared" si="13"/>
        <v>0</v>
      </c>
      <c r="CE27" s="58">
        <f t="shared" si="14"/>
        <v>0</v>
      </c>
      <c r="CF27" s="58">
        <f t="shared" si="15"/>
        <v>0</v>
      </c>
      <c r="CG27" s="58">
        <f t="shared" si="16"/>
        <v>0</v>
      </c>
      <c r="CH27" s="58">
        <f t="shared" si="17"/>
        <v>0</v>
      </c>
      <c r="CI27" s="58">
        <f t="shared" si="18"/>
        <v>0</v>
      </c>
      <c r="CJ27" s="12">
        <f t="shared" si="19"/>
        <v>883.90492936234205</v>
      </c>
      <c r="CK27" s="12">
        <f t="shared" si="20"/>
        <v>2862.8390765761055</v>
      </c>
      <c r="CL27" s="12">
        <f t="shared" si="21"/>
        <v>78472.385636881707</v>
      </c>
      <c r="CM27" s="12">
        <f t="shared" si="22"/>
        <v>3912438.1979688727</v>
      </c>
    </row>
    <row r="28" spans="1:91">
      <c r="A28" s="11">
        <f>'Monthly Data'!A64</f>
        <v>41699</v>
      </c>
      <c r="B28" s="9">
        <f>'Monthly Data'!B64</f>
        <v>2014</v>
      </c>
      <c r="C28" s="9">
        <f t="shared" si="1"/>
        <v>3</v>
      </c>
      <c r="D28" s="1">
        <f>'Monthly Data'!C64</f>
        <v>71142156.171084344</v>
      </c>
      <c r="E28" s="1">
        <f t="shared" si="2"/>
        <v>2943193.9747050107</v>
      </c>
      <c r="F28" s="1">
        <f>'Monthly Data'!D64</f>
        <v>20476865.275200002</v>
      </c>
      <c r="G28" s="1">
        <f>'Monthly Data'!E64</f>
        <v>156816.93397811288</v>
      </c>
      <c r="H28" s="1">
        <f>'Monthly Data'!F64</f>
        <v>20633682.209178116</v>
      </c>
      <c r="I28" s="1">
        <f>'Monthly Data'!G64</f>
        <v>8839537.966</v>
      </c>
      <c r="J28" s="1">
        <f>'Monthly Data'!H64</f>
        <v>244001.52979402614</v>
      </c>
      <c r="K28" s="1">
        <f>'Monthly Data'!I64</f>
        <v>9083539.4957940262</v>
      </c>
      <c r="L28" s="1">
        <f>'Monthly Data'!J64</f>
        <v>25870494.024299998</v>
      </c>
      <c r="M28" s="1">
        <f>'Monthly Data'!K64</f>
        <v>658279.00627590937</v>
      </c>
      <c r="N28" s="1">
        <f>'Monthly Data'!L64</f>
        <v>26528773.030575909</v>
      </c>
      <c r="O28" s="1">
        <f>'Monthly Data'!M64</f>
        <v>12718168.484999999</v>
      </c>
      <c r="P28" s="1">
        <f>'Monthly Data'!N64</f>
        <v>151024.82790661999</v>
      </c>
      <c r="Q28" s="1">
        <f>'Monthly Data'!O64</f>
        <v>12869193.312906619</v>
      </c>
      <c r="R28" s="1">
        <f>'Monthly Data'!P64</f>
        <v>171148.49187935036</v>
      </c>
      <c r="S28" s="1">
        <f>'Monthly Data'!Q64</f>
        <v>122747.954</v>
      </c>
      <c r="T28" s="7">
        <f>'Monthly Data'!R64</f>
        <v>61992.083333333336</v>
      </c>
      <c r="U28" s="7">
        <f>'Monthly Data'!S64</f>
        <v>23871</v>
      </c>
      <c r="V28" s="7">
        <f>'Monthly Data'!T64</f>
        <v>431.09500000000003</v>
      </c>
      <c r="W28" s="2">
        <f>'Monthly Data'!U64</f>
        <v>23692</v>
      </c>
      <c r="X28" s="2">
        <f>'Monthly Data'!V64</f>
        <v>3085</v>
      </c>
      <c r="Y28" s="2">
        <f>'Monthly Data'!W64</f>
        <v>325</v>
      </c>
      <c r="Z28" s="5">
        <f>'Monthly Data'!X64</f>
        <v>3</v>
      </c>
      <c r="AA28" s="2">
        <f>'Monthly Data'!Y64</f>
        <v>5178</v>
      </c>
      <c r="AB28" s="2">
        <f>'Monthly Data'!Z64</f>
        <v>149</v>
      </c>
      <c r="AC28" s="49">
        <f>Weather!C148</f>
        <v>-5.435483870967742</v>
      </c>
      <c r="AD28" s="50">
        <f>Weather!D148</f>
        <v>850.5</v>
      </c>
      <c r="AE28" s="50">
        <f>Weather!E148</f>
        <v>0</v>
      </c>
      <c r="AF28" s="50">
        <f>Weather!F148</f>
        <v>788.49999999999989</v>
      </c>
      <c r="AG28" s="50">
        <f>Weather!G148</f>
        <v>0</v>
      </c>
      <c r="AH28" s="50">
        <f>Weather!H148</f>
        <v>726.49999999999989</v>
      </c>
      <c r="AI28" s="50">
        <f>Weather!I148</f>
        <v>0</v>
      </c>
      <c r="AJ28" s="50">
        <f>Weather!J148</f>
        <v>664.5</v>
      </c>
      <c r="AK28" s="50">
        <f>Weather!K148</f>
        <v>0</v>
      </c>
      <c r="AL28" s="50">
        <f>Weather!L148</f>
        <v>602.49999999999989</v>
      </c>
      <c r="AM28" s="50">
        <f>Weather!M148</f>
        <v>0</v>
      </c>
      <c r="AN28" s="50">
        <f>Weather!N148</f>
        <v>540.5</v>
      </c>
      <c r="AO28" s="50">
        <f>Weather!O148</f>
        <v>0</v>
      </c>
      <c r="AP28" s="50">
        <f>Weather!P148</f>
        <v>478.50000000000006</v>
      </c>
      <c r="AQ28" s="50">
        <f>Weather!Q148</f>
        <v>0</v>
      </c>
      <c r="AR28" s="50">
        <f>Weather!R148</f>
        <v>416.50000000000006</v>
      </c>
      <c r="AS28" s="50">
        <f>Weather!S148</f>
        <v>0</v>
      </c>
      <c r="AT28" s="47">
        <f>Economic!C40</f>
        <v>659861.19999999995</v>
      </c>
      <c r="AU28" s="47">
        <f>Economic!D40</f>
        <v>6786.1</v>
      </c>
      <c r="AV28" s="47">
        <f>Economic!E40</f>
        <v>6686.4</v>
      </c>
      <c r="AW28" s="47">
        <f>Economic!F40</f>
        <v>79.900000000000006</v>
      </c>
      <c r="AX28" s="47">
        <f>Economic!G40</f>
        <v>79.2</v>
      </c>
      <c r="AY28" s="51">
        <v>31</v>
      </c>
      <c r="AZ28" s="51">
        <v>22</v>
      </c>
      <c r="BA28" s="51">
        <f t="shared" si="23"/>
        <v>27</v>
      </c>
      <c r="BB28" s="51">
        <f t="shared" ref="BB28:BO43" si="28">BB16</f>
        <v>0</v>
      </c>
      <c r="BC28" s="51">
        <f t="shared" si="28"/>
        <v>0</v>
      </c>
      <c r="BD28" s="51">
        <f t="shared" si="28"/>
        <v>1</v>
      </c>
      <c r="BE28" s="51">
        <f t="shared" si="28"/>
        <v>0</v>
      </c>
      <c r="BF28" s="51">
        <f t="shared" si="28"/>
        <v>0</v>
      </c>
      <c r="BG28" s="51">
        <f t="shared" si="28"/>
        <v>0</v>
      </c>
      <c r="BH28" s="51">
        <f t="shared" si="28"/>
        <v>0</v>
      </c>
      <c r="BI28" s="51">
        <f t="shared" si="28"/>
        <v>0</v>
      </c>
      <c r="BJ28" s="51">
        <f t="shared" si="28"/>
        <v>0</v>
      </c>
      <c r="BK28" s="51">
        <f t="shared" si="28"/>
        <v>0</v>
      </c>
      <c r="BL28" s="51">
        <f t="shared" si="28"/>
        <v>0</v>
      </c>
      <c r="BM28" s="51">
        <f t="shared" si="28"/>
        <v>0</v>
      </c>
      <c r="BN28" s="51">
        <f t="shared" si="28"/>
        <v>1</v>
      </c>
      <c r="BO28" s="51">
        <f t="shared" si="28"/>
        <v>0</v>
      </c>
      <c r="BP28" s="51">
        <f t="shared" si="25"/>
        <v>1</v>
      </c>
      <c r="BQ28" s="51">
        <f t="shared" si="26"/>
        <v>0</v>
      </c>
      <c r="BR28" s="52">
        <v>0</v>
      </c>
      <c r="BS28" s="52">
        <v>0</v>
      </c>
      <c r="BT28" s="58">
        <f t="shared" si="3"/>
        <v>0</v>
      </c>
      <c r="BU28" s="58">
        <f t="shared" si="4"/>
        <v>0</v>
      </c>
      <c r="BV28" s="58">
        <f t="shared" si="5"/>
        <v>0</v>
      </c>
      <c r="BW28" s="58">
        <f t="shared" si="6"/>
        <v>0</v>
      </c>
      <c r="BX28" s="58">
        <f t="shared" si="7"/>
        <v>0</v>
      </c>
      <c r="BY28" s="58">
        <f t="shared" si="8"/>
        <v>0</v>
      </c>
      <c r="BZ28" s="58">
        <f t="shared" si="9"/>
        <v>0</v>
      </c>
      <c r="CA28" s="58">
        <f t="shared" si="10"/>
        <v>0</v>
      </c>
      <c r="CB28" s="58">
        <f t="shared" si="11"/>
        <v>0</v>
      </c>
      <c r="CC28" s="58">
        <f t="shared" si="12"/>
        <v>0</v>
      </c>
      <c r="CD28" s="58">
        <f t="shared" si="13"/>
        <v>0</v>
      </c>
      <c r="CE28" s="58">
        <f t="shared" si="14"/>
        <v>0</v>
      </c>
      <c r="CF28" s="58">
        <f t="shared" si="15"/>
        <v>0</v>
      </c>
      <c r="CG28" s="58">
        <f t="shared" si="16"/>
        <v>0</v>
      </c>
      <c r="CH28" s="58">
        <f t="shared" si="17"/>
        <v>0</v>
      </c>
      <c r="CI28" s="58">
        <f t="shared" si="18"/>
        <v>0</v>
      </c>
      <c r="CJ28" s="12">
        <f t="shared" si="19"/>
        <v>870.91348173130666</v>
      </c>
      <c r="CK28" s="12">
        <f t="shared" si="20"/>
        <v>2944.4212304032499</v>
      </c>
      <c r="CL28" s="12">
        <f t="shared" si="21"/>
        <v>81626.993940233559</v>
      </c>
      <c r="CM28" s="12">
        <f t="shared" si="22"/>
        <v>4289731.1043022061</v>
      </c>
    </row>
    <row r="29" spans="1:91">
      <c r="A29" s="11">
        <f>'Monthly Data'!A65</f>
        <v>41730</v>
      </c>
      <c r="B29" s="9">
        <f>'Monthly Data'!B65</f>
        <v>2014</v>
      </c>
      <c r="C29" s="9">
        <f t="shared" si="1"/>
        <v>4</v>
      </c>
      <c r="D29" s="1">
        <f>'Monthly Data'!C65</f>
        <v>56889677.615301207</v>
      </c>
      <c r="E29" s="1">
        <f t="shared" si="2"/>
        <v>523200.99608658999</v>
      </c>
      <c r="F29" s="1">
        <f>'Monthly Data'!D65</f>
        <v>15606789.041399999</v>
      </c>
      <c r="G29" s="1">
        <f>'Monthly Data'!E65</f>
        <v>156816.93397811288</v>
      </c>
      <c r="H29" s="1">
        <f>'Monthly Data'!F65</f>
        <v>15763605.975378111</v>
      </c>
      <c r="I29" s="1">
        <f>'Monthly Data'!G65</f>
        <v>7227399.0751</v>
      </c>
      <c r="J29" s="1">
        <f>'Monthly Data'!H65</f>
        <v>244001.52979402614</v>
      </c>
      <c r="K29" s="1">
        <f>'Monthly Data'!I65</f>
        <v>7471400.6048940262</v>
      </c>
      <c r="L29" s="1">
        <f>'Monthly Data'!J65</f>
        <v>21799596.722000003</v>
      </c>
      <c r="M29" s="1">
        <f>'Monthly Data'!K65</f>
        <v>658279.00627590937</v>
      </c>
      <c r="N29" s="1">
        <f>'Monthly Data'!L65</f>
        <v>22457875.728275914</v>
      </c>
      <c r="O29" s="1">
        <f>'Monthly Data'!M65</f>
        <v>11494836.318</v>
      </c>
      <c r="P29" s="1">
        <f>'Monthly Data'!N65</f>
        <v>151024.82790661999</v>
      </c>
      <c r="Q29" s="1">
        <f>'Monthly Data'!O65</f>
        <v>11645861.14590662</v>
      </c>
      <c r="R29" s="1">
        <f>'Monthly Data'!P65</f>
        <v>141658.93271461717</v>
      </c>
      <c r="S29" s="1">
        <f>'Monthly Data'!Q65</f>
        <v>96196.53</v>
      </c>
      <c r="T29" s="7">
        <f>'Monthly Data'!R65</f>
        <v>61992.083333333336</v>
      </c>
      <c r="U29" s="7">
        <f>'Monthly Data'!S65</f>
        <v>23871</v>
      </c>
      <c r="V29" s="7">
        <f>'Monthly Data'!T65</f>
        <v>448.66600000000005</v>
      </c>
      <c r="W29" s="2">
        <f>'Monthly Data'!U65</f>
        <v>23826</v>
      </c>
      <c r="X29" s="2">
        <f>'Monthly Data'!V65</f>
        <v>3087</v>
      </c>
      <c r="Y29" s="2">
        <f>'Monthly Data'!W65</f>
        <v>323</v>
      </c>
      <c r="Z29" s="5">
        <f>'Monthly Data'!X65</f>
        <v>3</v>
      </c>
      <c r="AA29" s="2">
        <f>'Monthly Data'!Y65</f>
        <v>5156</v>
      </c>
      <c r="AB29" s="2">
        <f>'Monthly Data'!Z65</f>
        <v>148</v>
      </c>
      <c r="AC29" s="49">
        <f>Weather!C149</f>
        <v>5.053333333333331</v>
      </c>
      <c r="AD29" s="50">
        <f>Weather!D149</f>
        <v>508.4</v>
      </c>
      <c r="AE29" s="50">
        <f>Weather!E149</f>
        <v>0</v>
      </c>
      <c r="AF29" s="50">
        <f>Weather!F149</f>
        <v>448.4</v>
      </c>
      <c r="AG29" s="50">
        <f>Weather!G149</f>
        <v>0</v>
      </c>
      <c r="AH29" s="50">
        <f>Weather!H149</f>
        <v>388.4</v>
      </c>
      <c r="AI29" s="50">
        <f>Weather!I149</f>
        <v>0</v>
      </c>
      <c r="AJ29" s="50">
        <f>Weather!J149</f>
        <v>328.4</v>
      </c>
      <c r="AK29" s="50">
        <f>Weather!K149</f>
        <v>0</v>
      </c>
      <c r="AL29" s="50">
        <f>Weather!L149</f>
        <v>268.40000000000003</v>
      </c>
      <c r="AM29" s="50">
        <f>Weather!M149</f>
        <v>0</v>
      </c>
      <c r="AN29" s="50">
        <f>Weather!N149</f>
        <v>209.10000000000002</v>
      </c>
      <c r="AO29" s="50">
        <f>Weather!O149</f>
        <v>0.69999999999999929</v>
      </c>
      <c r="AP29" s="50">
        <f>Weather!P149</f>
        <v>151.10000000000005</v>
      </c>
      <c r="AQ29" s="50">
        <f>Weather!Q149</f>
        <v>2.6999999999999993</v>
      </c>
      <c r="AR29" s="50">
        <f>Weather!R149</f>
        <v>101.00000000000001</v>
      </c>
      <c r="AS29" s="50">
        <f>Weather!S149</f>
        <v>12.599999999999998</v>
      </c>
      <c r="AT29" s="47">
        <f>Economic!C41</f>
        <v>659861.19999999995</v>
      </c>
      <c r="AU29" s="47">
        <f>Economic!D41</f>
        <v>6797.3</v>
      </c>
      <c r="AV29" s="47">
        <f>Economic!E41</f>
        <v>6715.8</v>
      </c>
      <c r="AW29" s="47">
        <f>Economic!F41</f>
        <v>80.099999999999994</v>
      </c>
      <c r="AX29" s="47">
        <f>Economic!G41</f>
        <v>79.3</v>
      </c>
      <c r="AY29" s="51">
        <v>30</v>
      </c>
      <c r="AZ29" s="51">
        <v>20</v>
      </c>
      <c r="BA29" s="51">
        <f t="shared" si="23"/>
        <v>28</v>
      </c>
      <c r="BB29" s="51">
        <f t="shared" si="28"/>
        <v>0</v>
      </c>
      <c r="BC29" s="51">
        <f t="shared" si="28"/>
        <v>0</v>
      </c>
      <c r="BD29" s="51">
        <f t="shared" si="28"/>
        <v>0</v>
      </c>
      <c r="BE29" s="51">
        <f t="shared" si="28"/>
        <v>1</v>
      </c>
      <c r="BF29" s="51">
        <f t="shared" si="28"/>
        <v>0</v>
      </c>
      <c r="BG29" s="51">
        <f t="shared" si="28"/>
        <v>0</v>
      </c>
      <c r="BH29" s="51">
        <f t="shared" si="28"/>
        <v>0</v>
      </c>
      <c r="BI29" s="51">
        <f t="shared" si="28"/>
        <v>0</v>
      </c>
      <c r="BJ29" s="51">
        <f t="shared" si="28"/>
        <v>0</v>
      </c>
      <c r="BK29" s="51">
        <f t="shared" si="28"/>
        <v>0</v>
      </c>
      <c r="BL29" s="51">
        <f t="shared" si="28"/>
        <v>0</v>
      </c>
      <c r="BM29" s="51">
        <f t="shared" si="28"/>
        <v>0</v>
      </c>
      <c r="BN29" s="51">
        <f t="shared" si="28"/>
        <v>1</v>
      </c>
      <c r="BO29" s="51">
        <f t="shared" si="28"/>
        <v>0</v>
      </c>
      <c r="BP29" s="51">
        <f t="shared" si="25"/>
        <v>1</v>
      </c>
      <c r="BQ29" s="51">
        <f t="shared" si="26"/>
        <v>0</v>
      </c>
      <c r="BR29" s="52">
        <v>0</v>
      </c>
      <c r="BS29" s="52">
        <v>0</v>
      </c>
      <c r="BT29" s="58">
        <f t="shared" si="3"/>
        <v>0</v>
      </c>
      <c r="BU29" s="58">
        <f t="shared" si="4"/>
        <v>0</v>
      </c>
      <c r="BV29" s="58">
        <f t="shared" si="5"/>
        <v>0</v>
      </c>
      <c r="BW29" s="58">
        <f t="shared" si="6"/>
        <v>0</v>
      </c>
      <c r="BX29" s="58">
        <f t="shared" si="7"/>
        <v>0</v>
      </c>
      <c r="BY29" s="58">
        <f t="shared" si="8"/>
        <v>0</v>
      </c>
      <c r="BZ29" s="58">
        <f t="shared" si="9"/>
        <v>0</v>
      </c>
      <c r="CA29" s="58">
        <f t="shared" si="10"/>
        <v>0</v>
      </c>
      <c r="CB29" s="58">
        <f t="shared" si="11"/>
        <v>0</v>
      </c>
      <c r="CC29" s="58">
        <f t="shared" si="12"/>
        <v>0</v>
      </c>
      <c r="CD29" s="58">
        <f t="shared" si="13"/>
        <v>0</v>
      </c>
      <c r="CE29" s="58">
        <f t="shared" si="14"/>
        <v>0</v>
      </c>
      <c r="CF29" s="58">
        <f t="shared" si="15"/>
        <v>0</v>
      </c>
      <c r="CG29" s="58">
        <f t="shared" si="16"/>
        <v>0</v>
      </c>
      <c r="CH29" s="58">
        <f t="shared" si="17"/>
        <v>0</v>
      </c>
      <c r="CI29" s="58">
        <f t="shared" si="18"/>
        <v>0</v>
      </c>
      <c r="CJ29" s="12">
        <f t="shared" si="19"/>
        <v>661.61361434475407</v>
      </c>
      <c r="CK29" s="12">
        <f t="shared" si="20"/>
        <v>2420.2787835743525</v>
      </c>
      <c r="CL29" s="12">
        <f t="shared" si="21"/>
        <v>69529.027022526046</v>
      </c>
      <c r="CM29" s="12">
        <f t="shared" si="22"/>
        <v>3881953.7153022066</v>
      </c>
    </row>
    <row r="30" spans="1:91">
      <c r="A30" s="11">
        <f>'Monthly Data'!A66</f>
        <v>41760</v>
      </c>
      <c r="B30" s="9">
        <f>'Monthly Data'!B66</f>
        <v>2014</v>
      </c>
      <c r="C30" s="9">
        <f t="shared" si="1"/>
        <v>5</v>
      </c>
      <c r="D30" s="1">
        <f>'Monthly Data'!C66</f>
        <v>51722002.598915666</v>
      </c>
      <c r="E30" s="1">
        <f t="shared" si="2"/>
        <v>1393423.459649004</v>
      </c>
      <c r="F30" s="1">
        <f>'Monthly Data'!D66</f>
        <v>11442915.201100001</v>
      </c>
      <c r="G30" s="1">
        <f>'Monthly Data'!E66</f>
        <v>156816.93397811288</v>
      </c>
      <c r="H30" s="1">
        <f>'Monthly Data'!F66</f>
        <v>11599732.135078114</v>
      </c>
      <c r="I30" s="1">
        <f>'Monthly Data'!G66</f>
        <v>6595622.3787000002</v>
      </c>
      <c r="J30" s="1">
        <f>'Monthly Data'!H66</f>
        <v>244001.52979402614</v>
      </c>
      <c r="K30" s="1">
        <f>'Monthly Data'!I66</f>
        <v>6839623.9084940264</v>
      </c>
      <c r="L30" s="1">
        <f>'Monthly Data'!J66</f>
        <v>20212222.446800001</v>
      </c>
      <c r="M30" s="1">
        <f>'Monthly Data'!K66</f>
        <v>658279.00627590937</v>
      </c>
      <c r="N30" s="1">
        <f>'Monthly Data'!L66</f>
        <v>20870501.453075912</v>
      </c>
      <c r="O30" s="1">
        <f>'Monthly Data'!M66</f>
        <v>11858207.989999998</v>
      </c>
      <c r="P30" s="1">
        <f>'Monthly Data'!N66</f>
        <v>151024.82790661999</v>
      </c>
      <c r="Q30" s="1">
        <f>'Monthly Data'!O66</f>
        <v>12009232.817906618</v>
      </c>
      <c r="R30" s="1">
        <f>'Monthly Data'!P66</f>
        <v>120208.04166666667</v>
      </c>
      <c r="S30" s="1">
        <f>'Monthly Data'!Q66</f>
        <v>99403.081000000006</v>
      </c>
      <c r="T30" s="7">
        <f>'Monthly Data'!R66</f>
        <v>61992.083333333336</v>
      </c>
      <c r="U30" s="7">
        <f>'Monthly Data'!S66</f>
        <v>23871</v>
      </c>
      <c r="V30" s="7">
        <f>'Monthly Data'!T66</f>
        <v>422.32100000000003</v>
      </c>
      <c r="W30" s="2">
        <f>'Monthly Data'!U66</f>
        <v>23751</v>
      </c>
      <c r="X30" s="2">
        <f>'Monthly Data'!V66</f>
        <v>3075</v>
      </c>
      <c r="Y30" s="2">
        <f>'Monthly Data'!W66</f>
        <v>324</v>
      </c>
      <c r="Z30" s="5">
        <f>'Monthly Data'!X66</f>
        <v>3</v>
      </c>
      <c r="AA30" s="2">
        <f>'Monthly Data'!Y66</f>
        <v>5156</v>
      </c>
      <c r="AB30" s="2">
        <f>'Monthly Data'!Z66</f>
        <v>148</v>
      </c>
      <c r="AC30" s="49">
        <f>Weather!C150</f>
        <v>12.735483870967746</v>
      </c>
      <c r="AD30" s="50">
        <f>Weather!D150</f>
        <v>287.2</v>
      </c>
      <c r="AE30" s="50">
        <f>Weather!E150</f>
        <v>0</v>
      </c>
      <c r="AF30" s="50">
        <f>Weather!F150</f>
        <v>225.20000000000002</v>
      </c>
      <c r="AG30" s="50">
        <f>Weather!G150</f>
        <v>0</v>
      </c>
      <c r="AH30" s="50">
        <f>Weather!H150</f>
        <v>165.4</v>
      </c>
      <c r="AI30" s="50">
        <f>Weather!I150</f>
        <v>2.2000000000000028</v>
      </c>
      <c r="AJ30" s="50">
        <f>Weather!J150</f>
        <v>110.40000000000002</v>
      </c>
      <c r="AK30" s="50">
        <f>Weather!K150</f>
        <v>9.2000000000000064</v>
      </c>
      <c r="AL30" s="50">
        <f>Weather!L150</f>
        <v>65</v>
      </c>
      <c r="AM30" s="50">
        <f>Weather!M150</f>
        <v>25.800000000000004</v>
      </c>
      <c r="AN30" s="50">
        <f>Weather!N150</f>
        <v>38</v>
      </c>
      <c r="AO30" s="50">
        <f>Weather!O150</f>
        <v>60.800000000000018</v>
      </c>
      <c r="AP30" s="50">
        <f>Weather!P150</f>
        <v>16</v>
      </c>
      <c r="AQ30" s="50">
        <f>Weather!Q150</f>
        <v>100.79999999999998</v>
      </c>
      <c r="AR30" s="50">
        <f>Weather!R150</f>
        <v>1.3999999999999995</v>
      </c>
      <c r="AS30" s="50">
        <f>Weather!S150</f>
        <v>148.19999999999999</v>
      </c>
      <c r="AT30" s="47">
        <f>Economic!C42</f>
        <v>659861.19999999995</v>
      </c>
      <c r="AU30" s="47">
        <f>Economic!D42</f>
        <v>6798</v>
      </c>
      <c r="AV30" s="47">
        <f>Economic!E42</f>
        <v>6770.1</v>
      </c>
      <c r="AW30" s="47">
        <f>Economic!F42</f>
        <v>79.900000000000006</v>
      </c>
      <c r="AX30" s="47">
        <f>Economic!G42</f>
        <v>79.900000000000006</v>
      </c>
      <c r="AY30" s="51">
        <v>31</v>
      </c>
      <c r="AZ30" s="51">
        <v>22</v>
      </c>
      <c r="BA30" s="51">
        <f t="shared" si="23"/>
        <v>29</v>
      </c>
      <c r="BB30" s="51">
        <f t="shared" si="28"/>
        <v>0</v>
      </c>
      <c r="BC30" s="51">
        <f t="shared" si="28"/>
        <v>0</v>
      </c>
      <c r="BD30" s="51">
        <f t="shared" si="28"/>
        <v>0</v>
      </c>
      <c r="BE30" s="51">
        <f t="shared" si="28"/>
        <v>0</v>
      </c>
      <c r="BF30" s="51">
        <f t="shared" si="28"/>
        <v>1</v>
      </c>
      <c r="BG30" s="51">
        <f t="shared" si="28"/>
        <v>0</v>
      </c>
      <c r="BH30" s="51">
        <f t="shared" si="28"/>
        <v>0</v>
      </c>
      <c r="BI30" s="51">
        <f t="shared" si="28"/>
        <v>0</v>
      </c>
      <c r="BJ30" s="51">
        <f t="shared" si="28"/>
        <v>0</v>
      </c>
      <c r="BK30" s="51">
        <f t="shared" si="28"/>
        <v>0</v>
      </c>
      <c r="BL30" s="51">
        <f t="shared" si="28"/>
        <v>0</v>
      </c>
      <c r="BM30" s="51">
        <f t="shared" si="28"/>
        <v>0</v>
      </c>
      <c r="BN30" s="51">
        <f t="shared" si="28"/>
        <v>1</v>
      </c>
      <c r="BO30" s="51">
        <f t="shared" si="28"/>
        <v>0</v>
      </c>
      <c r="BP30" s="51">
        <f t="shared" si="25"/>
        <v>1</v>
      </c>
      <c r="BQ30" s="51">
        <f t="shared" si="26"/>
        <v>1</v>
      </c>
      <c r="BR30" s="52">
        <v>0</v>
      </c>
      <c r="BS30" s="52">
        <v>0</v>
      </c>
      <c r="BT30" s="58">
        <f t="shared" si="3"/>
        <v>0</v>
      </c>
      <c r="BU30" s="58">
        <f t="shared" si="4"/>
        <v>0</v>
      </c>
      <c r="BV30" s="58">
        <f t="shared" si="5"/>
        <v>0</v>
      </c>
      <c r="BW30" s="58">
        <f t="shared" si="6"/>
        <v>0</v>
      </c>
      <c r="BX30" s="58">
        <f t="shared" si="7"/>
        <v>0</v>
      </c>
      <c r="BY30" s="58">
        <f t="shared" si="8"/>
        <v>0</v>
      </c>
      <c r="BZ30" s="58">
        <f t="shared" si="9"/>
        <v>0</v>
      </c>
      <c r="CA30" s="58">
        <f t="shared" si="10"/>
        <v>0</v>
      </c>
      <c r="CB30" s="58">
        <f t="shared" si="11"/>
        <v>0</v>
      </c>
      <c r="CC30" s="58">
        <f t="shared" si="12"/>
        <v>0</v>
      </c>
      <c r="CD30" s="58">
        <f t="shared" si="13"/>
        <v>0</v>
      </c>
      <c r="CE30" s="58">
        <f t="shared" si="14"/>
        <v>0</v>
      </c>
      <c r="CF30" s="58">
        <f t="shared" si="15"/>
        <v>0</v>
      </c>
      <c r="CG30" s="58">
        <f t="shared" si="16"/>
        <v>0</v>
      </c>
      <c r="CH30" s="58">
        <f t="shared" si="17"/>
        <v>0</v>
      </c>
      <c r="CI30" s="58">
        <f t="shared" si="18"/>
        <v>0</v>
      </c>
      <c r="CJ30" s="12">
        <f t="shared" si="19"/>
        <v>488.38921035232681</v>
      </c>
      <c r="CK30" s="12">
        <f t="shared" si="20"/>
        <v>2224.2679377216346</v>
      </c>
      <c r="CL30" s="12">
        <f t="shared" si="21"/>
        <v>64415.12794159232</v>
      </c>
      <c r="CM30" s="12">
        <f t="shared" si="22"/>
        <v>4003077.6059688726</v>
      </c>
    </row>
    <row r="31" spans="1:91">
      <c r="A31" s="11">
        <f>'Monthly Data'!A67</f>
        <v>41791</v>
      </c>
      <c r="B31" s="9">
        <f>'Monthly Data'!B67</f>
        <v>2014</v>
      </c>
      <c r="C31" s="9">
        <f t="shared" si="1"/>
        <v>6</v>
      </c>
      <c r="D31" s="1">
        <f>'Monthly Data'!C67</f>
        <v>53875004.047108434</v>
      </c>
      <c r="E31" s="1">
        <f t="shared" si="2"/>
        <v>1964351.9303632602</v>
      </c>
      <c r="F31" s="1">
        <f>'Monthly Data'!D67</f>
        <v>11450449.290999999</v>
      </c>
      <c r="G31" s="1">
        <f>'Monthly Data'!E67</f>
        <v>156816.93397811288</v>
      </c>
      <c r="H31" s="1">
        <f>'Monthly Data'!F67</f>
        <v>11607266.224978112</v>
      </c>
      <c r="I31" s="1">
        <f>'Monthly Data'!G67</f>
        <v>6748420.8118000003</v>
      </c>
      <c r="J31" s="1">
        <f>'Monthly Data'!H67</f>
        <v>244001.52979402614</v>
      </c>
      <c r="K31" s="1">
        <f>'Monthly Data'!I67</f>
        <v>6992422.3415940264</v>
      </c>
      <c r="L31" s="1">
        <f>'Monthly Data'!J67</f>
        <v>20688536.661700003</v>
      </c>
      <c r="M31" s="1">
        <f>'Monthly Data'!K67</f>
        <v>658279.00627590937</v>
      </c>
      <c r="N31" s="1">
        <f>'Monthly Data'!L67</f>
        <v>21346815.667975914</v>
      </c>
      <c r="O31" s="1">
        <f>'Monthly Data'!M67</f>
        <v>12819088.591</v>
      </c>
      <c r="P31" s="1">
        <f>'Monthly Data'!N67</f>
        <v>151024.82790661999</v>
      </c>
      <c r="Q31" s="1">
        <f>'Monthly Data'!O67</f>
        <v>12970113.41890662</v>
      </c>
      <c r="R31" s="1">
        <f>'Monthly Data'!P67</f>
        <v>107612.23124516629</v>
      </c>
      <c r="S31" s="1">
        <f>'Monthly Data'!Q67</f>
        <v>96544.53</v>
      </c>
      <c r="T31" s="7">
        <f>'Monthly Data'!R67</f>
        <v>61992.083333333336</v>
      </c>
      <c r="U31" s="7">
        <f>'Monthly Data'!S67</f>
        <v>23871</v>
      </c>
      <c r="V31" s="7">
        <f>'Monthly Data'!T67</f>
        <v>422.44500000000005</v>
      </c>
      <c r="W31" s="2">
        <f>'Monthly Data'!U67</f>
        <v>23799</v>
      </c>
      <c r="X31" s="2">
        <f>'Monthly Data'!V67</f>
        <v>3067</v>
      </c>
      <c r="Y31" s="2">
        <f>'Monthly Data'!W67</f>
        <v>325</v>
      </c>
      <c r="Z31" s="5">
        <f>'Monthly Data'!X67</f>
        <v>3</v>
      </c>
      <c r="AA31" s="2">
        <f>'Monthly Data'!Y67</f>
        <v>5163</v>
      </c>
      <c r="AB31" s="2">
        <f>'Monthly Data'!Z67</f>
        <v>148</v>
      </c>
      <c r="AC31" s="49">
        <f>Weather!C151</f>
        <v>17.670000000000002</v>
      </c>
      <c r="AD31" s="50">
        <f>Weather!D151</f>
        <v>131.6</v>
      </c>
      <c r="AE31" s="50">
        <f>Weather!E151</f>
        <v>1.6999999999999993</v>
      </c>
      <c r="AF31" s="50">
        <f>Weather!F151</f>
        <v>80.199999999999989</v>
      </c>
      <c r="AG31" s="50">
        <f>Weather!G151</f>
        <v>10.299999999999997</v>
      </c>
      <c r="AH31" s="50">
        <f>Weather!H151</f>
        <v>39.300000000000011</v>
      </c>
      <c r="AI31" s="50">
        <f>Weather!I151</f>
        <v>29.4</v>
      </c>
      <c r="AJ31" s="50">
        <f>Weather!J151</f>
        <v>12.299999999999999</v>
      </c>
      <c r="AK31" s="50">
        <f>Weather!K151</f>
        <v>62.400000000000006</v>
      </c>
      <c r="AL31" s="50">
        <f>Weather!L151</f>
        <v>1.5</v>
      </c>
      <c r="AM31" s="50">
        <f>Weather!M151</f>
        <v>111.60000000000001</v>
      </c>
      <c r="AN31" s="50">
        <f>Weather!N151</f>
        <v>0</v>
      </c>
      <c r="AO31" s="50">
        <f>Weather!O151</f>
        <v>170.10000000000002</v>
      </c>
      <c r="AP31" s="50">
        <f>Weather!P151</f>
        <v>0</v>
      </c>
      <c r="AQ31" s="50">
        <f>Weather!Q151</f>
        <v>230.1</v>
      </c>
      <c r="AR31" s="50">
        <f>Weather!R151</f>
        <v>0</v>
      </c>
      <c r="AS31" s="50">
        <f>Weather!S151</f>
        <v>290.09999999999997</v>
      </c>
      <c r="AT31" s="47">
        <f>Economic!C43</f>
        <v>659861.19999999995</v>
      </c>
      <c r="AU31" s="47">
        <f>Economic!D43</f>
        <v>6790.7</v>
      </c>
      <c r="AV31" s="47">
        <f>Economic!E43</f>
        <v>6837.5</v>
      </c>
      <c r="AW31" s="47">
        <f>Economic!F43</f>
        <v>79.7</v>
      </c>
      <c r="AX31" s="47">
        <f>Economic!G43</f>
        <v>80.400000000000006</v>
      </c>
      <c r="AY31" s="51">
        <v>30</v>
      </c>
      <c r="AZ31" s="51">
        <v>21</v>
      </c>
      <c r="BA31" s="51">
        <f t="shared" si="23"/>
        <v>30</v>
      </c>
      <c r="BB31" s="51">
        <f t="shared" si="28"/>
        <v>0</v>
      </c>
      <c r="BC31" s="51">
        <f t="shared" si="28"/>
        <v>0</v>
      </c>
      <c r="BD31" s="51">
        <f t="shared" si="28"/>
        <v>0</v>
      </c>
      <c r="BE31" s="51">
        <f t="shared" si="28"/>
        <v>0</v>
      </c>
      <c r="BF31" s="51">
        <f t="shared" si="28"/>
        <v>0</v>
      </c>
      <c r="BG31" s="51">
        <f t="shared" si="28"/>
        <v>1</v>
      </c>
      <c r="BH31" s="51">
        <f t="shared" si="28"/>
        <v>0</v>
      </c>
      <c r="BI31" s="51">
        <f t="shared" si="28"/>
        <v>0</v>
      </c>
      <c r="BJ31" s="51">
        <f t="shared" si="28"/>
        <v>0</v>
      </c>
      <c r="BK31" s="51">
        <f t="shared" si="28"/>
        <v>0</v>
      </c>
      <c r="BL31" s="51">
        <f t="shared" si="28"/>
        <v>0</v>
      </c>
      <c r="BM31" s="51">
        <f t="shared" si="28"/>
        <v>0</v>
      </c>
      <c r="BN31" s="51">
        <f t="shared" si="28"/>
        <v>0</v>
      </c>
      <c r="BO31" s="51">
        <f t="shared" si="28"/>
        <v>0</v>
      </c>
      <c r="BP31" s="51">
        <f t="shared" si="25"/>
        <v>0</v>
      </c>
      <c r="BQ31" s="51">
        <f t="shared" si="26"/>
        <v>1</v>
      </c>
      <c r="BR31" s="52">
        <v>0</v>
      </c>
      <c r="BS31" s="52">
        <v>0</v>
      </c>
      <c r="BT31" s="58">
        <f t="shared" si="3"/>
        <v>0</v>
      </c>
      <c r="BU31" s="58">
        <f t="shared" si="4"/>
        <v>0</v>
      </c>
      <c r="BV31" s="58">
        <f t="shared" si="5"/>
        <v>0</v>
      </c>
      <c r="BW31" s="58">
        <f t="shared" si="6"/>
        <v>0</v>
      </c>
      <c r="BX31" s="58">
        <f t="shared" si="7"/>
        <v>0</v>
      </c>
      <c r="BY31" s="58">
        <f t="shared" si="8"/>
        <v>0</v>
      </c>
      <c r="BZ31" s="58">
        <f t="shared" si="9"/>
        <v>0</v>
      </c>
      <c r="CA31" s="58">
        <f t="shared" si="10"/>
        <v>0</v>
      </c>
      <c r="CB31" s="58">
        <f t="shared" si="11"/>
        <v>0</v>
      </c>
      <c r="CC31" s="58">
        <f t="shared" si="12"/>
        <v>0</v>
      </c>
      <c r="CD31" s="58">
        <f t="shared" si="13"/>
        <v>0</v>
      </c>
      <c r="CE31" s="58">
        <f t="shared" si="14"/>
        <v>0</v>
      </c>
      <c r="CF31" s="58">
        <f t="shared" si="15"/>
        <v>0</v>
      </c>
      <c r="CG31" s="58">
        <f t="shared" si="16"/>
        <v>0</v>
      </c>
      <c r="CH31" s="58">
        <f t="shared" si="17"/>
        <v>0</v>
      </c>
      <c r="CI31" s="58">
        <f t="shared" si="18"/>
        <v>0</v>
      </c>
      <c r="CJ31" s="12">
        <f t="shared" si="19"/>
        <v>487.72075402235856</v>
      </c>
      <c r="CK31" s="12">
        <f t="shared" si="20"/>
        <v>2279.8899059647952</v>
      </c>
      <c r="CL31" s="12">
        <f t="shared" si="21"/>
        <v>65682.509747618198</v>
      </c>
      <c r="CM31" s="12">
        <f t="shared" si="22"/>
        <v>4323371.1396355396</v>
      </c>
    </row>
    <row r="32" spans="1:91">
      <c r="A32" s="11">
        <f>'Monthly Data'!A68</f>
        <v>41821</v>
      </c>
      <c r="B32" s="9">
        <f>'Monthly Data'!B68</f>
        <v>2014</v>
      </c>
      <c r="C32" s="9">
        <f t="shared" si="1"/>
        <v>7</v>
      </c>
      <c r="D32" s="1">
        <f>'Monthly Data'!C68</f>
        <v>58142316.039879523</v>
      </c>
      <c r="E32" s="1">
        <f t="shared" si="2"/>
        <v>2061232.5354355127</v>
      </c>
      <c r="F32" s="1">
        <f>'Monthly Data'!D68</f>
        <v>12659349.261</v>
      </c>
      <c r="G32" s="1">
        <f>'Monthly Data'!E68</f>
        <v>156816.93397811288</v>
      </c>
      <c r="H32" s="1">
        <f>'Monthly Data'!F68</f>
        <v>12816166.194978112</v>
      </c>
      <c r="I32" s="1">
        <f>'Monthly Data'!G68</f>
        <v>7210633.4199000001</v>
      </c>
      <c r="J32" s="1">
        <f>'Monthly Data'!H68</f>
        <v>244001.52979402614</v>
      </c>
      <c r="K32" s="1">
        <f>'Monthly Data'!I68</f>
        <v>7454634.9496940263</v>
      </c>
      <c r="L32" s="1">
        <f>'Monthly Data'!J68</f>
        <v>21993476.2918</v>
      </c>
      <c r="M32" s="1">
        <f>'Monthly Data'!K68</f>
        <v>658279.00627590937</v>
      </c>
      <c r="N32" s="1">
        <f>'Monthly Data'!L68</f>
        <v>22651755.298075911</v>
      </c>
      <c r="O32" s="1">
        <f>'Monthly Data'!M68</f>
        <v>14008809.457</v>
      </c>
      <c r="P32" s="1">
        <f>'Monthly Data'!N68</f>
        <v>151024.82790661999</v>
      </c>
      <c r="Q32" s="1">
        <f>'Monthly Data'!O68</f>
        <v>14159834.28490662</v>
      </c>
      <c r="R32" s="1">
        <f>'Monthly Data'!P68</f>
        <v>108165.34174400619</v>
      </c>
      <c r="S32" s="1">
        <f>'Monthly Data'!Q68</f>
        <v>100649.73299999999</v>
      </c>
      <c r="T32" s="7">
        <f>'Monthly Data'!R68</f>
        <v>61992.083333333336</v>
      </c>
      <c r="U32" s="7">
        <f>'Monthly Data'!S68</f>
        <v>23871</v>
      </c>
      <c r="V32" s="7">
        <f>'Monthly Data'!T68</f>
        <v>395.33600000000001</v>
      </c>
      <c r="W32" s="2">
        <f>'Monthly Data'!U68</f>
        <v>23834</v>
      </c>
      <c r="X32" s="2">
        <f>'Monthly Data'!V68</f>
        <v>3066</v>
      </c>
      <c r="Y32" s="2">
        <f>'Monthly Data'!W68</f>
        <v>325</v>
      </c>
      <c r="Z32" s="5">
        <f>'Monthly Data'!X68</f>
        <v>3</v>
      </c>
      <c r="AA32" s="2">
        <f>'Monthly Data'!Y68</f>
        <v>5139</v>
      </c>
      <c r="AB32" s="2">
        <f>'Monthly Data'!Z68</f>
        <v>147</v>
      </c>
      <c r="AC32" s="49">
        <f>Weather!C152</f>
        <v>19.070967741935483</v>
      </c>
      <c r="AD32" s="50">
        <f>Weather!D152</f>
        <v>94.199999999999989</v>
      </c>
      <c r="AE32" s="50">
        <f>Weather!E152</f>
        <v>3.3999999999999986</v>
      </c>
      <c r="AF32" s="50">
        <f>Weather!F152</f>
        <v>44.4</v>
      </c>
      <c r="AG32" s="50">
        <f>Weather!G152</f>
        <v>15.599999999999998</v>
      </c>
      <c r="AH32" s="50">
        <f>Weather!H152</f>
        <v>13.500000000000004</v>
      </c>
      <c r="AI32" s="50">
        <f>Weather!I152</f>
        <v>46.7</v>
      </c>
      <c r="AJ32" s="50">
        <f>Weather!J152</f>
        <v>1.5</v>
      </c>
      <c r="AK32" s="50">
        <f>Weather!K152</f>
        <v>96.7</v>
      </c>
      <c r="AL32" s="50">
        <f>Weather!L152</f>
        <v>0</v>
      </c>
      <c r="AM32" s="50">
        <f>Weather!M152</f>
        <v>157.19999999999999</v>
      </c>
      <c r="AN32" s="50">
        <f>Weather!N152</f>
        <v>0</v>
      </c>
      <c r="AO32" s="50">
        <f>Weather!O152</f>
        <v>219.2</v>
      </c>
      <c r="AP32" s="50">
        <f>Weather!P152</f>
        <v>0</v>
      </c>
      <c r="AQ32" s="50">
        <f>Weather!Q152</f>
        <v>281.19999999999993</v>
      </c>
      <c r="AR32" s="50">
        <f>Weather!R152</f>
        <v>0</v>
      </c>
      <c r="AS32" s="50">
        <f>Weather!S152</f>
        <v>343.19999999999993</v>
      </c>
      <c r="AT32" s="47">
        <f>Economic!C44</f>
        <v>659861.19999999995</v>
      </c>
      <c r="AU32" s="47">
        <f>Economic!D44</f>
        <v>6792</v>
      </c>
      <c r="AV32" s="47">
        <f>Economic!E44</f>
        <v>6884</v>
      </c>
      <c r="AW32" s="47">
        <f>Economic!F44</f>
        <v>79.2</v>
      </c>
      <c r="AX32" s="47">
        <f>Economic!G44</f>
        <v>80.400000000000006</v>
      </c>
      <c r="AY32" s="51">
        <v>31</v>
      </c>
      <c r="AZ32" s="51">
        <v>21</v>
      </c>
      <c r="BA32" s="51">
        <f t="shared" si="23"/>
        <v>31</v>
      </c>
      <c r="BB32" s="51">
        <f t="shared" si="28"/>
        <v>0</v>
      </c>
      <c r="BC32" s="51">
        <f t="shared" si="28"/>
        <v>0</v>
      </c>
      <c r="BD32" s="51">
        <f t="shared" si="28"/>
        <v>0</v>
      </c>
      <c r="BE32" s="51">
        <f t="shared" si="28"/>
        <v>0</v>
      </c>
      <c r="BF32" s="51">
        <f t="shared" si="28"/>
        <v>0</v>
      </c>
      <c r="BG32" s="51">
        <f t="shared" si="28"/>
        <v>0</v>
      </c>
      <c r="BH32" s="51">
        <f t="shared" si="28"/>
        <v>1</v>
      </c>
      <c r="BI32" s="51">
        <f t="shared" si="28"/>
        <v>0</v>
      </c>
      <c r="BJ32" s="51">
        <f t="shared" si="28"/>
        <v>0</v>
      </c>
      <c r="BK32" s="51">
        <f t="shared" si="28"/>
        <v>0</v>
      </c>
      <c r="BL32" s="51">
        <f t="shared" si="28"/>
        <v>0</v>
      </c>
      <c r="BM32" s="51">
        <f t="shared" si="28"/>
        <v>0</v>
      </c>
      <c r="BN32" s="51">
        <f t="shared" si="28"/>
        <v>0</v>
      </c>
      <c r="BO32" s="51">
        <f t="shared" si="28"/>
        <v>0</v>
      </c>
      <c r="BP32" s="51">
        <f t="shared" si="25"/>
        <v>0</v>
      </c>
      <c r="BQ32" s="51">
        <f t="shared" si="26"/>
        <v>1</v>
      </c>
      <c r="BR32" s="52">
        <v>0</v>
      </c>
      <c r="BS32" s="52">
        <v>0</v>
      </c>
      <c r="BT32" s="58">
        <f t="shared" si="3"/>
        <v>0</v>
      </c>
      <c r="BU32" s="58">
        <f t="shared" si="4"/>
        <v>0</v>
      </c>
      <c r="BV32" s="58">
        <f t="shared" si="5"/>
        <v>0</v>
      </c>
      <c r="BW32" s="58">
        <f t="shared" si="6"/>
        <v>0</v>
      </c>
      <c r="BX32" s="58">
        <f t="shared" si="7"/>
        <v>0</v>
      </c>
      <c r="BY32" s="58">
        <f t="shared" si="8"/>
        <v>0</v>
      </c>
      <c r="BZ32" s="58">
        <f t="shared" si="9"/>
        <v>0</v>
      </c>
      <c r="CA32" s="58">
        <f t="shared" si="10"/>
        <v>0</v>
      </c>
      <c r="CB32" s="58">
        <f t="shared" si="11"/>
        <v>0</v>
      </c>
      <c r="CC32" s="58">
        <f t="shared" si="12"/>
        <v>0</v>
      </c>
      <c r="CD32" s="58">
        <f t="shared" si="13"/>
        <v>0</v>
      </c>
      <c r="CE32" s="58">
        <f t="shared" si="14"/>
        <v>0</v>
      </c>
      <c r="CF32" s="58">
        <f t="shared" si="15"/>
        <v>0</v>
      </c>
      <c r="CG32" s="58">
        <f t="shared" si="16"/>
        <v>0</v>
      </c>
      <c r="CH32" s="58">
        <f t="shared" si="17"/>
        <v>0</v>
      </c>
      <c r="CI32" s="58">
        <f t="shared" si="18"/>
        <v>0</v>
      </c>
      <c r="CJ32" s="12">
        <f t="shared" si="19"/>
        <v>537.72619765788841</v>
      </c>
      <c r="CK32" s="12">
        <f t="shared" si="20"/>
        <v>2431.387785288332</v>
      </c>
      <c r="CL32" s="12">
        <f t="shared" si="21"/>
        <v>69697.708609464345</v>
      </c>
      <c r="CM32" s="12">
        <f t="shared" si="22"/>
        <v>4719944.7616355401</v>
      </c>
    </row>
    <row r="33" spans="1:91">
      <c r="A33" s="11">
        <f>'Monthly Data'!A69</f>
        <v>41852</v>
      </c>
      <c r="B33" s="9">
        <f>'Monthly Data'!B69</f>
        <v>2014</v>
      </c>
      <c r="C33" s="9">
        <f t="shared" si="1"/>
        <v>8</v>
      </c>
      <c r="D33" s="1">
        <f>'Monthly Data'!C69</f>
        <v>57751654.821686745</v>
      </c>
      <c r="E33" s="1">
        <f t="shared" si="2"/>
        <v>1766683.5455257967</v>
      </c>
      <c r="F33" s="1">
        <f>'Monthly Data'!D69</f>
        <v>12690651.3156</v>
      </c>
      <c r="G33" s="1">
        <f>'Monthly Data'!E69</f>
        <v>156816.93397811288</v>
      </c>
      <c r="H33" s="1">
        <f>'Monthly Data'!F69</f>
        <v>12847468.249578113</v>
      </c>
      <c r="I33" s="1">
        <f>'Monthly Data'!G69</f>
        <v>7172486.9500000002</v>
      </c>
      <c r="J33" s="1">
        <f>'Monthly Data'!H69</f>
        <v>244001.52979402614</v>
      </c>
      <c r="K33" s="1">
        <f>'Monthly Data'!I69</f>
        <v>7416488.4797940264</v>
      </c>
      <c r="L33" s="1">
        <f>'Monthly Data'!J69</f>
        <v>21804865.032099999</v>
      </c>
      <c r="M33" s="1">
        <f>'Monthly Data'!K69</f>
        <v>658279.00627590937</v>
      </c>
      <c r="N33" s="1">
        <f>'Monthly Data'!L69</f>
        <v>22463144.03837591</v>
      </c>
      <c r="O33" s="1">
        <f>'Monthly Data'!M69</f>
        <v>14091447.23</v>
      </c>
      <c r="P33" s="1">
        <f>'Monthly Data'!N69</f>
        <v>151024.82790661999</v>
      </c>
      <c r="Q33" s="1">
        <f>'Monthly Data'!O69</f>
        <v>14242472.05790662</v>
      </c>
      <c r="R33" s="1">
        <f>'Monthly Data'!P69</f>
        <v>124973.92846094354</v>
      </c>
      <c r="S33" s="1">
        <f>'Monthly Data'!Q69</f>
        <v>100546.82</v>
      </c>
      <c r="T33" s="7">
        <f>'Monthly Data'!R69</f>
        <v>61992.083333333336</v>
      </c>
      <c r="U33" s="7">
        <f>'Monthly Data'!S69</f>
        <v>23871</v>
      </c>
      <c r="V33" s="7">
        <f>'Monthly Data'!T69</f>
        <v>403.601</v>
      </c>
      <c r="W33" s="2">
        <f>'Monthly Data'!U69</f>
        <v>23862</v>
      </c>
      <c r="X33" s="2">
        <f>'Monthly Data'!V69</f>
        <v>3062</v>
      </c>
      <c r="Y33" s="2">
        <f>'Monthly Data'!W69</f>
        <v>326</v>
      </c>
      <c r="Z33" s="5">
        <f>'Monthly Data'!X69</f>
        <v>3</v>
      </c>
      <c r="AA33" s="2">
        <f>'Monthly Data'!Y69</f>
        <v>5209</v>
      </c>
      <c r="AB33" s="2">
        <f>'Monthly Data'!Z69</f>
        <v>144</v>
      </c>
      <c r="AC33" s="49">
        <f>Weather!C153</f>
        <v>18.764516129032263</v>
      </c>
      <c r="AD33" s="50">
        <f>Weather!D153</f>
        <v>100.4</v>
      </c>
      <c r="AE33" s="50">
        <f>Weather!E153</f>
        <v>0.10000000000000142</v>
      </c>
      <c r="AF33" s="50">
        <f>Weather!F153</f>
        <v>49.300000000000004</v>
      </c>
      <c r="AG33" s="50">
        <f>Weather!G153</f>
        <v>11.000000000000004</v>
      </c>
      <c r="AH33" s="50">
        <f>Weather!H153</f>
        <v>19.3</v>
      </c>
      <c r="AI33" s="50">
        <f>Weather!I153</f>
        <v>43.000000000000007</v>
      </c>
      <c r="AJ33" s="50">
        <f>Weather!J153</f>
        <v>5.8000000000000007</v>
      </c>
      <c r="AK33" s="50">
        <f>Weather!K153</f>
        <v>91.499999999999972</v>
      </c>
      <c r="AL33" s="50">
        <f>Weather!L153</f>
        <v>0.40000000000000036</v>
      </c>
      <c r="AM33" s="50">
        <f>Weather!M153</f>
        <v>148.09999999999994</v>
      </c>
      <c r="AN33" s="50">
        <f>Weather!N153</f>
        <v>0</v>
      </c>
      <c r="AO33" s="50">
        <f>Weather!O153</f>
        <v>209.69999999999996</v>
      </c>
      <c r="AP33" s="50">
        <f>Weather!P153</f>
        <v>0</v>
      </c>
      <c r="AQ33" s="50">
        <f>Weather!Q153</f>
        <v>271.70000000000005</v>
      </c>
      <c r="AR33" s="50">
        <f>Weather!R153</f>
        <v>0</v>
      </c>
      <c r="AS33" s="50">
        <f>Weather!S153</f>
        <v>333.7000000000001</v>
      </c>
      <c r="AT33" s="47">
        <f>Economic!C45</f>
        <v>659861.19999999995</v>
      </c>
      <c r="AU33" s="47">
        <f>Economic!D45</f>
        <v>6796.3</v>
      </c>
      <c r="AV33" s="47">
        <f>Economic!E45</f>
        <v>6897.1</v>
      </c>
      <c r="AW33" s="47">
        <f>Economic!F45</f>
        <v>78.3</v>
      </c>
      <c r="AX33" s="47">
        <f>Economic!G45</f>
        <v>79.2</v>
      </c>
      <c r="AY33" s="51">
        <v>31</v>
      </c>
      <c r="AZ33" s="51">
        <v>22</v>
      </c>
      <c r="BA33" s="51">
        <f t="shared" si="23"/>
        <v>32</v>
      </c>
      <c r="BB33" s="51">
        <f t="shared" si="28"/>
        <v>0</v>
      </c>
      <c r="BC33" s="51">
        <f t="shared" si="28"/>
        <v>0</v>
      </c>
      <c r="BD33" s="51">
        <f t="shared" si="28"/>
        <v>0</v>
      </c>
      <c r="BE33" s="51">
        <f t="shared" si="28"/>
        <v>0</v>
      </c>
      <c r="BF33" s="51">
        <f t="shared" si="28"/>
        <v>0</v>
      </c>
      <c r="BG33" s="51">
        <f t="shared" si="28"/>
        <v>0</v>
      </c>
      <c r="BH33" s="51">
        <f t="shared" si="28"/>
        <v>0</v>
      </c>
      <c r="BI33" s="51">
        <f t="shared" si="28"/>
        <v>1</v>
      </c>
      <c r="BJ33" s="51">
        <f t="shared" si="28"/>
        <v>0</v>
      </c>
      <c r="BK33" s="51">
        <f t="shared" si="28"/>
        <v>0</v>
      </c>
      <c r="BL33" s="51">
        <f t="shared" si="28"/>
        <v>0</v>
      </c>
      <c r="BM33" s="51">
        <f t="shared" si="28"/>
        <v>0</v>
      </c>
      <c r="BN33" s="51">
        <f t="shared" si="28"/>
        <v>0</v>
      </c>
      <c r="BO33" s="51">
        <f t="shared" si="28"/>
        <v>0</v>
      </c>
      <c r="BP33" s="51">
        <f t="shared" si="25"/>
        <v>0</v>
      </c>
      <c r="BQ33" s="51">
        <f t="shared" si="26"/>
        <v>1</v>
      </c>
      <c r="BR33" s="52">
        <v>0</v>
      </c>
      <c r="BS33" s="52">
        <v>0</v>
      </c>
      <c r="BT33" s="58">
        <f t="shared" si="3"/>
        <v>0</v>
      </c>
      <c r="BU33" s="58">
        <f t="shared" si="4"/>
        <v>0</v>
      </c>
      <c r="BV33" s="58">
        <f t="shared" si="5"/>
        <v>0</v>
      </c>
      <c r="BW33" s="58">
        <f t="shared" si="6"/>
        <v>0</v>
      </c>
      <c r="BX33" s="58">
        <f t="shared" si="7"/>
        <v>0</v>
      </c>
      <c r="BY33" s="58">
        <f t="shared" si="8"/>
        <v>0</v>
      </c>
      <c r="BZ33" s="58">
        <f t="shared" si="9"/>
        <v>0</v>
      </c>
      <c r="CA33" s="58">
        <f t="shared" si="10"/>
        <v>0</v>
      </c>
      <c r="CB33" s="58">
        <f t="shared" si="11"/>
        <v>0</v>
      </c>
      <c r="CC33" s="58">
        <f t="shared" si="12"/>
        <v>0</v>
      </c>
      <c r="CD33" s="58">
        <f t="shared" si="13"/>
        <v>0</v>
      </c>
      <c r="CE33" s="58">
        <f t="shared" si="14"/>
        <v>0</v>
      </c>
      <c r="CF33" s="58">
        <f t="shared" si="15"/>
        <v>0</v>
      </c>
      <c r="CG33" s="58">
        <f t="shared" si="16"/>
        <v>0</v>
      </c>
      <c r="CH33" s="58">
        <f t="shared" si="17"/>
        <v>0</v>
      </c>
      <c r="CI33" s="58">
        <f t="shared" si="18"/>
        <v>0</v>
      </c>
      <c r="CJ33" s="12">
        <f t="shared" si="19"/>
        <v>538.40701741589612</v>
      </c>
      <c r="CK33" s="12">
        <f t="shared" si="20"/>
        <v>2422.1059698870104</v>
      </c>
      <c r="CL33" s="12">
        <f t="shared" si="21"/>
        <v>68905.349810969055</v>
      </c>
      <c r="CM33" s="12">
        <f t="shared" si="22"/>
        <v>4747490.6859688731</v>
      </c>
    </row>
    <row r="34" spans="1:91">
      <c r="A34" s="11">
        <f>'Monthly Data'!A70</f>
        <v>41883</v>
      </c>
      <c r="B34" s="9">
        <f>'Monthly Data'!B70</f>
        <v>2014</v>
      </c>
      <c r="C34" s="9">
        <f t="shared" si="1"/>
        <v>9</v>
      </c>
      <c r="D34" s="1">
        <f>'Monthly Data'!C70</f>
        <v>55055070.785060234</v>
      </c>
      <c r="E34" s="1">
        <f t="shared" si="2"/>
        <v>1742397.1186392754</v>
      </c>
      <c r="F34" s="1">
        <f>'Monthly Data'!D70</f>
        <v>12397214.755899999</v>
      </c>
      <c r="G34" s="1">
        <f>'Monthly Data'!E70</f>
        <v>156816.93397811288</v>
      </c>
      <c r="H34" s="1">
        <f>'Monthly Data'!F70</f>
        <v>12554031.689878112</v>
      </c>
      <c r="I34" s="1">
        <f>'Monthly Data'!G70</f>
        <v>6683803.4541999996</v>
      </c>
      <c r="J34" s="1">
        <f>'Monthly Data'!H70</f>
        <v>244001.52979402614</v>
      </c>
      <c r="K34" s="1">
        <f>'Monthly Data'!I70</f>
        <v>6927804.9839940257</v>
      </c>
      <c r="L34" s="1">
        <f>'Monthly Data'!J70</f>
        <v>20432736.001000002</v>
      </c>
      <c r="M34" s="1">
        <f>'Monthly Data'!K70</f>
        <v>658279.00627590937</v>
      </c>
      <c r="N34" s="1">
        <f>'Monthly Data'!L70</f>
        <v>21091015.007275913</v>
      </c>
      <c r="O34" s="1">
        <f>'Monthly Data'!M70</f>
        <v>13562155.984999999</v>
      </c>
      <c r="P34" s="1">
        <f>'Monthly Data'!N70</f>
        <v>151024.82790661999</v>
      </c>
      <c r="Q34" s="1">
        <f>'Monthly Data'!O70</f>
        <v>13713180.812906619</v>
      </c>
      <c r="R34" s="1">
        <f>'Monthly Data'!P70</f>
        <v>139459.97032095899</v>
      </c>
      <c r="S34" s="1">
        <f>'Monthly Data'!Q70</f>
        <v>97303.5</v>
      </c>
      <c r="T34" s="7">
        <f>'Monthly Data'!R70</f>
        <v>61992.083333333336</v>
      </c>
      <c r="U34" s="7">
        <f>'Monthly Data'!S70</f>
        <v>23871</v>
      </c>
      <c r="V34" s="7">
        <f>'Monthly Data'!T70</f>
        <v>405.03599999999994</v>
      </c>
      <c r="W34" s="2">
        <f>'Monthly Data'!U70</f>
        <v>24020</v>
      </c>
      <c r="X34" s="2">
        <f>'Monthly Data'!V70</f>
        <v>2981</v>
      </c>
      <c r="Y34" s="2">
        <f>'Monthly Data'!W70</f>
        <v>324</v>
      </c>
      <c r="Z34" s="5">
        <f>'Monthly Data'!X70</f>
        <v>3</v>
      </c>
      <c r="AA34" s="2">
        <f>'Monthly Data'!Y70</f>
        <v>5316</v>
      </c>
      <c r="AB34" s="2">
        <f>'Monthly Data'!Z70</f>
        <v>144</v>
      </c>
      <c r="AC34" s="49">
        <f>Weather!C154</f>
        <v>15.300000000000002</v>
      </c>
      <c r="AD34" s="50">
        <f>Weather!D154</f>
        <v>203.3</v>
      </c>
      <c r="AE34" s="50">
        <f>Weather!E154</f>
        <v>2.3000000000000007</v>
      </c>
      <c r="AF34" s="50">
        <f>Weather!F154</f>
        <v>147.70000000000005</v>
      </c>
      <c r="AG34" s="50">
        <f>Weather!G154</f>
        <v>6.6999999999999993</v>
      </c>
      <c r="AH34" s="50">
        <f>Weather!H154</f>
        <v>101.4</v>
      </c>
      <c r="AI34" s="50">
        <f>Weather!I154</f>
        <v>20.400000000000002</v>
      </c>
      <c r="AJ34" s="50">
        <f>Weather!J154</f>
        <v>58.999999999999986</v>
      </c>
      <c r="AK34" s="50">
        <f>Weather!K154</f>
        <v>38</v>
      </c>
      <c r="AL34" s="50">
        <f>Weather!L154</f>
        <v>32.700000000000003</v>
      </c>
      <c r="AM34" s="50">
        <f>Weather!M154</f>
        <v>71.699999999999989</v>
      </c>
      <c r="AN34" s="50">
        <f>Weather!N154</f>
        <v>18.600000000000001</v>
      </c>
      <c r="AO34" s="50">
        <f>Weather!O154</f>
        <v>117.6</v>
      </c>
      <c r="AP34" s="50">
        <f>Weather!P154</f>
        <v>7.1</v>
      </c>
      <c r="AQ34" s="50">
        <f>Weather!Q154</f>
        <v>166.09999999999994</v>
      </c>
      <c r="AR34" s="50">
        <f>Weather!R154</f>
        <v>0.40000000000000036</v>
      </c>
      <c r="AS34" s="50">
        <f>Weather!S154</f>
        <v>219.39999999999995</v>
      </c>
      <c r="AT34" s="47">
        <f>Economic!C46</f>
        <v>659861.19999999995</v>
      </c>
      <c r="AU34" s="47">
        <f>Economic!D46</f>
        <v>6817.7</v>
      </c>
      <c r="AV34" s="47">
        <f>Economic!E46</f>
        <v>6875.4</v>
      </c>
      <c r="AW34" s="47">
        <f>Economic!F46</f>
        <v>77.8</v>
      </c>
      <c r="AX34" s="47">
        <f>Economic!G46</f>
        <v>78.400000000000006</v>
      </c>
      <c r="AY34" s="51">
        <v>30</v>
      </c>
      <c r="AZ34" s="51">
        <v>19</v>
      </c>
      <c r="BA34" s="51">
        <f t="shared" si="23"/>
        <v>33</v>
      </c>
      <c r="BB34" s="51">
        <f t="shared" si="28"/>
        <v>0</v>
      </c>
      <c r="BC34" s="51">
        <f t="shared" si="28"/>
        <v>0</v>
      </c>
      <c r="BD34" s="51">
        <f t="shared" si="28"/>
        <v>0</v>
      </c>
      <c r="BE34" s="51">
        <f t="shared" si="28"/>
        <v>0</v>
      </c>
      <c r="BF34" s="51">
        <f t="shared" si="28"/>
        <v>0</v>
      </c>
      <c r="BG34" s="51">
        <f t="shared" si="28"/>
        <v>0</v>
      </c>
      <c r="BH34" s="51">
        <f t="shared" si="28"/>
        <v>0</v>
      </c>
      <c r="BI34" s="51">
        <f t="shared" si="28"/>
        <v>0</v>
      </c>
      <c r="BJ34" s="51">
        <f t="shared" si="28"/>
        <v>1</v>
      </c>
      <c r="BK34" s="51">
        <f t="shared" si="28"/>
        <v>0</v>
      </c>
      <c r="BL34" s="51">
        <f t="shared" si="28"/>
        <v>0</v>
      </c>
      <c r="BM34" s="51">
        <f t="shared" si="28"/>
        <v>0</v>
      </c>
      <c r="BN34" s="51">
        <f t="shared" si="28"/>
        <v>0</v>
      </c>
      <c r="BO34" s="51">
        <f t="shared" si="28"/>
        <v>1</v>
      </c>
      <c r="BP34" s="51">
        <f t="shared" si="25"/>
        <v>1</v>
      </c>
      <c r="BQ34" s="51">
        <f t="shared" si="26"/>
        <v>0</v>
      </c>
      <c r="BR34" s="52">
        <v>0</v>
      </c>
      <c r="BS34" s="52">
        <v>0</v>
      </c>
      <c r="BT34" s="58">
        <f t="shared" si="3"/>
        <v>0</v>
      </c>
      <c r="BU34" s="58">
        <f t="shared" si="4"/>
        <v>0</v>
      </c>
      <c r="BV34" s="58">
        <f t="shared" si="5"/>
        <v>0</v>
      </c>
      <c r="BW34" s="58">
        <f t="shared" si="6"/>
        <v>0</v>
      </c>
      <c r="BX34" s="58">
        <f t="shared" si="7"/>
        <v>0</v>
      </c>
      <c r="BY34" s="58">
        <f t="shared" si="8"/>
        <v>0</v>
      </c>
      <c r="BZ34" s="58">
        <f t="shared" si="9"/>
        <v>0</v>
      </c>
      <c r="CA34" s="58">
        <f t="shared" si="10"/>
        <v>0</v>
      </c>
      <c r="CB34" s="58">
        <f t="shared" si="11"/>
        <v>0</v>
      </c>
      <c r="CC34" s="58">
        <f t="shared" si="12"/>
        <v>0</v>
      </c>
      <c r="CD34" s="58">
        <f t="shared" si="13"/>
        <v>0</v>
      </c>
      <c r="CE34" s="58">
        <f t="shared" si="14"/>
        <v>0</v>
      </c>
      <c r="CF34" s="58">
        <f t="shared" si="15"/>
        <v>0</v>
      </c>
      <c r="CG34" s="58">
        <f t="shared" si="16"/>
        <v>0</v>
      </c>
      <c r="CH34" s="58">
        <f t="shared" si="17"/>
        <v>0</v>
      </c>
      <c r="CI34" s="58">
        <f t="shared" si="18"/>
        <v>0</v>
      </c>
      <c r="CJ34" s="12">
        <f t="shared" si="19"/>
        <v>522.64911281757338</v>
      </c>
      <c r="CK34" s="12">
        <f t="shared" si="20"/>
        <v>2323.986911772568</v>
      </c>
      <c r="CL34" s="12">
        <f t="shared" si="21"/>
        <v>65095.725331098496</v>
      </c>
      <c r="CM34" s="12">
        <f t="shared" si="22"/>
        <v>4571060.2709688731</v>
      </c>
    </row>
    <row r="35" spans="1:91">
      <c r="A35" s="11">
        <f>'Monthly Data'!A71</f>
        <v>41913</v>
      </c>
      <c r="B35" s="9">
        <f>'Monthly Data'!B71</f>
        <v>2014</v>
      </c>
      <c r="C35" s="9">
        <f t="shared" si="1"/>
        <v>10</v>
      </c>
      <c r="D35" s="1">
        <f>'Monthly Data'!C71</f>
        <v>55391118.475783132</v>
      </c>
      <c r="E35" s="1">
        <f t="shared" si="2"/>
        <v>1881371.2844475582</v>
      </c>
      <c r="F35" s="1">
        <f>'Monthly Data'!D71</f>
        <v>13065374.972399998</v>
      </c>
      <c r="G35" s="1">
        <f>'Monthly Data'!E71</f>
        <v>156816.93397811288</v>
      </c>
      <c r="H35" s="1">
        <f>'Monthly Data'!F71</f>
        <v>13222191.906378111</v>
      </c>
      <c r="I35" s="1">
        <f>'Monthly Data'!G71</f>
        <v>6719023.064100001</v>
      </c>
      <c r="J35" s="1">
        <f>'Monthly Data'!H71</f>
        <v>244001.52979402614</v>
      </c>
      <c r="K35" s="1">
        <f>'Monthly Data'!I71</f>
        <v>6963024.5938940272</v>
      </c>
      <c r="L35" s="1">
        <f>'Monthly Data'!J71</f>
        <v>20689847.513800003</v>
      </c>
      <c r="M35" s="1">
        <f>'Monthly Data'!K71</f>
        <v>658279.00627590937</v>
      </c>
      <c r="N35" s="1">
        <f>'Monthly Data'!L71</f>
        <v>21348126.520075914</v>
      </c>
      <c r="O35" s="1">
        <f>'Monthly Data'!M71</f>
        <v>12773242.293000001</v>
      </c>
      <c r="P35" s="1">
        <f>'Monthly Data'!N71</f>
        <v>151024.82790661999</v>
      </c>
      <c r="Q35" s="1">
        <f>'Monthly Data'!O71</f>
        <v>12924267.120906621</v>
      </c>
      <c r="R35" s="1">
        <f>'Monthly Data'!P71</f>
        <v>161712.52803557616</v>
      </c>
      <c r="S35" s="1">
        <f>'Monthly Data'!Q71</f>
        <v>100546.82</v>
      </c>
      <c r="T35" s="7">
        <f>'Monthly Data'!R71</f>
        <v>61992.083333333336</v>
      </c>
      <c r="U35" s="7">
        <f>'Monthly Data'!S71</f>
        <v>23871</v>
      </c>
      <c r="V35" s="7">
        <f>'Monthly Data'!T71</f>
        <v>400.59199999999998</v>
      </c>
      <c r="W35" s="2">
        <f>'Monthly Data'!U71</f>
        <v>24052</v>
      </c>
      <c r="X35" s="2">
        <f>'Monthly Data'!V71</f>
        <v>2984</v>
      </c>
      <c r="Y35" s="2">
        <f>'Monthly Data'!W71</f>
        <v>324</v>
      </c>
      <c r="Z35" s="5">
        <f>'Monthly Data'!X71</f>
        <v>3</v>
      </c>
      <c r="AA35" s="2">
        <f>'Monthly Data'!Y71</f>
        <v>5272</v>
      </c>
      <c r="AB35" s="2">
        <f>'Monthly Data'!Z71</f>
        <v>144</v>
      </c>
      <c r="AC35" s="49">
        <f>Weather!C155</f>
        <v>11.077419354838712</v>
      </c>
      <c r="AD35" s="50">
        <f>Weather!D155</f>
        <v>338.59999999999991</v>
      </c>
      <c r="AE35" s="50">
        <f>Weather!E155</f>
        <v>0</v>
      </c>
      <c r="AF35" s="50">
        <f>Weather!F155</f>
        <v>276.59999999999997</v>
      </c>
      <c r="AG35" s="50">
        <f>Weather!G155</f>
        <v>0</v>
      </c>
      <c r="AH35" s="50">
        <f>Weather!H155</f>
        <v>215.79999999999998</v>
      </c>
      <c r="AI35" s="50">
        <f>Weather!I155</f>
        <v>1.1999999999999993</v>
      </c>
      <c r="AJ35" s="50">
        <f>Weather!J155</f>
        <v>160.60000000000005</v>
      </c>
      <c r="AK35" s="50">
        <f>Weather!K155</f>
        <v>8</v>
      </c>
      <c r="AL35" s="50">
        <f>Weather!L155</f>
        <v>111.60000000000002</v>
      </c>
      <c r="AM35" s="50">
        <f>Weather!M155</f>
        <v>21</v>
      </c>
      <c r="AN35" s="50">
        <f>Weather!N155</f>
        <v>68.8</v>
      </c>
      <c r="AO35" s="50">
        <f>Weather!O155</f>
        <v>40.200000000000003</v>
      </c>
      <c r="AP35" s="50">
        <f>Weather!P155</f>
        <v>34.199999999999989</v>
      </c>
      <c r="AQ35" s="50">
        <f>Weather!Q155</f>
        <v>67.59999999999998</v>
      </c>
      <c r="AR35" s="50">
        <f>Weather!R155</f>
        <v>15.599999999999998</v>
      </c>
      <c r="AS35" s="50">
        <f>Weather!S155</f>
        <v>110.99999999999999</v>
      </c>
      <c r="AT35" s="47">
        <f>Economic!C47</f>
        <v>659861.19999999995</v>
      </c>
      <c r="AU35" s="47">
        <f>Economic!D47</f>
        <v>6834</v>
      </c>
      <c r="AV35" s="47">
        <f>Economic!E47</f>
        <v>6869.1</v>
      </c>
      <c r="AW35" s="47">
        <f>Economic!F47</f>
        <v>76.900000000000006</v>
      </c>
      <c r="AX35" s="47">
        <f>Economic!G47</f>
        <v>77.099999999999994</v>
      </c>
      <c r="AY35" s="51">
        <v>31</v>
      </c>
      <c r="AZ35" s="51">
        <v>22</v>
      </c>
      <c r="BA35" s="51">
        <f t="shared" si="23"/>
        <v>34</v>
      </c>
      <c r="BB35" s="51">
        <f t="shared" si="28"/>
        <v>0</v>
      </c>
      <c r="BC35" s="51">
        <f t="shared" si="28"/>
        <v>0</v>
      </c>
      <c r="BD35" s="51">
        <f t="shared" si="28"/>
        <v>0</v>
      </c>
      <c r="BE35" s="51">
        <f t="shared" si="28"/>
        <v>0</v>
      </c>
      <c r="BF35" s="51">
        <f t="shared" si="28"/>
        <v>0</v>
      </c>
      <c r="BG35" s="51">
        <f t="shared" si="28"/>
        <v>0</v>
      </c>
      <c r="BH35" s="51">
        <f t="shared" si="28"/>
        <v>0</v>
      </c>
      <c r="BI35" s="51">
        <f t="shared" si="28"/>
        <v>0</v>
      </c>
      <c r="BJ35" s="51">
        <f t="shared" si="28"/>
        <v>0</v>
      </c>
      <c r="BK35" s="51">
        <f t="shared" si="28"/>
        <v>1</v>
      </c>
      <c r="BL35" s="51">
        <f t="shared" si="28"/>
        <v>0</v>
      </c>
      <c r="BM35" s="51">
        <f t="shared" si="28"/>
        <v>0</v>
      </c>
      <c r="BN35" s="51">
        <f t="shared" si="28"/>
        <v>0</v>
      </c>
      <c r="BO35" s="51">
        <f t="shared" si="28"/>
        <v>1</v>
      </c>
      <c r="BP35" s="51">
        <f t="shared" si="25"/>
        <v>1</v>
      </c>
      <c r="BQ35" s="51">
        <f t="shared" si="26"/>
        <v>0</v>
      </c>
      <c r="BR35" s="52">
        <v>0</v>
      </c>
      <c r="BS35" s="52">
        <v>0</v>
      </c>
      <c r="BT35" s="58">
        <f t="shared" si="3"/>
        <v>0</v>
      </c>
      <c r="BU35" s="58">
        <f t="shared" si="4"/>
        <v>0</v>
      </c>
      <c r="BV35" s="58">
        <f t="shared" si="5"/>
        <v>0</v>
      </c>
      <c r="BW35" s="58">
        <f t="shared" si="6"/>
        <v>0</v>
      </c>
      <c r="BX35" s="58">
        <f t="shared" si="7"/>
        <v>0</v>
      </c>
      <c r="BY35" s="58">
        <f t="shared" si="8"/>
        <v>0</v>
      </c>
      <c r="BZ35" s="58">
        <f t="shared" si="9"/>
        <v>0</v>
      </c>
      <c r="CA35" s="58">
        <f t="shared" si="10"/>
        <v>0</v>
      </c>
      <c r="CB35" s="58">
        <f t="shared" si="11"/>
        <v>0</v>
      </c>
      <c r="CC35" s="58">
        <f t="shared" si="12"/>
        <v>0</v>
      </c>
      <c r="CD35" s="58">
        <f t="shared" si="13"/>
        <v>0</v>
      </c>
      <c r="CE35" s="58">
        <f t="shared" si="14"/>
        <v>0</v>
      </c>
      <c r="CF35" s="58">
        <f t="shared" si="15"/>
        <v>0</v>
      </c>
      <c r="CG35" s="58">
        <f t="shared" si="16"/>
        <v>0</v>
      </c>
      <c r="CH35" s="58">
        <f t="shared" si="17"/>
        <v>0</v>
      </c>
      <c r="CI35" s="58">
        <f t="shared" si="18"/>
        <v>0</v>
      </c>
      <c r="CJ35" s="12">
        <f t="shared" si="19"/>
        <v>549.73357335681487</v>
      </c>
      <c r="CK35" s="12">
        <f t="shared" si="20"/>
        <v>2333.4532821360681</v>
      </c>
      <c r="CL35" s="12">
        <f t="shared" si="21"/>
        <v>65889.27938295035</v>
      </c>
      <c r="CM35" s="12">
        <f t="shared" si="22"/>
        <v>4308089.0403022068</v>
      </c>
    </row>
    <row r="36" spans="1:91">
      <c r="A36" s="11">
        <f>'Monthly Data'!A72</f>
        <v>41944</v>
      </c>
      <c r="B36" s="9">
        <f>'Monthly Data'!B72</f>
        <v>2014</v>
      </c>
      <c r="C36" s="9">
        <f t="shared" si="1"/>
        <v>11</v>
      </c>
      <c r="D36" s="1">
        <f>'Monthly Data'!C72</f>
        <v>61256622.912168674</v>
      </c>
      <c r="E36" s="1">
        <f t="shared" si="2"/>
        <v>1813780.5917053297</v>
      </c>
      <c r="F36" s="1">
        <f>'Monthly Data'!D72</f>
        <v>17254782.230599999</v>
      </c>
      <c r="G36" s="1">
        <f>'Monthly Data'!E72</f>
        <v>156816.93397811288</v>
      </c>
      <c r="H36" s="1">
        <f>'Monthly Data'!F72</f>
        <v>17411599.164578114</v>
      </c>
      <c r="I36" s="1">
        <f>'Monthly Data'!G72</f>
        <v>7525140.5691000018</v>
      </c>
      <c r="J36" s="1">
        <f>'Monthly Data'!H72</f>
        <v>244001.52979402614</v>
      </c>
      <c r="K36" s="1">
        <f>'Monthly Data'!I72</f>
        <v>7769142.098894028</v>
      </c>
      <c r="L36" s="1">
        <f>'Monthly Data'!J72</f>
        <v>22488576.116</v>
      </c>
      <c r="M36" s="1">
        <f>'Monthly Data'!K72</f>
        <v>658279.00627590937</v>
      </c>
      <c r="N36" s="1">
        <f>'Monthly Data'!L72</f>
        <v>23146855.122275911</v>
      </c>
      <c r="O36" s="1">
        <f>'Monthly Data'!M72</f>
        <v>11904214.238</v>
      </c>
      <c r="P36" s="1">
        <f>'Monthly Data'!N72</f>
        <v>151024.82790661999</v>
      </c>
      <c r="Q36" s="1">
        <f>'Monthly Data'!O72</f>
        <v>12055239.06590662</v>
      </c>
      <c r="R36" s="1">
        <f>'Monthly Data'!P72</f>
        <v>172825.66676334108</v>
      </c>
      <c r="S36" s="1">
        <f>'Monthly Data'!Q72</f>
        <v>97303.5</v>
      </c>
      <c r="T36" s="7">
        <f>'Monthly Data'!R72</f>
        <v>61992.083333333336</v>
      </c>
      <c r="U36" s="7">
        <f>'Monthly Data'!S72</f>
        <v>23871</v>
      </c>
      <c r="V36" s="7">
        <f>'Monthly Data'!T72</f>
        <v>400.59199999999998</v>
      </c>
      <c r="W36" s="2">
        <f>'Monthly Data'!U72</f>
        <v>24048</v>
      </c>
      <c r="X36" s="2">
        <f>'Monthly Data'!V72</f>
        <v>2985</v>
      </c>
      <c r="Y36" s="2">
        <f>'Monthly Data'!W72</f>
        <v>327</v>
      </c>
      <c r="Z36" s="5">
        <f>'Monthly Data'!X72</f>
        <v>3</v>
      </c>
      <c r="AA36" s="2">
        <f>'Monthly Data'!Y72</f>
        <v>5272</v>
      </c>
      <c r="AB36" s="2">
        <f>'Monthly Data'!Z72</f>
        <v>143</v>
      </c>
      <c r="AC36" s="49">
        <f>Weather!C156</f>
        <v>2.6599999999999993</v>
      </c>
      <c r="AD36" s="50">
        <f>Weather!D156</f>
        <v>580.20000000000005</v>
      </c>
      <c r="AE36" s="50">
        <f>Weather!E156</f>
        <v>0</v>
      </c>
      <c r="AF36" s="50">
        <f>Weather!F156</f>
        <v>520.20000000000005</v>
      </c>
      <c r="AG36" s="50">
        <f>Weather!G156</f>
        <v>0</v>
      </c>
      <c r="AH36" s="50">
        <f>Weather!H156</f>
        <v>460.2000000000001</v>
      </c>
      <c r="AI36" s="50">
        <f>Weather!I156</f>
        <v>0</v>
      </c>
      <c r="AJ36" s="50">
        <f>Weather!J156</f>
        <v>400.2000000000001</v>
      </c>
      <c r="AK36" s="50">
        <f>Weather!K156</f>
        <v>0</v>
      </c>
      <c r="AL36" s="50">
        <f>Weather!L156</f>
        <v>340.2</v>
      </c>
      <c r="AM36" s="50">
        <f>Weather!M156</f>
        <v>0</v>
      </c>
      <c r="AN36" s="50">
        <f>Weather!N156</f>
        <v>280.20000000000005</v>
      </c>
      <c r="AO36" s="50">
        <f>Weather!O156</f>
        <v>0</v>
      </c>
      <c r="AP36" s="50">
        <f>Weather!P156</f>
        <v>223.49999999999997</v>
      </c>
      <c r="AQ36" s="50">
        <f>Weather!Q156</f>
        <v>3.2999999999999989</v>
      </c>
      <c r="AR36" s="50">
        <f>Weather!R156</f>
        <v>170.79999999999995</v>
      </c>
      <c r="AS36" s="50">
        <f>Weather!S156</f>
        <v>10.6</v>
      </c>
      <c r="AT36" s="47">
        <f>Economic!C48</f>
        <v>659861.19999999995</v>
      </c>
      <c r="AU36" s="47">
        <f>Economic!D48</f>
        <v>6842</v>
      </c>
      <c r="AV36" s="47">
        <f>Economic!E48</f>
        <v>6850</v>
      </c>
      <c r="AW36" s="47">
        <f>Economic!F48</f>
        <v>76.5</v>
      </c>
      <c r="AX36" s="47">
        <f>Economic!G48</f>
        <v>76.2</v>
      </c>
      <c r="AY36" s="51">
        <v>30</v>
      </c>
      <c r="AZ36" s="51">
        <v>22</v>
      </c>
      <c r="BA36" s="51">
        <f t="shared" si="23"/>
        <v>35</v>
      </c>
      <c r="BB36" s="51">
        <f t="shared" si="28"/>
        <v>0</v>
      </c>
      <c r="BC36" s="51">
        <f t="shared" si="28"/>
        <v>0</v>
      </c>
      <c r="BD36" s="51">
        <f t="shared" si="28"/>
        <v>0</v>
      </c>
      <c r="BE36" s="51">
        <f t="shared" si="28"/>
        <v>0</v>
      </c>
      <c r="BF36" s="51">
        <f t="shared" si="28"/>
        <v>0</v>
      </c>
      <c r="BG36" s="51">
        <f t="shared" si="28"/>
        <v>0</v>
      </c>
      <c r="BH36" s="51">
        <f t="shared" si="28"/>
        <v>0</v>
      </c>
      <c r="BI36" s="51">
        <f t="shared" si="28"/>
        <v>0</v>
      </c>
      <c r="BJ36" s="51">
        <f t="shared" si="28"/>
        <v>0</v>
      </c>
      <c r="BK36" s="51">
        <f t="shared" si="28"/>
        <v>0</v>
      </c>
      <c r="BL36" s="51">
        <f t="shared" si="28"/>
        <v>1</v>
      </c>
      <c r="BM36" s="51">
        <f t="shared" si="28"/>
        <v>0</v>
      </c>
      <c r="BN36" s="51">
        <f t="shared" si="28"/>
        <v>0</v>
      </c>
      <c r="BO36" s="51">
        <f t="shared" si="28"/>
        <v>1</v>
      </c>
      <c r="BP36" s="51">
        <f t="shared" si="25"/>
        <v>1</v>
      </c>
      <c r="BQ36" s="51">
        <f t="shared" si="26"/>
        <v>0</v>
      </c>
      <c r="BR36" s="52">
        <v>0</v>
      </c>
      <c r="BS36" s="52">
        <v>0</v>
      </c>
      <c r="BT36" s="58">
        <f t="shared" si="3"/>
        <v>0</v>
      </c>
      <c r="BU36" s="58">
        <f t="shared" si="4"/>
        <v>0</v>
      </c>
      <c r="BV36" s="58">
        <f t="shared" si="5"/>
        <v>0</v>
      </c>
      <c r="BW36" s="58">
        <f t="shared" si="6"/>
        <v>0</v>
      </c>
      <c r="BX36" s="58">
        <f t="shared" si="7"/>
        <v>0</v>
      </c>
      <c r="BY36" s="58">
        <f t="shared" si="8"/>
        <v>0</v>
      </c>
      <c r="BZ36" s="58">
        <f t="shared" si="9"/>
        <v>0</v>
      </c>
      <c r="CA36" s="58">
        <f t="shared" si="10"/>
        <v>0</v>
      </c>
      <c r="CB36" s="58">
        <f t="shared" si="11"/>
        <v>0</v>
      </c>
      <c r="CC36" s="58">
        <f t="shared" si="12"/>
        <v>0</v>
      </c>
      <c r="CD36" s="58">
        <f t="shared" si="13"/>
        <v>0</v>
      </c>
      <c r="CE36" s="58">
        <f t="shared" si="14"/>
        <v>0</v>
      </c>
      <c r="CF36" s="58">
        <f t="shared" si="15"/>
        <v>0</v>
      </c>
      <c r="CG36" s="58">
        <f t="shared" si="16"/>
        <v>0</v>
      </c>
      <c r="CH36" s="58">
        <f t="shared" si="17"/>
        <v>0</v>
      </c>
      <c r="CI36" s="58">
        <f t="shared" si="18"/>
        <v>0</v>
      </c>
      <c r="CJ36" s="12">
        <f t="shared" si="19"/>
        <v>724.03522806795218</v>
      </c>
      <c r="CK36" s="12">
        <f t="shared" si="20"/>
        <v>2602.7276713212823</v>
      </c>
      <c r="CL36" s="12">
        <f t="shared" si="21"/>
        <v>70785.489670568539</v>
      </c>
      <c r="CM36" s="12">
        <f t="shared" si="22"/>
        <v>4018413.0219688732</v>
      </c>
    </row>
    <row r="37" spans="1:91">
      <c r="A37" s="11">
        <f>'Monthly Data'!A73</f>
        <v>41974</v>
      </c>
      <c r="B37" s="9">
        <f>'Monthly Data'!B73</f>
        <v>2014</v>
      </c>
      <c r="C37" s="9">
        <f t="shared" si="1"/>
        <v>12</v>
      </c>
      <c r="D37" s="1">
        <f>'Monthly Data'!C73</f>
        <v>66218611.445421688</v>
      </c>
      <c r="E37" s="1">
        <f t="shared" si="2"/>
        <v>946509.21923607588</v>
      </c>
      <c r="F37" s="1">
        <f>'Monthly Data'!D73</f>
        <v>20222691.8213</v>
      </c>
      <c r="G37" s="1">
        <f>'Monthly Data'!E73</f>
        <v>156816.93397811288</v>
      </c>
      <c r="H37" s="1">
        <f>'Monthly Data'!F73</f>
        <v>20379508.755278114</v>
      </c>
      <c r="I37" s="1">
        <f>'Monthly Data'!G73</f>
        <v>8312820.2866000012</v>
      </c>
      <c r="J37" s="1">
        <f>'Monthly Data'!H73</f>
        <v>244001.52979402614</v>
      </c>
      <c r="K37" s="1">
        <f>'Monthly Data'!I73</f>
        <v>8556821.8163940273</v>
      </c>
      <c r="L37" s="1">
        <f>'Monthly Data'!J73</f>
        <v>24519678.561099999</v>
      </c>
      <c r="M37" s="1">
        <f>'Monthly Data'!K73</f>
        <v>658279.00627590937</v>
      </c>
      <c r="N37" s="1">
        <f>'Monthly Data'!L73</f>
        <v>25177957.56737591</v>
      </c>
      <c r="O37" s="1">
        <f>'Monthly Data'!M73</f>
        <v>11928804.916999999</v>
      </c>
      <c r="P37" s="1">
        <f>'Monthly Data'!N73</f>
        <v>151024.82790661999</v>
      </c>
      <c r="Q37" s="1">
        <f>'Monthly Data'!O73</f>
        <v>12079829.744906619</v>
      </c>
      <c r="R37" s="1">
        <f>'Monthly Data'!P73</f>
        <v>187559.82018561487</v>
      </c>
      <c r="S37" s="1">
        <f>'Monthly Data'!Q73</f>
        <v>100546.82</v>
      </c>
      <c r="T37" s="7">
        <f>'Monthly Data'!R73</f>
        <v>61992.083333333336</v>
      </c>
      <c r="U37" s="7">
        <f>'Monthly Data'!S73</f>
        <v>23871</v>
      </c>
      <c r="V37" s="7">
        <f>'Monthly Data'!T73</f>
        <v>400.19899999999996</v>
      </c>
      <c r="W37" s="2">
        <f>'Monthly Data'!U73</f>
        <v>24046</v>
      </c>
      <c r="X37" s="2">
        <f>'Monthly Data'!V73</f>
        <v>2981</v>
      </c>
      <c r="Y37" s="2">
        <f>'Monthly Data'!W73</f>
        <v>327</v>
      </c>
      <c r="Z37" s="5">
        <f>'Monthly Data'!X73</f>
        <v>3</v>
      </c>
      <c r="AA37" s="2">
        <f>'Monthly Data'!Y73</f>
        <v>5273</v>
      </c>
      <c r="AB37" s="2">
        <f>'Monthly Data'!Z73</f>
        <v>143</v>
      </c>
      <c r="AC37" s="49">
        <f>Weather!C157</f>
        <v>-1.2548387096774196</v>
      </c>
      <c r="AD37" s="50">
        <f>Weather!D157</f>
        <v>720.89999999999986</v>
      </c>
      <c r="AE37" s="50">
        <f>Weather!E157</f>
        <v>0</v>
      </c>
      <c r="AF37" s="50">
        <f>Weather!F157</f>
        <v>658.9</v>
      </c>
      <c r="AG37" s="50">
        <f>Weather!G157</f>
        <v>0</v>
      </c>
      <c r="AH37" s="50">
        <f>Weather!H157</f>
        <v>596.89999999999986</v>
      </c>
      <c r="AI37" s="50">
        <f>Weather!I157</f>
        <v>0</v>
      </c>
      <c r="AJ37" s="50">
        <f>Weather!J157</f>
        <v>534.9</v>
      </c>
      <c r="AK37" s="50">
        <f>Weather!K157</f>
        <v>0</v>
      </c>
      <c r="AL37" s="50">
        <f>Weather!L157</f>
        <v>472.90000000000003</v>
      </c>
      <c r="AM37" s="50">
        <f>Weather!M157</f>
        <v>0</v>
      </c>
      <c r="AN37" s="50">
        <f>Weather!N157</f>
        <v>410.9</v>
      </c>
      <c r="AO37" s="50">
        <f>Weather!O157</f>
        <v>0</v>
      </c>
      <c r="AP37" s="50">
        <f>Weather!P157</f>
        <v>348.9</v>
      </c>
      <c r="AQ37" s="50">
        <f>Weather!Q157</f>
        <v>0</v>
      </c>
      <c r="AR37" s="50">
        <f>Weather!R157</f>
        <v>287.39999999999998</v>
      </c>
      <c r="AS37" s="50">
        <f>Weather!S157</f>
        <v>0.5</v>
      </c>
      <c r="AT37" s="47">
        <f>Economic!C49</f>
        <v>659861.19999999995</v>
      </c>
      <c r="AU37" s="47">
        <f>Economic!D49</f>
        <v>6833.4</v>
      </c>
      <c r="AV37" s="47">
        <f>Economic!E49</f>
        <v>6837.3</v>
      </c>
      <c r="AW37" s="47">
        <f>Economic!F49</f>
        <v>76.5</v>
      </c>
      <c r="AX37" s="47">
        <f>Economic!G49</f>
        <v>76.099999999999994</v>
      </c>
      <c r="AY37" s="51">
        <v>31</v>
      </c>
      <c r="AZ37" s="51">
        <v>19</v>
      </c>
      <c r="BA37" s="51">
        <f t="shared" si="23"/>
        <v>36</v>
      </c>
      <c r="BB37" s="51">
        <f t="shared" si="28"/>
        <v>0</v>
      </c>
      <c r="BC37" s="51">
        <f t="shared" si="28"/>
        <v>0</v>
      </c>
      <c r="BD37" s="51">
        <f t="shared" si="28"/>
        <v>0</v>
      </c>
      <c r="BE37" s="51">
        <f t="shared" si="28"/>
        <v>0</v>
      </c>
      <c r="BF37" s="51">
        <f t="shared" si="28"/>
        <v>0</v>
      </c>
      <c r="BG37" s="51">
        <f t="shared" si="28"/>
        <v>0</v>
      </c>
      <c r="BH37" s="51">
        <f t="shared" si="28"/>
        <v>0</v>
      </c>
      <c r="BI37" s="51">
        <f t="shared" si="28"/>
        <v>0</v>
      </c>
      <c r="BJ37" s="51">
        <f t="shared" si="28"/>
        <v>0</v>
      </c>
      <c r="BK37" s="51">
        <f t="shared" si="28"/>
        <v>0</v>
      </c>
      <c r="BL37" s="51">
        <f t="shared" si="28"/>
        <v>0</v>
      </c>
      <c r="BM37" s="51">
        <f t="shared" si="28"/>
        <v>1</v>
      </c>
      <c r="BN37" s="51">
        <f t="shared" si="28"/>
        <v>0</v>
      </c>
      <c r="BO37" s="51">
        <f t="shared" si="28"/>
        <v>0</v>
      </c>
      <c r="BP37" s="51">
        <f t="shared" si="25"/>
        <v>0</v>
      </c>
      <c r="BQ37" s="51">
        <f t="shared" si="26"/>
        <v>0</v>
      </c>
      <c r="BR37" s="52">
        <v>0</v>
      </c>
      <c r="BS37" s="52">
        <v>0</v>
      </c>
      <c r="BT37" s="58">
        <f t="shared" si="3"/>
        <v>0</v>
      </c>
      <c r="BU37" s="58">
        <f t="shared" si="4"/>
        <v>0</v>
      </c>
      <c r="BV37" s="58">
        <f t="shared" si="5"/>
        <v>0</v>
      </c>
      <c r="BW37" s="58">
        <f t="shared" si="6"/>
        <v>0</v>
      </c>
      <c r="BX37" s="58">
        <f t="shared" si="7"/>
        <v>0</v>
      </c>
      <c r="BY37" s="58">
        <f t="shared" si="8"/>
        <v>0</v>
      </c>
      <c r="BZ37" s="58">
        <f t="shared" si="9"/>
        <v>0</v>
      </c>
      <c r="CA37" s="58">
        <f t="shared" si="10"/>
        <v>0</v>
      </c>
      <c r="CB37" s="58">
        <f t="shared" si="11"/>
        <v>0</v>
      </c>
      <c r="CC37" s="58">
        <f t="shared" si="12"/>
        <v>0</v>
      </c>
      <c r="CD37" s="58">
        <f t="shared" si="13"/>
        <v>0</v>
      </c>
      <c r="CE37" s="58">
        <f t="shared" si="14"/>
        <v>0</v>
      </c>
      <c r="CF37" s="58">
        <f t="shared" si="15"/>
        <v>0</v>
      </c>
      <c r="CG37" s="58">
        <f t="shared" si="16"/>
        <v>0</v>
      </c>
      <c r="CH37" s="58">
        <f t="shared" si="17"/>
        <v>0</v>
      </c>
      <c r="CI37" s="58">
        <f t="shared" si="18"/>
        <v>0</v>
      </c>
      <c r="CJ37" s="12">
        <f t="shared" si="19"/>
        <v>847.521781388926</v>
      </c>
      <c r="CK37" s="12">
        <f t="shared" si="20"/>
        <v>2870.4534774887711</v>
      </c>
      <c r="CL37" s="12">
        <f t="shared" si="21"/>
        <v>76996.812132648047</v>
      </c>
      <c r="CM37" s="12">
        <f t="shared" si="22"/>
        <v>4026609.9149688729</v>
      </c>
    </row>
    <row r="38" spans="1:91">
      <c r="A38" s="11">
        <f>'Monthly Data'!A74</f>
        <v>42005</v>
      </c>
      <c r="B38" s="9">
        <f>'Monthly Data'!B74</f>
        <v>2015</v>
      </c>
      <c r="C38" s="9">
        <f t="shared" si="1"/>
        <v>1</v>
      </c>
      <c r="D38" s="12">
        <f>'Monthly Data'!C74</f>
        <v>76690797.902199998</v>
      </c>
      <c r="E38" s="1">
        <f t="shared" si="2"/>
        <v>3707814.1084694415</v>
      </c>
      <c r="F38" s="12">
        <f>'Monthly Data'!D74</f>
        <v>23218649.616300002</v>
      </c>
      <c r="G38" s="1">
        <f>'Monthly Data'!E74</f>
        <v>244349.02858589092</v>
      </c>
      <c r="H38" s="12">
        <f>'Monthly Data'!F74</f>
        <v>23462998.644885894</v>
      </c>
      <c r="I38" s="12">
        <f>'Monthly Data'!G74</f>
        <v>9373463.7122000009</v>
      </c>
      <c r="J38" s="1">
        <f>'Monthly Data'!H74</f>
        <v>361798.65308540949</v>
      </c>
      <c r="K38" s="12">
        <f>'Monthly Data'!I74</f>
        <v>9735262.3652854096</v>
      </c>
      <c r="L38" s="12">
        <f>'Monthly Data'!J74</f>
        <v>26610314.503999989</v>
      </c>
      <c r="M38" s="1">
        <f>'Monthly Data'!K74</f>
        <v>812518.89372933994</v>
      </c>
      <c r="N38" s="12">
        <f>'Monthly Data'!L74</f>
        <v>27422833.39772933</v>
      </c>
      <c r="O38" s="12">
        <f>'Monthly Data'!M74</f>
        <v>13507256.565400001</v>
      </c>
      <c r="P38" s="1">
        <f>'Monthly Data'!N74</f>
        <v>276231.50019313511</v>
      </c>
      <c r="Q38" s="12">
        <f>'Monthly Data'!O74</f>
        <v>13783488.065593136</v>
      </c>
      <c r="R38" s="12">
        <f>'Monthly Data'!P74</f>
        <v>170670.78383055559</v>
      </c>
      <c r="S38" s="12">
        <f>'Monthly Data'!Q74</f>
        <v>102628.61199999999</v>
      </c>
      <c r="T38" s="13">
        <f>'Monthly Data'!R74</f>
        <v>59157.326589301461</v>
      </c>
      <c r="U38" s="13">
        <f>'Monthly Data'!S74</f>
        <v>22799.581999999999</v>
      </c>
      <c r="V38" s="13">
        <f>'Monthly Data'!T74</f>
        <v>400</v>
      </c>
      <c r="W38" s="12">
        <f>'Monthly Data'!U74</f>
        <v>24058</v>
      </c>
      <c r="X38" s="12">
        <f>'Monthly Data'!V74</f>
        <v>2984</v>
      </c>
      <c r="Y38" s="12">
        <f>'Monthly Data'!W74</f>
        <v>332</v>
      </c>
      <c r="Z38" s="12">
        <f>'Monthly Data'!X74</f>
        <v>3</v>
      </c>
      <c r="AA38" s="12">
        <f>'Monthly Data'!Y74</f>
        <v>5319</v>
      </c>
      <c r="AB38" s="12">
        <f>'Monthly Data'!Z74</f>
        <v>145</v>
      </c>
      <c r="AC38" s="49">
        <f>Weather!C158</f>
        <v>-9.3290322580645153</v>
      </c>
      <c r="AD38" s="50">
        <f>Weather!D158</f>
        <v>971.19999999999982</v>
      </c>
      <c r="AE38" s="50">
        <f>Weather!E158</f>
        <v>0</v>
      </c>
      <c r="AF38" s="50">
        <f>Weather!F158</f>
        <v>909.19999999999982</v>
      </c>
      <c r="AG38" s="50">
        <f>Weather!G158</f>
        <v>0</v>
      </c>
      <c r="AH38" s="50">
        <f>Weather!H158</f>
        <v>847.19999999999982</v>
      </c>
      <c r="AI38" s="50">
        <f>Weather!I158</f>
        <v>0</v>
      </c>
      <c r="AJ38" s="50">
        <f>Weather!J158</f>
        <v>785.19999999999982</v>
      </c>
      <c r="AK38" s="50">
        <f>Weather!K158</f>
        <v>0</v>
      </c>
      <c r="AL38" s="50">
        <f>Weather!L158</f>
        <v>723.19999999999993</v>
      </c>
      <c r="AM38" s="50">
        <f>Weather!M158</f>
        <v>0</v>
      </c>
      <c r="AN38" s="50">
        <f>Weather!N158</f>
        <v>661.19999999999993</v>
      </c>
      <c r="AO38" s="50">
        <f>Weather!O158</f>
        <v>0</v>
      </c>
      <c r="AP38" s="50">
        <f>Weather!P158</f>
        <v>599.19999999999993</v>
      </c>
      <c r="AQ38" s="50">
        <f>Weather!Q158</f>
        <v>0</v>
      </c>
      <c r="AR38" s="50">
        <f>Weather!R158</f>
        <v>537.20000000000005</v>
      </c>
      <c r="AS38" s="50">
        <f>Weather!S158</f>
        <v>0</v>
      </c>
      <c r="AT38" s="47">
        <f>Economic!C50</f>
        <v>677384</v>
      </c>
      <c r="AU38" s="47">
        <f>Economic!D50</f>
        <v>6815.7</v>
      </c>
      <c r="AV38" s="47">
        <f>Economic!E50</f>
        <v>6777.3</v>
      </c>
      <c r="AW38" s="47">
        <f>Economic!F50</f>
        <v>77.400000000000006</v>
      </c>
      <c r="AX38" s="47">
        <f>Economic!G50</f>
        <v>76.7</v>
      </c>
      <c r="AY38" s="51">
        <v>31</v>
      </c>
      <c r="AZ38" s="51">
        <v>22</v>
      </c>
      <c r="BA38" s="51">
        <f t="shared" si="23"/>
        <v>37</v>
      </c>
      <c r="BB38" s="51">
        <f t="shared" si="28"/>
        <v>1</v>
      </c>
      <c r="BC38" s="51">
        <f t="shared" si="28"/>
        <v>0</v>
      </c>
      <c r="BD38" s="51">
        <f t="shared" si="28"/>
        <v>0</v>
      </c>
      <c r="BE38" s="51">
        <f t="shared" si="28"/>
        <v>0</v>
      </c>
      <c r="BF38" s="51">
        <f t="shared" si="28"/>
        <v>0</v>
      </c>
      <c r="BG38" s="51">
        <f t="shared" si="28"/>
        <v>0</v>
      </c>
      <c r="BH38" s="51">
        <f t="shared" si="28"/>
        <v>0</v>
      </c>
      <c r="BI38" s="51">
        <f t="shared" si="28"/>
        <v>0</v>
      </c>
      <c r="BJ38" s="51">
        <f t="shared" si="28"/>
        <v>0</v>
      </c>
      <c r="BK38" s="51">
        <f t="shared" si="28"/>
        <v>0</v>
      </c>
      <c r="BL38" s="51">
        <f t="shared" si="28"/>
        <v>0</v>
      </c>
      <c r="BM38" s="51">
        <f t="shared" si="28"/>
        <v>0</v>
      </c>
      <c r="BN38" s="51">
        <f t="shared" si="28"/>
        <v>0</v>
      </c>
      <c r="BO38" s="51">
        <f t="shared" si="28"/>
        <v>0</v>
      </c>
      <c r="BP38" s="51">
        <f t="shared" si="25"/>
        <v>0</v>
      </c>
      <c r="BQ38" s="51">
        <f t="shared" si="26"/>
        <v>0</v>
      </c>
      <c r="BR38" s="52">
        <v>0</v>
      </c>
      <c r="BS38" s="52">
        <v>0</v>
      </c>
      <c r="BT38" s="58">
        <f t="shared" si="3"/>
        <v>0</v>
      </c>
      <c r="BU38" s="58">
        <f t="shared" si="4"/>
        <v>0</v>
      </c>
      <c r="BV38" s="58">
        <f t="shared" si="5"/>
        <v>0</v>
      </c>
      <c r="BW38" s="58">
        <f t="shared" si="6"/>
        <v>0</v>
      </c>
      <c r="BX38" s="58">
        <f t="shared" si="7"/>
        <v>0</v>
      </c>
      <c r="BY38" s="58">
        <f t="shared" si="8"/>
        <v>0</v>
      </c>
      <c r="BZ38" s="58">
        <f t="shared" si="9"/>
        <v>0</v>
      </c>
      <c r="CA38" s="58">
        <f t="shared" si="10"/>
        <v>0</v>
      </c>
      <c r="CB38" s="58">
        <f t="shared" si="11"/>
        <v>0</v>
      </c>
      <c r="CC38" s="58">
        <f t="shared" si="12"/>
        <v>0</v>
      </c>
      <c r="CD38" s="58">
        <f t="shared" si="13"/>
        <v>0</v>
      </c>
      <c r="CE38" s="58">
        <f t="shared" si="14"/>
        <v>0</v>
      </c>
      <c r="CF38" s="58">
        <f t="shared" si="15"/>
        <v>0</v>
      </c>
      <c r="CG38" s="58">
        <f t="shared" si="16"/>
        <v>0</v>
      </c>
      <c r="CH38" s="58">
        <f t="shared" si="17"/>
        <v>0</v>
      </c>
      <c r="CI38" s="58">
        <f t="shared" si="18"/>
        <v>0</v>
      </c>
      <c r="CJ38" s="12">
        <f t="shared" si="19"/>
        <v>975.26804575965969</v>
      </c>
      <c r="CK38" s="12">
        <f t="shared" si="20"/>
        <v>3262.487387830231</v>
      </c>
      <c r="CL38" s="12">
        <f t="shared" si="21"/>
        <v>82598.895776293168</v>
      </c>
      <c r="CM38" s="12">
        <f t="shared" si="22"/>
        <v>4594496.0218643788</v>
      </c>
    </row>
    <row r="39" spans="1:91">
      <c r="A39" s="11">
        <f>'Monthly Data'!A75</f>
        <v>42036</v>
      </c>
      <c r="B39" s="9">
        <f>'Monthly Data'!B75</f>
        <v>2015</v>
      </c>
      <c r="C39" s="9">
        <f t="shared" si="1"/>
        <v>2</v>
      </c>
      <c r="D39" s="12">
        <f>'Monthly Data'!C75</f>
        <v>72418820.922800004</v>
      </c>
      <c r="E39" s="1">
        <f t="shared" si="2"/>
        <v>3416503.6580694467</v>
      </c>
      <c r="F39" s="12">
        <f>'Monthly Data'!D75</f>
        <v>21781951.7885</v>
      </c>
      <c r="G39" s="1">
        <f>'Monthly Data'!E75</f>
        <v>244349.02858589092</v>
      </c>
      <c r="H39" s="12">
        <f>'Monthly Data'!F75</f>
        <v>22026300.817085892</v>
      </c>
      <c r="I39" s="12">
        <f>'Monthly Data'!G75</f>
        <v>8811980.3143999986</v>
      </c>
      <c r="J39" s="1">
        <f>'Monthly Data'!H75</f>
        <v>361798.65308540949</v>
      </c>
      <c r="K39" s="12">
        <f>'Monthly Data'!I75</f>
        <v>9173778.9674854074</v>
      </c>
      <c r="L39" s="12">
        <f>'Monthly Data'!J75</f>
        <v>25664612.623199996</v>
      </c>
      <c r="M39" s="1">
        <f>'Monthly Data'!K75</f>
        <v>812518.89372933994</v>
      </c>
      <c r="N39" s="12">
        <f>'Monthly Data'!L75</f>
        <v>26477131.516929336</v>
      </c>
      <c r="O39" s="12">
        <f>'Monthly Data'!M75</f>
        <v>12506851.926000001</v>
      </c>
      <c r="P39" s="1">
        <f>'Monthly Data'!N75</f>
        <v>276231.50019313511</v>
      </c>
      <c r="Q39" s="12">
        <f>'Monthly Data'!O75</f>
        <v>12783083.426193137</v>
      </c>
      <c r="R39" s="12">
        <f>'Monthly Data'!P75</f>
        <v>144400.45663055556</v>
      </c>
      <c r="S39" s="12">
        <f>'Monthly Data'!Q75</f>
        <v>92520.156000000003</v>
      </c>
      <c r="T39" s="13">
        <f>'Monthly Data'!R75</f>
        <v>54647.244852238888</v>
      </c>
      <c r="U39" s="13">
        <f>'Monthly Data'!S75</f>
        <v>23147.5723</v>
      </c>
      <c r="V39" s="13">
        <f>'Monthly Data'!T75</f>
        <v>395</v>
      </c>
      <c r="W39" s="12">
        <f>'Monthly Data'!U75</f>
        <v>24066</v>
      </c>
      <c r="X39" s="12">
        <f>'Monthly Data'!V75</f>
        <v>2987</v>
      </c>
      <c r="Y39" s="12">
        <f>'Monthly Data'!W75</f>
        <v>334</v>
      </c>
      <c r="Z39" s="12">
        <f>'Monthly Data'!X75</f>
        <v>3</v>
      </c>
      <c r="AA39" s="12">
        <f>'Monthly Data'!Y75</f>
        <v>5331</v>
      </c>
      <c r="AB39" s="12">
        <f>'Monthly Data'!Z75</f>
        <v>145</v>
      </c>
      <c r="AC39" s="49">
        <f>Weather!C159</f>
        <v>-14.185714285714285</v>
      </c>
      <c r="AD39" s="50">
        <f>Weather!D159</f>
        <v>1013.2000000000002</v>
      </c>
      <c r="AE39" s="50">
        <f>Weather!E159</f>
        <v>0</v>
      </c>
      <c r="AF39" s="50">
        <f>Weather!F159</f>
        <v>957.20000000000016</v>
      </c>
      <c r="AG39" s="50">
        <f>Weather!G159</f>
        <v>0</v>
      </c>
      <c r="AH39" s="50">
        <f>Weather!H159</f>
        <v>901.20000000000016</v>
      </c>
      <c r="AI39" s="50">
        <f>Weather!I159</f>
        <v>0</v>
      </c>
      <c r="AJ39" s="50">
        <f>Weather!J159</f>
        <v>845.2</v>
      </c>
      <c r="AK39" s="50">
        <f>Weather!K159</f>
        <v>0</v>
      </c>
      <c r="AL39" s="50">
        <f>Weather!L159</f>
        <v>789.2</v>
      </c>
      <c r="AM39" s="50">
        <f>Weather!M159</f>
        <v>0</v>
      </c>
      <c r="AN39" s="50">
        <f>Weather!N159</f>
        <v>733.2</v>
      </c>
      <c r="AO39" s="50">
        <f>Weather!O159</f>
        <v>0</v>
      </c>
      <c r="AP39" s="50">
        <f>Weather!P159</f>
        <v>677.2</v>
      </c>
      <c r="AQ39" s="50">
        <f>Weather!Q159</f>
        <v>0</v>
      </c>
      <c r="AR39" s="50">
        <f>Weather!R159</f>
        <v>621.20000000000005</v>
      </c>
      <c r="AS39" s="50">
        <f>Weather!S159</f>
        <v>0</v>
      </c>
      <c r="AT39" s="47">
        <f>Economic!C51</f>
        <v>677384</v>
      </c>
      <c r="AU39" s="47">
        <f>Economic!D51</f>
        <v>6814.3</v>
      </c>
      <c r="AV39" s="47">
        <f>Economic!E51</f>
        <v>6740.1</v>
      </c>
      <c r="AW39" s="47">
        <f>Economic!F51</f>
        <v>77.3</v>
      </c>
      <c r="AX39" s="47">
        <f>Economic!G51</f>
        <v>76.400000000000006</v>
      </c>
      <c r="AY39" s="51">
        <v>28</v>
      </c>
      <c r="AZ39" s="51">
        <v>19</v>
      </c>
      <c r="BA39" s="51">
        <f t="shared" si="23"/>
        <v>38</v>
      </c>
      <c r="BB39" s="51">
        <f t="shared" si="28"/>
        <v>0</v>
      </c>
      <c r="BC39" s="51">
        <f t="shared" si="28"/>
        <v>1</v>
      </c>
      <c r="BD39" s="51">
        <f t="shared" si="28"/>
        <v>0</v>
      </c>
      <c r="BE39" s="51">
        <f t="shared" si="28"/>
        <v>0</v>
      </c>
      <c r="BF39" s="51">
        <f t="shared" si="28"/>
        <v>0</v>
      </c>
      <c r="BG39" s="51">
        <f t="shared" si="28"/>
        <v>0</v>
      </c>
      <c r="BH39" s="51">
        <f t="shared" si="28"/>
        <v>0</v>
      </c>
      <c r="BI39" s="51">
        <f t="shared" si="28"/>
        <v>0</v>
      </c>
      <c r="BJ39" s="51">
        <f t="shared" si="28"/>
        <v>0</v>
      </c>
      <c r="BK39" s="51">
        <f t="shared" si="28"/>
        <v>0</v>
      </c>
      <c r="BL39" s="51">
        <f t="shared" si="28"/>
        <v>0</v>
      </c>
      <c r="BM39" s="51">
        <f t="shared" si="28"/>
        <v>0</v>
      </c>
      <c r="BN39" s="51">
        <f t="shared" si="28"/>
        <v>0</v>
      </c>
      <c r="BO39" s="51">
        <f t="shared" si="28"/>
        <v>0</v>
      </c>
      <c r="BP39" s="51">
        <f t="shared" si="25"/>
        <v>0</v>
      </c>
      <c r="BQ39" s="51">
        <f t="shared" si="26"/>
        <v>0</v>
      </c>
      <c r="BR39" s="52">
        <v>0</v>
      </c>
      <c r="BS39" s="52">
        <v>0</v>
      </c>
      <c r="BT39" s="58">
        <f t="shared" si="3"/>
        <v>0</v>
      </c>
      <c r="BU39" s="58">
        <f t="shared" si="4"/>
        <v>0</v>
      </c>
      <c r="BV39" s="58">
        <f t="shared" si="5"/>
        <v>0</v>
      </c>
      <c r="BW39" s="58">
        <f t="shared" si="6"/>
        <v>0</v>
      </c>
      <c r="BX39" s="58">
        <f t="shared" si="7"/>
        <v>0</v>
      </c>
      <c r="BY39" s="58">
        <f t="shared" si="8"/>
        <v>0</v>
      </c>
      <c r="BZ39" s="58">
        <f t="shared" si="9"/>
        <v>0</v>
      </c>
      <c r="CA39" s="58">
        <f t="shared" si="10"/>
        <v>0</v>
      </c>
      <c r="CB39" s="58">
        <f t="shared" si="11"/>
        <v>0</v>
      </c>
      <c r="CC39" s="58">
        <f t="shared" si="12"/>
        <v>0</v>
      </c>
      <c r="CD39" s="58">
        <f t="shared" si="13"/>
        <v>0</v>
      </c>
      <c r="CE39" s="58">
        <f t="shared" si="14"/>
        <v>0</v>
      </c>
      <c r="CF39" s="58">
        <f t="shared" si="15"/>
        <v>0</v>
      </c>
      <c r="CG39" s="58">
        <f t="shared" si="16"/>
        <v>0</v>
      </c>
      <c r="CH39" s="58">
        <f t="shared" si="17"/>
        <v>0</v>
      </c>
      <c r="CI39" s="58">
        <f t="shared" si="18"/>
        <v>0</v>
      </c>
      <c r="CJ39" s="12">
        <f t="shared" si="19"/>
        <v>915.24560862153623</v>
      </c>
      <c r="CK39" s="12">
        <f t="shared" si="20"/>
        <v>3071.2350075277559</v>
      </c>
      <c r="CL39" s="12">
        <f t="shared" si="21"/>
        <v>79272.848853081843</v>
      </c>
      <c r="CM39" s="12">
        <f t="shared" si="22"/>
        <v>4261027.8087310456</v>
      </c>
    </row>
    <row r="40" spans="1:91">
      <c r="A40" s="11">
        <f>'Monthly Data'!A76</f>
        <v>42064</v>
      </c>
      <c r="B40" s="9">
        <f>'Monthly Data'!B76</f>
        <v>2015</v>
      </c>
      <c r="C40" s="9">
        <f t="shared" si="1"/>
        <v>3</v>
      </c>
      <c r="D40" s="12">
        <f>'Monthly Data'!C76</f>
        <v>69146206.7324</v>
      </c>
      <c r="E40" s="1">
        <f t="shared" si="2"/>
        <v>1659245.8464805484</v>
      </c>
      <c r="F40" s="12">
        <f>'Monthly Data'!D76</f>
        <v>19920081.538200002</v>
      </c>
      <c r="G40" s="1">
        <f>'Monthly Data'!E76</f>
        <v>244349.02858589092</v>
      </c>
      <c r="H40" s="12">
        <f>'Monthly Data'!F76</f>
        <v>20164430.566785894</v>
      </c>
      <c r="I40" s="12">
        <f>'Monthly Data'!G76</f>
        <v>8597851.0780999996</v>
      </c>
      <c r="J40" s="1">
        <f>'Monthly Data'!H76</f>
        <v>361798.65308540949</v>
      </c>
      <c r="K40" s="12">
        <f>'Monthly Data'!I76</f>
        <v>8959649.7311854083</v>
      </c>
      <c r="L40" s="12">
        <f>'Monthly Data'!J76</f>
        <v>25279406.782899998</v>
      </c>
      <c r="M40" s="1">
        <f>'Monthly Data'!K76</f>
        <v>812518.89372933994</v>
      </c>
      <c r="N40" s="12">
        <f>'Monthly Data'!L76</f>
        <v>26091925.676629338</v>
      </c>
      <c r="O40" s="12">
        <f>'Monthly Data'!M76</f>
        <v>13448790.366599999</v>
      </c>
      <c r="P40" s="1">
        <f>'Monthly Data'!N76</f>
        <v>276231.50019313511</v>
      </c>
      <c r="Q40" s="12">
        <f>'Monthly Data'!O76</f>
        <v>13725021.866793135</v>
      </c>
      <c r="R40" s="12">
        <f>'Monthly Data'!P76</f>
        <v>138398.50811944442</v>
      </c>
      <c r="S40" s="12">
        <f>'Monthly Data'!Q76</f>
        <v>102432.61199999999</v>
      </c>
      <c r="T40" s="13">
        <f>'Monthly Data'!R76</f>
        <v>64272.845044935879</v>
      </c>
      <c r="U40" s="13">
        <f>'Monthly Data'!S76</f>
        <v>22491.500899999999</v>
      </c>
      <c r="V40" s="13">
        <f>'Monthly Data'!T76</f>
        <v>395</v>
      </c>
      <c r="W40" s="12">
        <f>'Monthly Data'!U76</f>
        <v>24037</v>
      </c>
      <c r="X40" s="12">
        <f>'Monthly Data'!V76</f>
        <v>2987</v>
      </c>
      <c r="Y40" s="12">
        <f>'Monthly Data'!W76</f>
        <v>334</v>
      </c>
      <c r="Z40" s="12">
        <f>'Monthly Data'!X76</f>
        <v>3</v>
      </c>
      <c r="AA40" s="12">
        <f>'Monthly Data'!Y76</f>
        <v>5332</v>
      </c>
      <c r="AB40" s="12">
        <f>'Monthly Data'!Z76</f>
        <v>144</v>
      </c>
      <c r="AC40" s="49">
        <f>Weather!C160</f>
        <v>-4.2451612903225824</v>
      </c>
      <c r="AD40" s="50">
        <f>Weather!D160</f>
        <v>813.5999999999998</v>
      </c>
      <c r="AE40" s="50">
        <f>Weather!E160</f>
        <v>0</v>
      </c>
      <c r="AF40" s="50">
        <f>Weather!F160</f>
        <v>751.59999999999968</v>
      </c>
      <c r="AG40" s="50">
        <f>Weather!G160</f>
        <v>0</v>
      </c>
      <c r="AH40" s="50">
        <f>Weather!H160</f>
        <v>689.5999999999998</v>
      </c>
      <c r="AI40" s="50">
        <f>Weather!I160</f>
        <v>0</v>
      </c>
      <c r="AJ40" s="50">
        <f>Weather!J160</f>
        <v>627.59999999999968</v>
      </c>
      <c r="AK40" s="50">
        <f>Weather!K160</f>
        <v>0</v>
      </c>
      <c r="AL40" s="50">
        <f>Weather!L160</f>
        <v>565.5999999999998</v>
      </c>
      <c r="AM40" s="50">
        <f>Weather!M160</f>
        <v>0</v>
      </c>
      <c r="AN40" s="50">
        <f>Weather!N160</f>
        <v>503.59999999999997</v>
      </c>
      <c r="AO40" s="50">
        <f>Weather!O160</f>
        <v>0</v>
      </c>
      <c r="AP40" s="50">
        <f>Weather!P160</f>
        <v>441.6</v>
      </c>
      <c r="AQ40" s="50">
        <f>Weather!Q160</f>
        <v>0</v>
      </c>
      <c r="AR40" s="50">
        <f>Weather!R160</f>
        <v>379.6</v>
      </c>
      <c r="AS40" s="50">
        <f>Weather!S160</f>
        <v>0</v>
      </c>
      <c r="AT40" s="47">
        <f>Economic!C52</f>
        <v>677384</v>
      </c>
      <c r="AU40" s="47">
        <f>Economic!D52</f>
        <v>6821.3</v>
      </c>
      <c r="AV40" s="47">
        <f>Economic!E52</f>
        <v>6712.3</v>
      </c>
      <c r="AW40" s="47">
        <f>Economic!F52</f>
        <v>77.400000000000006</v>
      </c>
      <c r="AX40" s="47">
        <f>Economic!G52</f>
        <v>76.400000000000006</v>
      </c>
      <c r="AY40" s="51">
        <v>31</v>
      </c>
      <c r="AZ40" s="51">
        <v>20</v>
      </c>
      <c r="BA40" s="51">
        <f t="shared" si="23"/>
        <v>39</v>
      </c>
      <c r="BB40" s="51">
        <f t="shared" si="28"/>
        <v>0</v>
      </c>
      <c r="BC40" s="51">
        <f t="shared" si="28"/>
        <v>0</v>
      </c>
      <c r="BD40" s="51">
        <f t="shared" si="28"/>
        <v>1</v>
      </c>
      <c r="BE40" s="51">
        <f t="shared" si="28"/>
        <v>0</v>
      </c>
      <c r="BF40" s="51">
        <f t="shared" si="28"/>
        <v>0</v>
      </c>
      <c r="BG40" s="51">
        <f t="shared" si="28"/>
        <v>0</v>
      </c>
      <c r="BH40" s="51">
        <f t="shared" si="28"/>
        <v>0</v>
      </c>
      <c r="BI40" s="51">
        <f t="shared" si="28"/>
        <v>0</v>
      </c>
      <c r="BJ40" s="51">
        <f t="shared" si="28"/>
        <v>0</v>
      </c>
      <c r="BK40" s="51">
        <f t="shared" si="28"/>
        <v>0</v>
      </c>
      <c r="BL40" s="51">
        <f t="shared" si="28"/>
        <v>0</v>
      </c>
      <c r="BM40" s="51">
        <f t="shared" si="28"/>
        <v>0</v>
      </c>
      <c r="BN40" s="51">
        <f t="shared" si="28"/>
        <v>1</v>
      </c>
      <c r="BO40" s="51">
        <f t="shared" si="28"/>
        <v>0</v>
      </c>
      <c r="BP40" s="51">
        <f t="shared" si="25"/>
        <v>1</v>
      </c>
      <c r="BQ40" s="51">
        <f t="shared" si="26"/>
        <v>0</v>
      </c>
      <c r="BR40" s="52">
        <v>0</v>
      </c>
      <c r="BS40" s="52">
        <v>0</v>
      </c>
      <c r="BT40" s="58">
        <f t="shared" si="3"/>
        <v>0</v>
      </c>
      <c r="BU40" s="58">
        <f t="shared" si="4"/>
        <v>0</v>
      </c>
      <c r="BV40" s="58">
        <f t="shared" si="5"/>
        <v>0</v>
      </c>
      <c r="BW40" s="58">
        <f t="shared" si="6"/>
        <v>0</v>
      </c>
      <c r="BX40" s="58">
        <f t="shared" si="7"/>
        <v>0</v>
      </c>
      <c r="BY40" s="58">
        <f t="shared" si="8"/>
        <v>0</v>
      </c>
      <c r="BZ40" s="58">
        <f t="shared" si="9"/>
        <v>0</v>
      </c>
      <c r="CA40" s="58">
        <f t="shared" si="10"/>
        <v>0</v>
      </c>
      <c r="CB40" s="58">
        <f t="shared" si="11"/>
        <v>0</v>
      </c>
      <c r="CC40" s="58">
        <f t="shared" si="12"/>
        <v>0</v>
      </c>
      <c r="CD40" s="58">
        <f t="shared" si="13"/>
        <v>0</v>
      </c>
      <c r="CE40" s="58">
        <f t="shared" si="14"/>
        <v>0</v>
      </c>
      <c r="CF40" s="58">
        <f t="shared" si="15"/>
        <v>0</v>
      </c>
      <c r="CG40" s="58">
        <f t="shared" si="16"/>
        <v>0</v>
      </c>
      <c r="CH40" s="58">
        <f t="shared" si="17"/>
        <v>0</v>
      </c>
      <c r="CI40" s="58">
        <f t="shared" si="18"/>
        <v>0</v>
      </c>
      <c r="CJ40" s="12">
        <f t="shared" si="19"/>
        <v>838.89131617031637</v>
      </c>
      <c r="CK40" s="12">
        <f t="shared" si="20"/>
        <v>2999.5479515183824</v>
      </c>
      <c r="CL40" s="12">
        <f t="shared" si="21"/>
        <v>78119.537953980049</v>
      </c>
      <c r="CM40" s="12">
        <f t="shared" si="22"/>
        <v>4575007.2889310447</v>
      </c>
    </row>
    <row r="41" spans="1:91">
      <c r="A41" s="11">
        <f>'Monthly Data'!A77</f>
        <v>42095</v>
      </c>
      <c r="B41" s="9">
        <f>'Monthly Data'!B77</f>
        <v>2015</v>
      </c>
      <c r="C41" s="9">
        <f t="shared" si="1"/>
        <v>4</v>
      </c>
      <c r="D41" s="12">
        <f>'Monthly Data'!C77</f>
        <v>55966318.804000005</v>
      </c>
      <c r="E41" s="1">
        <f t="shared" si="2"/>
        <v>84528.989391684532</v>
      </c>
      <c r="F41" s="12">
        <f>'Monthly Data'!D77</f>
        <v>14891066.8839</v>
      </c>
      <c r="G41" s="1">
        <f>'Monthly Data'!E77</f>
        <v>244349.02858589092</v>
      </c>
      <c r="H41" s="12">
        <f>'Monthly Data'!F77</f>
        <v>15135415.91248589</v>
      </c>
      <c r="I41" s="12">
        <f>'Monthly Data'!G77</f>
        <v>7066876.9368999992</v>
      </c>
      <c r="J41" s="1">
        <f>'Monthly Data'!H77</f>
        <v>361798.65308540949</v>
      </c>
      <c r="K41" s="12">
        <f>'Monthly Data'!I77</f>
        <v>7428675.5899854088</v>
      </c>
      <c r="L41" s="12">
        <f>'Monthly Data'!J77</f>
        <v>21468727.512600001</v>
      </c>
      <c r="M41" s="1">
        <f>'Monthly Data'!K77</f>
        <v>812518.89372933994</v>
      </c>
      <c r="N41" s="12">
        <f>'Monthly Data'!L77</f>
        <v>22281246.406329341</v>
      </c>
      <c r="O41" s="12">
        <f>'Monthly Data'!M77</f>
        <v>12249121.055300001</v>
      </c>
      <c r="P41" s="1">
        <f>'Monthly Data'!N77</f>
        <v>276231.50019313511</v>
      </c>
      <c r="Q41" s="12">
        <f>'Monthly Data'!O77</f>
        <v>12525352.555493137</v>
      </c>
      <c r="R41" s="12">
        <f>'Monthly Data'!P77</f>
        <v>108964.26190833334</v>
      </c>
      <c r="S41" s="12">
        <f>'Monthly Data'!Q77</f>
        <v>97033.164000000004</v>
      </c>
      <c r="T41" s="13">
        <f>'Monthly Data'!R77</f>
        <v>55981.157055437739</v>
      </c>
      <c r="U41" s="13">
        <f>'Monthly Data'!S77</f>
        <v>21966.301000000003</v>
      </c>
      <c r="V41" s="13">
        <f>'Monthly Data'!T77</f>
        <v>395</v>
      </c>
      <c r="W41" s="12">
        <f>'Monthly Data'!U77</f>
        <v>24025</v>
      </c>
      <c r="X41" s="12">
        <f>'Monthly Data'!V77</f>
        <v>2998</v>
      </c>
      <c r="Y41" s="12">
        <f>'Monthly Data'!W77</f>
        <v>323</v>
      </c>
      <c r="Z41" s="12">
        <f>'Monthly Data'!X77</f>
        <v>3</v>
      </c>
      <c r="AA41" s="12">
        <f>'Monthly Data'!Y77</f>
        <v>5332</v>
      </c>
      <c r="AB41" s="12">
        <f>'Monthly Data'!Z77</f>
        <v>145</v>
      </c>
      <c r="AC41" s="49">
        <f>Weather!C161</f>
        <v>5.5066666666666668</v>
      </c>
      <c r="AD41" s="50">
        <f>Weather!D161</f>
        <v>494.80000000000007</v>
      </c>
      <c r="AE41" s="50">
        <f>Weather!E161</f>
        <v>0</v>
      </c>
      <c r="AF41" s="50">
        <f>Weather!F161</f>
        <v>434.80000000000007</v>
      </c>
      <c r="AG41" s="50">
        <f>Weather!G161</f>
        <v>0</v>
      </c>
      <c r="AH41" s="50">
        <f>Weather!H161</f>
        <v>374.8</v>
      </c>
      <c r="AI41" s="50">
        <f>Weather!I161</f>
        <v>0</v>
      </c>
      <c r="AJ41" s="50">
        <f>Weather!J161</f>
        <v>314.8</v>
      </c>
      <c r="AK41" s="50">
        <f>Weather!K161</f>
        <v>0</v>
      </c>
      <c r="AL41" s="50">
        <f>Weather!L161</f>
        <v>254.80000000000004</v>
      </c>
      <c r="AM41" s="50">
        <f>Weather!M161</f>
        <v>0</v>
      </c>
      <c r="AN41" s="50">
        <f>Weather!N161</f>
        <v>194.8</v>
      </c>
      <c r="AO41" s="50">
        <f>Weather!O161</f>
        <v>0</v>
      </c>
      <c r="AP41" s="50">
        <f>Weather!P161</f>
        <v>136.9</v>
      </c>
      <c r="AQ41" s="50">
        <f>Weather!Q161</f>
        <v>2.0999999999999996</v>
      </c>
      <c r="AR41" s="50">
        <f>Weather!R161</f>
        <v>85.5</v>
      </c>
      <c r="AS41" s="50">
        <f>Weather!S161</f>
        <v>10.7</v>
      </c>
      <c r="AT41" s="47">
        <f>Economic!C53</f>
        <v>677384</v>
      </c>
      <c r="AU41" s="47">
        <f>Economic!D53</f>
        <v>6825</v>
      </c>
      <c r="AV41" s="47">
        <f>Economic!E53</f>
        <v>6733.1</v>
      </c>
      <c r="AW41" s="47">
        <f>Economic!F53</f>
        <v>77.400000000000006</v>
      </c>
      <c r="AX41" s="47">
        <f>Economic!G53</f>
        <v>76.599999999999994</v>
      </c>
      <c r="AY41" s="51">
        <v>30</v>
      </c>
      <c r="AZ41" s="51">
        <v>22</v>
      </c>
      <c r="BA41" s="51">
        <f t="shared" si="23"/>
        <v>40</v>
      </c>
      <c r="BB41" s="51">
        <f t="shared" si="28"/>
        <v>0</v>
      </c>
      <c r="BC41" s="51">
        <f t="shared" si="28"/>
        <v>0</v>
      </c>
      <c r="BD41" s="51">
        <f t="shared" si="28"/>
        <v>0</v>
      </c>
      <c r="BE41" s="51">
        <f t="shared" si="28"/>
        <v>1</v>
      </c>
      <c r="BF41" s="51">
        <f t="shared" si="28"/>
        <v>0</v>
      </c>
      <c r="BG41" s="51">
        <f t="shared" si="28"/>
        <v>0</v>
      </c>
      <c r="BH41" s="51">
        <f t="shared" si="28"/>
        <v>0</v>
      </c>
      <c r="BI41" s="51">
        <f t="shared" si="28"/>
        <v>0</v>
      </c>
      <c r="BJ41" s="51">
        <f t="shared" si="28"/>
        <v>0</v>
      </c>
      <c r="BK41" s="51">
        <f t="shared" si="28"/>
        <v>0</v>
      </c>
      <c r="BL41" s="51">
        <f t="shared" si="28"/>
        <v>0</v>
      </c>
      <c r="BM41" s="51">
        <f t="shared" si="28"/>
        <v>0</v>
      </c>
      <c r="BN41" s="51">
        <f t="shared" si="28"/>
        <v>1</v>
      </c>
      <c r="BO41" s="51">
        <f t="shared" si="28"/>
        <v>0</v>
      </c>
      <c r="BP41" s="51">
        <f t="shared" si="25"/>
        <v>1</v>
      </c>
      <c r="BQ41" s="51">
        <f t="shared" si="26"/>
        <v>0</v>
      </c>
      <c r="BR41" s="52">
        <v>0</v>
      </c>
      <c r="BS41" s="52">
        <v>0</v>
      </c>
      <c r="BT41" s="58">
        <f t="shared" si="3"/>
        <v>0</v>
      </c>
      <c r="BU41" s="58">
        <f t="shared" si="4"/>
        <v>0</v>
      </c>
      <c r="BV41" s="58">
        <f t="shared" si="5"/>
        <v>0</v>
      </c>
      <c r="BW41" s="58">
        <f t="shared" si="6"/>
        <v>0</v>
      </c>
      <c r="BX41" s="58">
        <f t="shared" si="7"/>
        <v>0</v>
      </c>
      <c r="BY41" s="58">
        <f t="shared" si="8"/>
        <v>0</v>
      </c>
      <c r="BZ41" s="58">
        <f t="shared" si="9"/>
        <v>0</v>
      </c>
      <c r="CA41" s="58">
        <f t="shared" si="10"/>
        <v>0</v>
      </c>
      <c r="CB41" s="58">
        <f t="shared" si="11"/>
        <v>0</v>
      </c>
      <c r="CC41" s="58">
        <f t="shared" si="12"/>
        <v>0</v>
      </c>
      <c r="CD41" s="58">
        <f t="shared" si="13"/>
        <v>0</v>
      </c>
      <c r="CE41" s="58">
        <f t="shared" si="14"/>
        <v>0</v>
      </c>
      <c r="CF41" s="58">
        <f t="shared" si="15"/>
        <v>0</v>
      </c>
      <c r="CG41" s="58">
        <f t="shared" si="16"/>
        <v>0</v>
      </c>
      <c r="CH41" s="58">
        <f t="shared" si="17"/>
        <v>0</v>
      </c>
      <c r="CI41" s="58">
        <f t="shared" si="18"/>
        <v>0</v>
      </c>
      <c r="CJ41" s="12">
        <f t="shared" si="19"/>
        <v>629.98609417214948</v>
      </c>
      <c r="CK41" s="12">
        <f t="shared" si="20"/>
        <v>2477.8771147382949</v>
      </c>
      <c r="CL41" s="12">
        <f t="shared" si="21"/>
        <v>68982.187016499505</v>
      </c>
      <c r="CM41" s="12">
        <f t="shared" si="22"/>
        <v>4175117.5184977124</v>
      </c>
    </row>
    <row r="42" spans="1:91">
      <c r="A42" s="11">
        <f>'Monthly Data'!A78</f>
        <v>42125</v>
      </c>
      <c r="B42" s="9">
        <f>'Monthly Data'!B78</f>
        <v>2015</v>
      </c>
      <c r="C42" s="9">
        <f t="shared" si="1"/>
        <v>5</v>
      </c>
      <c r="D42" s="12">
        <f>'Monthly Data'!C78</f>
        <v>51539666.331099994</v>
      </c>
      <c r="E42" s="1">
        <f t="shared" si="2"/>
        <v>840340.60463777184</v>
      </c>
      <c r="F42" s="12">
        <f>'Monthly Data'!D78</f>
        <v>10783706.8179</v>
      </c>
      <c r="G42" s="1">
        <f>'Monthly Data'!E78</f>
        <v>244349.02858589092</v>
      </c>
      <c r="H42" s="12">
        <f>'Monthly Data'!F78</f>
        <v>11028055.84648589</v>
      </c>
      <c r="I42" s="12">
        <f>'Monthly Data'!G78</f>
        <v>6497590.5354999993</v>
      </c>
      <c r="J42" s="1">
        <f>'Monthly Data'!H78</f>
        <v>361798.65308540949</v>
      </c>
      <c r="K42" s="12">
        <f>'Monthly Data'!I78</f>
        <v>6859389.188585409</v>
      </c>
      <c r="L42" s="12">
        <f>'Monthly Data'!J78</f>
        <v>20251872.9186</v>
      </c>
      <c r="M42" s="1">
        <f>'Monthly Data'!K78</f>
        <v>812518.89372933994</v>
      </c>
      <c r="N42" s="12">
        <f>'Monthly Data'!L78</f>
        <v>21064391.812329341</v>
      </c>
      <c r="O42" s="12">
        <f>'Monthly Data'!M78</f>
        <v>12964344.934</v>
      </c>
      <c r="P42" s="1">
        <f>'Monthly Data'!N78</f>
        <v>276231.50019313511</v>
      </c>
      <c r="Q42" s="12">
        <f>'Monthly Data'!O78</f>
        <v>13240576.434193136</v>
      </c>
      <c r="R42" s="12">
        <f>'Monthly Data'!P78</f>
        <v>101697.70046222232</v>
      </c>
      <c r="S42" s="12">
        <f>'Monthly Data'!Q78</f>
        <v>100112.82</v>
      </c>
      <c r="T42" s="13">
        <f>'Monthly Data'!R78</f>
        <v>52214.997758303791</v>
      </c>
      <c r="U42" s="13">
        <f>'Monthly Data'!S78</f>
        <v>24226.762299999999</v>
      </c>
      <c r="V42" s="13">
        <f>'Monthly Data'!T78</f>
        <v>395</v>
      </c>
      <c r="W42" s="12">
        <f>'Monthly Data'!U78</f>
        <v>23955</v>
      </c>
      <c r="X42" s="12">
        <f>'Monthly Data'!V78</f>
        <v>2999</v>
      </c>
      <c r="Y42" s="12">
        <f>'Monthly Data'!W78</f>
        <v>324</v>
      </c>
      <c r="Z42" s="12">
        <f>'Monthly Data'!X78</f>
        <v>3</v>
      </c>
      <c r="AA42" s="12">
        <f>'Monthly Data'!Y78</f>
        <v>5332</v>
      </c>
      <c r="AB42" s="12">
        <f>'Monthly Data'!Z78</f>
        <v>145</v>
      </c>
      <c r="AC42" s="49">
        <f>Weather!C162</f>
        <v>13.512903225806454</v>
      </c>
      <c r="AD42" s="50">
        <f>Weather!D162</f>
        <v>263.10000000000002</v>
      </c>
      <c r="AE42" s="50">
        <f>Weather!E162</f>
        <v>0</v>
      </c>
      <c r="AF42" s="50">
        <f>Weather!F162</f>
        <v>201.1</v>
      </c>
      <c r="AG42" s="50">
        <f>Weather!G162</f>
        <v>0</v>
      </c>
      <c r="AH42" s="50">
        <f>Weather!H162</f>
        <v>140.39999999999998</v>
      </c>
      <c r="AI42" s="50">
        <f>Weather!I162</f>
        <v>1.3000000000000007</v>
      </c>
      <c r="AJ42" s="50">
        <f>Weather!J162</f>
        <v>89.7</v>
      </c>
      <c r="AK42" s="50">
        <f>Weather!K162</f>
        <v>12.600000000000005</v>
      </c>
      <c r="AL42" s="50">
        <f>Weather!L162</f>
        <v>52.100000000000009</v>
      </c>
      <c r="AM42" s="50">
        <f>Weather!M162</f>
        <v>37.000000000000007</v>
      </c>
      <c r="AN42" s="50">
        <f>Weather!N162</f>
        <v>26.599999999999998</v>
      </c>
      <c r="AO42" s="50">
        <f>Weather!O162</f>
        <v>73.500000000000014</v>
      </c>
      <c r="AP42" s="50">
        <f>Weather!P162</f>
        <v>11.299999999999999</v>
      </c>
      <c r="AQ42" s="50">
        <f>Weather!Q162</f>
        <v>120.2</v>
      </c>
      <c r="AR42" s="50">
        <f>Weather!R162</f>
        <v>3.6999999999999993</v>
      </c>
      <c r="AS42" s="50">
        <f>Weather!S162</f>
        <v>174.6</v>
      </c>
      <c r="AT42" s="47">
        <f>Economic!C54</f>
        <v>677384</v>
      </c>
      <c r="AU42" s="47">
        <f>Economic!D54</f>
        <v>6830.5</v>
      </c>
      <c r="AV42" s="47">
        <f>Economic!E54</f>
        <v>6793.2</v>
      </c>
      <c r="AW42" s="47">
        <f>Economic!F54</f>
        <v>78.5</v>
      </c>
      <c r="AX42" s="47">
        <f>Economic!G54</f>
        <v>78.599999999999994</v>
      </c>
      <c r="AY42" s="51">
        <v>31</v>
      </c>
      <c r="AZ42" s="51">
        <v>22</v>
      </c>
      <c r="BA42" s="51">
        <f t="shared" si="23"/>
        <v>41</v>
      </c>
      <c r="BB42" s="51">
        <f t="shared" si="28"/>
        <v>0</v>
      </c>
      <c r="BC42" s="51">
        <f t="shared" si="28"/>
        <v>0</v>
      </c>
      <c r="BD42" s="51">
        <f t="shared" si="28"/>
        <v>0</v>
      </c>
      <c r="BE42" s="51">
        <f t="shared" si="28"/>
        <v>0</v>
      </c>
      <c r="BF42" s="51">
        <f t="shared" si="28"/>
        <v>1</v>
      </c>
      <c r="BG42" s="51">
        <f t="shared" si="28"/>
        <v>0</v>
      </c>
      <c r="BH42" s="51">
        <f t="shared" si="28"/>
        <v>0</v>
      </c>
      <c r="BI42" s="51">
        <f t="shared" si="28"/>
        <v>0</v>
      </c>
      <c r="BJ42" s="51">
        <f t="shared" si="28"/>
        <v>0</v>
      </c>
      <c r="BK42" s="51">
        <f t="shared" si="28"/>
        <v>0</v>
      </c>
      <c r="BL42" s="51">
        <f t="shared" si="28"/>
        <v>0</v>
      </c>
      <c r="BM42" s="51">
        <f t="shared" si="28"/>
        <v>0</v>
      </c>
      <c r="BN42" s="51">
        <f t="shared" si="28"/>
        <v>1</v>
      </c>
      <c r="BO42" s="51">
        <f t="shared" si="28"/>
        <v>0</v>
      </c>
      <c r="BP42" s="51">
        <f t="shared" si="25"/>
        <v>1</v>
      </c>
      <c r="BQ42" s="51">
        <f t="shared" si="26"/>
        <v>1</v>
      </c>
      <c r="BR42" s="52">
        <v>0</v>
      </c>
      <c r="BS42" s="52">
        <v>0</v>
      </c>
      <c r="BT42" s="58">
        <f t="shared" si="3"/>
        <v>0</v>
      </c>
      <c r="BU42" s="58">
        <f t="shared" si="4"/>
        <v>0</v>
      </c>
      <c r="BV42" s="58">
        <f t="shared" si="5"/>
        <v>0</v>
      </c>
      <c r="BW42" s="58">
        <f t="shared" si="6"/>
        <v>0</v>
      </c>
      <c r="BX42" s="58">
        <f t="shared" si="7"/>
        <v>0</v>
      </c>
      <c r="BY42" s="58">
        <f t="shared" si="8"/>
        <v>0</v>
      </c>
      <c r="BZ42" s="58">
        <f t="shared" si="9"/>
        <v>0</v>
      </c>
      <c r="CA42" s="58">
        <f t="shared" si="10"/>
        <v>0</v>
      </c>
      <c r="CB42" s="58">
        <f t="shared" si="11"/>
        <v>0</v>
      </c>
      <c r="CC42" s="58">
        <f t="shared" si="12"/>
        <v>0</v>
      </c>
      <c r="CD42" s="58">
        <f t="shared" si="13"/>
        <v>0</v>
      </c>
      <c r="CE42" s="58">
        <f t="shared" si="14"/>
        <v>0</v>
      </c>
      <c r="CF42" s="58">
        <f t="shared" si="15"/>
        <v>0</v>
      </c>
      <c r="CG42" s="58">
        <f t="shared" si="16"/>
        <v>0</v>
      </c>
      <c r="CH42" s="58">
        <f t="shared" si="17"/>
        <v>0</v>
      </c>
      <c r="CI42" s="58">
        <f t="shared" si="18"/>
        <v>0</v>
      </c>
      <c r="CJ42" s="12">
        <f t="shared" si="19"/>
        <v>460.3655122724229</v>
      </c>
      <c r="CK42" s="12">
        <f t="shared" si="20"/>
        <v>2287.2254713522539</v>
      </c>
      <c r="CL42" s="12">
        <f t="shared" si="21"/>
        <v>65013.554976325126</v>
      </c>
      <c r="CM42" s="12">
        <f t="shared" si="22"/>
        <v>4413525.4780643787</v>
      </c>
    </row>
    <row r="43" spans="1:91">
      <c r="A43" s="11">
        <f>'Monthly Data'!A79</f>
        <v>42156</v>
      </c>
      <c r="B43" s="9">
        <f>'Monthly Data'!B79</f>
        <v>2015</v>
      </c>
      <c r="C43" s="9">
        <f t="shared" si="1"/>
        <v>6</v>
      </c>
      <c r="D43" s="12">
        <f>'Monthly Data'!C79</f>
        <v>52001573.203900002</v>
      </c>
      <c r="E43" s="1">
        <f t="shared" si="2"/>
        <v>795878.37448528409</v>
      </c>
      <c r="F43" s="12">
        <f>'Monthly Data'!D79</f>
        <v>10865524.580499999</v>
      </c>
      <c r="G43" s="1">
        <f>'Monthly Data'!E79</f>
        <v>244349.02858589092</v>
      </c>
      <c r="H43" s="12">
        <f>'Monthly Data'!F79</f>
        <v>11109873.60908589</v>
      </c>
      <c r="I43" s="12">
        <f>'Monthly Data'!G79</f>
        <v>6562635.2018999998</v>
      </c>
      <c r="J43" s="1">
        <f>'Monthly Data'!H79</f>
        <v>361798.65308540949</v>
      </c>
      <c r="K43" s="12">
        <f>'Monthly Data'!I79</f>
        <v>6924433.8549854094</v>
      </c>
      <c r="L43" s="12">
        <f>'Monthly Data'!J79</f>
        <v>20286124.141900003</v>
      </c>
      <c r="M43" s="1">
        <f>'Monthly Data'!K79</f>
        <v>812518.89372933994</v>
      </c>
      <c r="N43" s="12">
        <f>'Monthly Data'!L79</f>
        <v>21098643.035629343</v>
      </c>
      <c r="O43" s="12">
        <f>'Monthly Data'!M79</f>
        <v>13306813.2217</v>
      </c>
      <c r="P43" s="1">
        <f>'Monthly Data'!N79</f>
        <v>276231.50019313511</v>
      </c>
      <c r="Q43" s="12">
        <f>'Monthly Data'!O79</f>
        <v>13583044.721893135</v>
      </c>
      <c r="R43" s="12">
        <f>'Monthly Data'!P79</f>
        <v>87714.183414722094</v>
      </c>
      <c r="S43" s="12">
        <f>'Monthly Data'!Q79</f>
        <v>96883.5</v>
      </c>
      <c r="T43" s="13">
        <f>'Monthly Data'!R79</f>
        <v>52292.583151752995</v>
      </c>
      <c r="U43" s="13">
        <f>'Monthly Data'!S79</f>
        <v>25661.125800000002</v>
      </c>
      <c r="V43" s="13">
        <f>'Monthly Data'!T79</f>
        <v>395</v>
      </c>
      <c r="W43" s="12">
        <f>'Monthly Data'!U79</f>
        <v>23911</v>
      </c>
      <c r="X43" s="12">
        <f>'Monthly Data'!V79</f>
        <v>2981</v>
      </c>
      <c r="Y43" s="12">
        <f>'Monthly Data'!W79</f>
        <v>324</v>
      </c>
      <c r="Z43" s="12">
        <f>'Monthly Data'!X79</f>
        <v>3</v>
      </c>
      <c r="AA43" s="12">
        <f>'Monthly Data'!Y79</f>
        <v>5332</v>
      </c>
      <c r="AB43" s="12">
        <f>'Monthly Data'!Z79</f>
        <v>145</v>
      </c>
      <c r="AC43" s="49">
        <f>Weather!C163</f>
        <v>16.193333333333339</v>
      </c>
      <c r="AD43" s="50">
        <f>Weather!D163</f>
        <v>174.20000000000002</v>
      </c>
      <c r="AE43" s="50">
        <f>Weather!E163</f>
        <v>0</v>
      </c>
      <c r="AF43" s="50">
        <f>Weather!F163</f>
        <v>116.00000000000006</v>
      </c>
      <c r="AG43" s="50">
        <f>Weather!G163</f>
        <v>1.8000000000000007</v>
      </c>
      <c r="AH43" s="50">
        <f>Weather!H163</f>
        <v>63.599999999999987</v>
      </c>
      <c r="AI43" s="50">
        <f>Weather!I163</f>
        <v>9.4000000000000021</v>
      </c>
      <c r="AJ43" s="50">
        <f>Weather!J163</f>
        <v>26.600000000000005</v>
      </c>
      <c r="AK43" s="50">
        <f>Weather!K163</f>
        <v>32.400000000000006</v>
      </c>
      <c r="AL43" s="50">
        <f>Weather!L163</f>
        <v>9.6999999999999993</v>
      </c>
      <c r="AM43" s="50">
        <f>Weather!M163</f>
        <v>75.5</v>
      </c>
      <c r="AN43" s="50">
        <f>Weather!N163</f>
        <v>1.2999999999999989</v>
      </c>
      <c r="AO43" s="50">
        <f>Weather!O163</f>
        <v>127.09999999999997</v>
      </c>
      <c r="AP43" s="50">
        <f>Weather!P163</f>
        <v>0</v>
      </c>
      <c r="AQ43" s="50">
        <f>Weather!Q163</f>
        <v>185.79999999999998</v>
      </c>
      <c r="AR43" s="50">
        <f>Weather!R163</f>
        <v>0</v>
      </c>
      <c r="AS43" s="50">
        <f>Weather!S163</f>
        <v>245.79999999999998</v>
      </c>
      <c r="AT43" s="47">
        <f>Economic!C55</f>
        <v>677384</v>
      </c>
      <c r="AU43" s="47">
        <f>Economic!D55</f>
        <v>6841.5</v>
      </c>
      <c r="AV43" s="47">
        <f>Economic!E55</f>
        <v>6885.3</v>
      </c>
      <c r="AW43" s="47">
        <f>Economic!F55</f>
        <v>79.3</v>
      </c>
      <c r="AX43" s="47">
        <f>Economic!G55</f>
        <v>80.099999999999994</v>
      </c>
      <c r="AY43" s="51">
        <v>30</v>
      </c>
      <c r="AZ43" s="51">
        <v>20</v>
      </c>
      <c r="BA43" s="51">
        <f t="shared" si="23"/>
        <v>42</v>
      </c>
      <c r="BB43" s="51">
        <f t="shared" si="28"/>
        <v>0</v>
      </c>
      <c r="BC43" s="51">
        <f t="shared" si="28"/>
        <v>0</v>
      </c>
      <c r="BD43" s="51">
        <f t="shared" si="28"/>
        <v>0</v>
      </c>
      <c r="BE43" s="51">
        <f t="shared" si="28"/>
        <v>0</v>
      </c>
      <c r="BF43" s="51">
        <f t="shared" si="28"/>
        <v>0</v>
      </c>
      <c r="BG43" s="51">
        <f t="shared" si="28"/>
        <v>1</v>
      </c>
      <c r="BH43" s="51">
        <f t="shared" si="28"/>
        <v>0</v>
      </c>
      <c r="BI43" s="51">
        <f t="shared" si="28"/>
        <v>0</v>
      </c>
      <c r="BJ43" s="51">
        <f t="shared" si="28"/>
        <v>0</v>
      </c>
      <c r="BK43" s="51">
        <f t="shared" si="28"/>
        <v>0</v>
      </c>
      <c r="BL43" s="51">
        <f t="shared" si="28"/>
        <v>0</v>
      </c>
      <c r="BM43" s="51">
        <f t="shared" si="28"/>
        <v>0</v>
      </c>
      <c r="BN43" s="51">
        <f t="shared" si="28"/>
        <v>0</v>
      </c>
      <c r="BO43" s="51">
        <f t="shared" si="28"/>
        <v>0</v>
      </c>
      <c r="BP43" s="51">
        <f t="shared" si="25"/>
        <v>0</v>
      </c>
      <c r="BQ43" s="51">
        <f t="shared" si="26"/>
        <v>1</v>
      </c>
      <c r="BR43" s="52">
        <v>0</v>
      </c>
      <c r="BS43" s="52">
        <v>0</v>
      </c>
      <c r="BT43" s="58">
        <f t="shared" si="3"/>
        <v>0</v>
      </c>
      <c r="BU43" s="58">
        <f t="shared" si="4"/>
        <v>0</v>
      </c>
      <c r="BV43" s="58">
        <f t="shared" si="5"/>
        <v>0</v>
      </c>
      <c r="BW43" s="58">
        <f t="shared" si="6"/>
        <v>0</v>
      </c>
      <c r="BX43" s="58">
        <f t="shared" si="7"/>
        <v>0</v>
      </c>
      <c r="BY43" s="58">
        <f t="shared" si="8"/>
        <v>0</v>
      </c>
      <c r="BZ43" s="58">
        <f t="shared" si="9"/>
        <v>0</v>
      </c>
      <c r="CA43" s="58">
        <f t="shared" si="10"/>
        <v>0</v>
      </c>
      <c r="CB43" s="58">
        <f t="shared" si="11"/>
        <v>0</v>
      </c>
      <c r="CC43" s="58">
        <f t="shared" si="12"/>
        <v>0</v>
      </c>
      <c r="CD43" s="58">
        <f t="shared" si="13"/>
        <v>0</v>
      </c>
      <c r="CE43" s="58">
        <f t="shared" si="14"/>
        <v>0</v>
      </c>
      <c r="CF43" s="58">
        <f t="shared" si="15"/>
        <v>0</v>
      </c>
      <c r="CG43" s="58">
        <f t="shared" si="16"/>
        <v>0</v>
      </c>
      <c r="CH43" s="58">
        <f t="shared" si="17"/>
        <v>0</v>
      </c>
      <c r="CI43" s="58">
        <f t="shared" si="18"/>
        <v>0</v>
      </c>
      <c r="CJ43" s="12">
        <f t="shared" si="19"/>
        <v>464.63441968491026</v>
      </c>
      <c r="CK43" s="12">
        <f t="shared" si="20"/>
        <v>2322.8560399145954</v>
      </c>
      <c r="CL43" s="12">
        <f t="shared" si="21"/>
        <v>65119.268628485625</v>
      </c>
      <c r="CM43" s="12">
        <f t="shared" si="22"/>
        <v>4527681.5739643788</v>
      </c>
    </row>
    <row r="44" spans="1:91">
      <c r="A44" s="11">
        <f>'Monthly Data'!A80</f>
        <v>42186</v>
      </c>
      <c r="B44" s="9">
        <f>'Monthly Data'!B80</f>
        <v>2015</v>
      </c>
      <c r="C44" s="9">
        <f t="shared" si="1"/>
        <v>7</v>
      </c>
      <c r="D44" s="12">
        <f>'Monthly Data'!C80</f>
        <v>59124036.857799999</v>
      </c>
      <c r="E44" s="1">
        <f t="shared" si="2"/>
        <v>1574757.5658763871</v>
      </c>
      <c r="F44" s="12">
        <f>'Monthly Data'!D80</f>
        <v>12419916.391799999</v>
      </c>
      <c r="G44" s="1">
        <f>'Monthly Data'!E80</f>
        <v>244349.02858589092</v>
      </c>
      <c r="H44" s="12">
        <f>'Monthly Data'!F80</f>
        <v>12664265.42038589</v>
      </c>
      <c r="I44" s="12">
        <f>'Monthly Data'!G80</f>
        <v>7266379.8560000006</v>
      </c>
      <c r="J44" s="1">
        <f>'Monthly Data'!H80</f>
        <v>361798.65308540949</v>
      </c>
      <c r="K44" s="12">
        <f>'Monthly Data'!I80</f>
        <v>7628178.5090854103</v>
      </c>
      <c r="L44" s="12">
        <f>'Monthly Data'!J80</f>
        <v>22453731.404600006</v>
      </c>
      <c r="M44" s="1">
        <f>'Monthly Data'!K80</f>
        <v>812518.89372933994</v>
      </c>
      <c r="N44" s="12">
        <f>'Monthly Data'!L80</f>
        <v>23266250.298329346</v>
      </c>
      <c r="O44" s="12">
        <f>'Monthly Data'!M80</f>
        <v>15212263.853499999</v>
      </c>
      <c r="P44" s="1">
        <f>'Monthly Data'!N80</f>
        <v>276231.50019313511</v>
      </c>
      <c r="Q44" s="12">
        <f>'Monthly Data'!O80</f>
        <v>15488495.353693135</v>
      </c>
      <c r="R44" s="12">
        <f>'Monthly Data'!P80</f>
        <v>96874.96602361105</v>
      </c>
      <c r="S44" s="12">
        <f>'Monthly Data'!Q80</f>
        <v>100112.82</v>
      </c>
      <c r="T44" s="13">
        <f>'Monthly Data'!R80</f>
        <v>52736.98166840247</v>
      </c>
      <c r="U44" s="13">
        <f>'Monthly Data'!S80</f>
        <v>28796.947999999997</v>
      </c>
      <c r="V44" s="13">
        <f>'Monthly Data'!T80</f>
        <v>406</v>
      </c>
      <c r="W44" s="12">
        <f>'Monthly Data'!U80</f>
        <v>24016</v>
      </c>
      <c r="X44" s="12">
        <f>'Monthly Data'!V80</f>
        <v>2985</v>
      </c>
      <c r="Y44" s="12">
        <f>'Monthly Data'!W80</f>
        <v>324</v>
      </c>
      <c r="Z44" s="12">
        <f>'Monthly Data'!X80</f>
        <v>3</v>
      </c>
      <c r="AA44" s="12">
        <f>'Monthly Data'!Y80</f>
        <v>5386</v>
      </c>
      <c r="AB44" s="12">
        <f>'Monthly Data'!Z80</f>
        <v>145</v>
      </c>
      <c r="AC44" s="49">
        <f>Weather!C164</f>
        <v>19.445161290322584</v>
      </c>
      <c r="AD44" s="50">
        <f>Weather!D164</f>
        <v>84.9</v>
      </c>
      <c r="AE44" s="50">
        <f>Weather!E164</f>
        <v>5.6999999999999993</v>
      </c>
      <c r="AF44" s="50">
        <f>Weather!F164</f>
        <v>43.1</v>
      </c>
      <c r="AG44" s="50">
        <f>Weather!G164</f>
        <v>25.900000000000002</v>
      </c>
      <c r="AH44" s="50">
        <f>Weather!H164</f>
        <v>17.900000000000002</v>
      </c>
      <c r="AI44" s="50">
        <f>Weather!I164</f>
        <v>62.699999999999989</v>
      </c>
      <c r="AJ44" s="50">
        <f>Weather!J164</f>
        <v>5</v>
      </c>
      <c r="AK44" s="50">
        <f>Weather!K164</f>
        <v>111.8</v>
      </c>
      <c r="AL44" s="50">
        <f>Weather!L164</f>
        <v>0.19999999999999929</v>
      </c>
      <c r="AM44" s="50">
        <f>Weather!M164</f>
        <v>168.99999999999997</v>
      </c>
      <c r="AN44" s="50">
        <f>Weather!N164</f>
        <v>0</v>
      </c>
      <c r="AO44" s="50">
        <f>Weather!O164</f>
        <v>230.8</v>
      </c>
      <c r="AP44" s="50">
        <f>Weather!P164</f>
        <v>0</v>
      </c>
      <c r="AQ44" s="50">
        <f>Weather!Q164</f>
        <v>292.8</v>
      </c>
      <c r="AR44" s="50">
        <f>Weather!R164</f>
        <v>0</v>
      </c>
      <c r="AS44" s="50">
        <f>Weather!S164</f>
        <v>354.79999999999995</v>
      </c>
      <c r="AT44" s="47">
        <f>Economic!C56</f>
        <v>677384</v>
      </c>
      <c r="AU44" s="47">
        <f>Economic!D56</f>
        <v>6859.4</v>
      </c>
      <c r="AV44" s="47">
        <f>Economic!E56</f>
        <v>6951.4</v>
      </c>
      <c r="AW44" s="47">
        <f>Economic!F56</f>
        <v>79.7</v>
      </c>
      <c r="AX44" s="47">
        <f>Economic!G56</f>
        <v>81</v>
      </c>
      <c r="AY44" s="51">
        <v>31</v>
      </c>
      <c r="AZ44" s="51">
        <v>22</v>
      </c>
      <c r="BA44" s="51">
        <f t="shared" si="23"/>
        <v>43</v>
      </c>
      <c r="BB44" s="51">
        <f t="shared" ref="BB44:BO59" si="29">BB32</f>
        <v>0</v>
      </c>
      <c r="BC44" s="51">
        <f t="shared" si="29"/>
        <v>0</v>
      </c>
      <c r="BD44" s="51">
        <f t="shared" si="29"/>
        <v>0</v>
      </c>
      <c r="BE44" s="51">
        <f t="shared" si="29"/>
        <v>0</v>
      </c>
      <c r="BF44" s="51">
        <f t="shared" si="29"/>
        <v>0</v>
      </c>
      <c r="BG44" s="51">
        <f t="shared" si="29"/>
        <v>0</v>
      </c>
      <c r="BH44" s="51">
        <f t="shared" si="29"/>
        <v>1</v>
      </c>
      <c r="BI44" s="51">
        <f t="shared" si="29"/>
        <v>0</v>
      </c>
      <c r="BJ44" s="51">
        <f t="shared" si="29"/>
        <v>0</v>
      </c>
      <c r="BK44" s="51">
        <f t="shared" si="29"/>
        <v>0</v>
      </c>
      <c r="BL44" s="51">
        <f t="shared" si="29"/>
        <v>0</v>
      </c>
      <c r="BM44" s="51">
        <f t="shared" si="29"/>
        <v>0</v>
      </c>
      <c r="BN44" s="51">
        <f t="shared" si="29"/>
        <v>0</v>
      </c>
      <c r="BO44" s="51">
        <f t="shared" si="29"/>
        <v>0</v>
      </c>
      <c r="BP44" s="51">
        <f t="shared" si="25"/>
        <v>0</v>
      </c>
      <c r="BQ44" s="51">
        <f t="shared" si="26"/>
        <v>1</v>
      </c>
      <c r="BR44" s="52">
        <v>0</v>
      </c>
      <c r="BS44" s="52">
        <v>0</v>
      </c>
      <c r="BT44" s="58">
        <f t="shared" si="3"/>
        <v>0</v>
      </c>
      <c r="BU44" s="58">
        <f t="shared" si="4"/>
        <v>0</v>
      </c>
      <c r="BV44" s="58">
        <f t="shared" si="5"/>
        <v>0</v>
      </c>
      <c r="BW44" s="58">
        <f t="shared" si="6"/>
        <v>0</v>
      </c>
      <c r="BX44" s="58">
        <f t="shared" si="7"/>
        <v>0</v>
      </c>
      <c r="BY44" s="58">
        <f t="shared" si="8"/>
        <v>0</v>
      </c>
      <c r="BZ44" s="58">
        <f t="shared" si="9"/>
        <v>0</v>
      </c>
      <c r="CA44" s="58">
        <f t="shared" si="10"/>
        <v>0</v>
      </c>
      <c r="CB44" s="58">
        <f t="shared" si="11"/>
        <v>0</v>
      </c>
      <c r="CC44" s="58">
        <f t="shared" si="12"/>
        <v>0</v>
      </c>
      <c r="CD44" s="58">
        <f t="shared" si="13"/>
        <v>0</v>
      </c>
      <c r="CE44" s="58">
        <f t="shared" si="14"/>
        <v>0</v>
      </c>
      <c r="CF44" s="58">
        <f t="shared" si="15"/>
        <v>0</v>
      </c>
      <c r="CG44" s="58">
        <f t="shared" si="16"/>
        <v>0</v>
      </c>
      <c r="CH44" s="58">
        <f t="shared" si="17"/>
        <v>0</v>
      </c>
      <c r="CI44" s="58">
        <f t="shared" si="18"/>
        <v>0</v>
      </c>
      <c r="CJ44" s="12">
        <f t="shared" si="19"/>
        <v>527.32617506603469</v>
      </c>
      <c r="CK44" s="12">
        <f t="shared" si="20"/>
        <v>2555.503688135816</v>
      </c>
      <c r="CL44" s="12">
        <f t="shared" si="21"/>
        <v>71809.414501016494</v>
      </c>
      <c r="CM44" s="12">
        <f t="shared" si="22"/>
        <v>5162831.7845643787</v>
      </c>
    </row>
    <row r="45" spans="1:91">
      <c r="A45" s="11">
        <f>'Monthly Data'!A81</f>
        <v>42217</v>
      </c>
      <c r="B45" s="9">
        <f>'Monthly Data'!B81</f>
        <v>2015</v>
      </c>
      <c r="C45" s="9">
        <f t="shared" si="1"/>
        <v>8</v>
      </c>
      <c r="D45" s="12">
        <f>'Monthly Data'!C81</f>
        <v>59360612.769200005</v>
      </c>
      <c r="E45" s="1">
        <f t="shared" si="2"/>
        <v>-74824.528263606131</v>
      </c>
      <c r="F45" s="12">
        <f>'Monthly Data'!D81</f>
        <v>13163964.7839</v>
      </c>
      <c r="G45" s="1">
        <f>'Monthly Data'!E81</f>
        <v>244349.02858589092</v>
      </c>
      <c r="H45" s="12">
        <f>'Monthly Data'!F81</f>
        <v>13408313.81248589</v>
      </c>
      <c r="I45" s="12">
        <f>'Monthly Data'!G81</f>
        <v>7502122.0833999999</v>
      </c>
      <c r="J45" s="1">
        <f>'Monthly Data'!H81</f>
        <v>361798.65308540949</v>
      </c>
      <c r="K45" s="12">
        <f>'Monthly Data'!I81</f>
        <v>7863920.7364854096</v>
      </c>
      <c r="L45" s="12">
        <f>'Monthly Data'!J81</f>
        <v>23212922.916799996</v>
      </c>
      <c r="M45" s="1">
        <f>'Monthly Data'!K81</f>
        <v>812518.89372933994</v>
      </c>
      <c r="N45" s="12">
        <f>'Monthly Data'!L81</f>
        <v>24025441.810529336</v>
      </c>
      <c r="O45" s="12">
        <f>'Monthly Data'!M81</f>
        <v>15344121.907200001</v>
      </c>
      <c r="P45" s="1">
        <f>'Monthly Data'!N81</f>
        <v>276231.50019313511</v>
      </c>
      <c r="Q45" s="12">
        <f>'Monthly Data'!O81</f>
        <v>15620353.407393137</v>
      </c>
      <c r="R45" s="12">
        <f>'Monthly Data'!P81</f>
        <v>112192.78616361131</v>
      </c>
      <c r="S45" s="12">
        <f>'Monthly Data'!Q81</f>
        <v>100112.82</v>
      </c>
      <c r="T45" s="13">
        <f>'Monthly Data'!R81</f>
        <v>52806.010282242409</v>
      </c>
      <c r="U45" s="13">
        <f>'Monthly Data'!S81</f>
        <v>28788.439200000001</v>
      </c>
      <c r="V45" s="13">
        <f>'Monthly Data'!T81</f>
        <v>406</v>
      </c>
      <c r="W45" s="12">
        <f>'Monthly Data'!U81</f>
        <v>24017</v>
      </c>
      <c r="X45" s="12">
        <f>'Monthly Data'!V81</f>
        <v>2991</v>
      </c>
      <c r="Y45" s="12">
        <f>'Monthly Data'!W81</f>
        <v>324</v>
      </c>
      <c r="Z45" s="12">
        <f>'Monthly Data'!X81</f>
        <v>3</v>
      </c>
      <c r="AA45" s="12">
        <f>'Monthly Data'!Y81</f>
        <v>5375</v>
      </c>
      <c r="AB45" s="12">
        <f>'Monthly Data'!Z81</f>
        <v>145</v>
      </c>
      <c r="AC45" s="49">
        <f>Weather!C165</f>
        <v>19.93870967741935</v>
      </c>
      <c r="AD45" s="50">
        <f>Weather!D165</f>
        <v>72.700000000000017</v>
      </c>
      <c r="AE45" s="50">
        <f>Weather!E165</f>
        <v>8.8000000000000007</v>
      </c>
      <c r="AF45" s="50">
        <f>Weather!F165</f>
        <v>29.3</v>
      </c>
      <c r="AG45" s="50">
        <f>Weather!G165</f>
        <v>27.4</v>
      </c>
      <c r="AH45" s="50">
        <f>Weather!H165</f>
        <v>4.6000000000000014</v>
      </c>
      <c r="AI45" s="50">
        <f>Weather!I165</f>
        <v>64.699999999999989</v>
      </c>
      <c r="AJ45" s="50">
        <f>Weather!J165</f>
        <v>0</v>
      </c>
      <c r="AK45" s="50">
        <f>Weather!K165</f>
        <v>122.10000000000001</v>
      </c>
      <c r="AL45" s="50">
        <f>Weather!L165</f>
        <v>0</v>
      </c>
      <c r="AM45" s="50">
        <f>Weather!M165</f>
        <v>184.1</v>
      </c>
      <c r="AN45" s="50">
        <f>Weather!N165</f>
        <v>0</v>
      </c>
      <c r="AO45" s="50">
        <f>Weather!O165</f>
        <v>246.1</v>
      </c>
      <c r="AP45" s="50">
        <f>Weather!P165</f>
        <v>0</v>
      </c>
      <c r="AQ45" s="50">
        <f>Weather!Q165</f>
        <v>308.10000000000002</v>
      </c>
      <c r="AR45" s="50">
        <f>Weather!R165</f>
        <v>0</v>
      </c>
      <c r="AS45" s="50">
        <f>Weather!S165</f>
        <v>370.09999999999997</v>
      </c>
      <c r="AT45" s="47">
        <f>Economic!C57</f>
        <v>677384</v>
      </c>
      <c r="AU45" s="47">
        <f>Economic!D57</f>
        <v>6869.1</v>
      </c>
      <c r="AV45" s="47">
        <f>Economic!E57</f>
        <v>6969.1</v>
      </c>
      <c r="AW45" s="47">
        <f>Economic!F57</f>
        <v>80.400000000000006</v>
      </c>
      <c r="AX45" s="47">
        <f>Economic!G57</f>
        <v>81.5</v>
      </c>
      <c r="AY45" s="51">
        <v>31</v>
      </c>
      <c r="AZ45" s="51">
        <v>21</v>
      </c>
      <c r="BA45" s="51">
        <f t="shared" si="23"/>
        <v>44</v>
      </c>
      <c r="BB45" s="51">
        <f t="shared" si="29"/>
        <v>0</v>
      </c>
      <c r="BC45" s="51">
        <f t="shared" si="29"/>
        <v>0</v>
      </c>
      <c r="BD45" s="51">
        <f t="shared" si="29"/>
        <v>0</v>
      </c>
      <c r="BE45" s="51">
        <f t="shared" si="29"/>
        <v>0</v>
      </c>
      <c r="BF45" s="51">
        <f t="shared" si="29"/>
        <v>0</v>
      </c>
      <c r="BG45" s="51">
        <f t="shared" si="29"/>
        <v>0</v>
      </c>
      <c r="BH45" s="51">
        <f t="shared" si="29"/>
        <v>0</v>
      </c>
      <c r="BI45" s="51">
        <f t="shared" si="29"/>
        <v>1</v>
      </c>
      <c r="BJ45" s="51">
        <f t="shared" si="29"/>
        <v>0</v>
      </c>
      <c r="BK45" s="51">
        <f t="shared" si="29"/>
        <v>0</v>
      </c>
      <c r="BL45" s="51">
        <f t="shared" si="29"/>
        <v>0</v>
      </c>
      <c r="BM45" s="51">
        <f t="shared" si="29"/>
        <v>0</v>
      </c>
      <c r="BN45" s="51">
        <f t="shared" si="29"/>
        <v>0</v>
      </c>
      <c r="BO45" s="51">
        <f t="shared" si="29"/>
        <v>0</v>
      </c>
      <c r="BP45" s="51">
        <f t="shared" si="25"/>
        <v>0</v>
      </c>
      <c r="BQ45" s="51">
        <f t="shared" si="26"/>
        <v>1</v>
      </c>
      <c r="BR45" s="52">
        <v>0</v>
      </c>
      <c r="BS45" s="52">
        <v>0</v>
      </c>
      <c r="BT45" s="58">
        <f t="shared" si="3"/>
        <v>0</v>
      </c>
      <c r="BU45" s="58">
        <f t="shared" si="4"/>
        <v>0</v>
      </c>
      <c r="BV45" s="58">
        <f t="shared" si="5"/>
        <v>0</v>
      </c>
      <c r="BW45" s="58">
        <f t="shared" si="6"/>
        <v>0</v>
      </c>
      <c r="BX45" s="58">
        <f t="shared" si="7"/>
        <v>0</v>
      </c>
      <c r="BY45" s="58">
        <f t="shared" si="8"/>
        <v>0</v>
      </c>
      <c r="BZ45" s="58">
        <f t="shared" si="9"/>
        <v>0</v>
      </c>
      <c r="CA45" s="58">
        <f t="shared" si="10"/>
        <v>0</v>
      </c>
      <c r="CB45" s="58">
        <f t="shared" si="11"/>
        <v>0</v>
      </c>
      <c r="CC45" s="58">
        <f t="shared" si="12"/>
        <v>0</v>
      </c>
      <c r="CD45" s="58">
        <f t="shared" si="13"/>
        <v>0</v>
      </c>
      <c r="CE45" s="58">
        <f t="shared" si="14"/>
        <v>0</v>
      </c>
      <c r="CF45" s="58">
        <f t="shared" si="15"/>
        <v>0</v>
      </c>
      <c r="CG45" s="58">
        <f t="shared" si="16"/>
        <v>0</v>
      </c>
      <c r="CH45" s="58">
        <f t="shared" si="17"/>
        <v>0</v>
      </c>
      <c r="CI45" s="58">
        <f t="shared" si="18"/>
        <v>0</v>
      </c>
      <c r="CJ45" s="12">
        <f t="shared" si="19"/>
        <v>558.28429081425202</v>
      </c>
      <c r="CK45" s="12">
        <f t="shared" si="20"/>
        <v>2629.1944956487496</v>
      </c>
      <c r="CL45" s="12">
        <f t="shared" si="21"/>
        <v>74152.598180646106</v>
      </c>
      <c r="CM45" s="12">
        <f t="shared" si="22"/>
        <v>5206784.469131046</v>
      </c>
    </row>
    <row r="46" spans="1:91">
      <c r="A46" s="11">
        <f>'Monthly Data'!A82</f>
        <v>42248</v>
      </c>
      <c r="B46" s="9">
        <f>'Monthly Data'!B82</f>
        <v>2015</v>
      </c>
      <c r="C46" s="9">
        <f t="shared" si="1"/>
        <v>9</v>
      </c>
      <c r="D46" s="12">
        <f>'Monthly Data'!C82</f>
        <v>58223343.968600012</v>
      </c>
      <c r="E46" s="1">
        <f t="shared" si="2"/>
        <v>1784923.7597250119</v>
      </c>
      <c r="F46" s="12">
        <f>'Monthly Data'!D82</f>
        <v>12612388.363700001</v>
      </c>
      <c r="G46" s="1">
        <f>'Monthly Data'!E82</f>
        <v>244349.02858589092</v>
      </c>
      <c r="H46" s="12">
        <f>'Monthly Data'!F82</f>
        <v>12856737.392285891</v>
      </c>
      <c r="I46" s="12">
        <f>'Monthly Data'!G82</f>
        <v>6890857.8774999995</v>
      </c>
      <c r="J46" s="1">
        <f>'Monthly Data'!H82</f>
        <v>361798.65308540949</v>
      </c>
      <c r="K46" s="12">
        <f>'Monthly Data'!I82</f>
        <v>7252656.5305854091</v>
      </c>
      <c r="L46" s="12">
        <f>'Monthly Data'!J82</f>
        <v>21508048.339000002</v>
      </c>
      <c r="M46" s="1">
        <f>'Monthly Data'!K82</f>
        <v>812518.89372933994</v>
      </c>
      <c r="N46" s="12">
        <f>'Monthly Data'!L82</f>
        <v>22320567.232729342</v>
      </c>
      <c r="O46" s="12">
        <f>'Monthly Data'!M82</f>
        <v>15191088.942999998</v>
      </c>
      <c r="P46" s="1">
        <f>'Monthly Data'!N82</f>
        <v>276231.50019313511</v>
      </c>
      <c r="Q46" s="12">
        <f>'Monthly Data'!O82</f>
        <v>15467320.443193134</v>
      </c>
      <c r="R46" s="12">
        <f>'Monthly Data'!P82</f>
        <v>139153.18567500007</v>
      </c>
      <c r="S46" s="12">
        <f>'Monthly Data'!Q82</f>
        <v>96883.5</v>
      </c>
      <c r="T46" s="13">
        <f>'Monthly Data'!R82</f>
        <v>54899.946558455871</v>
      </c>
      <c r="U46" s="13">
        <f>'Monthly Data'!S82</f>
        <v>30238.825800000006</v>
      </c>
      <c r="V46" s="13">
        <f>'Monthly Data'!T82</f>
        <v>405</v>
      </c>
      <c r="W46" s="12">
        <f>'Monthly Data'!U82</f>
        <v>24111</v>
      </c>
      <c r="X46" s="12">
        <f>'Monthly Data'!V82</f>
        <v>2984</v>
      </c>
      <c r="Y46" s="12">
        <f>'Monthly Data'!W82</f>
        <v>325</v>
      </c>
      <c r="Z46" s="12">
        <f>'Monthly Data'!X82</f>
        <v>3</v>
      </c>
      <c r="AA46" s="12">
        <f>'Monthly Data'!Y82</f>
        <v>5392</v>
      </c>
      <c r="AB46" s="12">
        <f>'Monthly Data'!Z82</f>
        <v>145</v>
      </c>
      <c r="AC46" s="49">
        <f>Weather!C166</f>
        <v>18.049999999999997</v>
      </c>
      <c r="AD46" s="50">
        <f>Weather!D166</f>
        <v>126.30000000000003</v>
      </c>
      <c r="AE46" s="50">
        <f>Weather!E166</f>
        <v>7.7999999999999972</v>
      </c>
      <c r="AF46" s="50">
        <f>Weather!F166</f>
        <v>80.90000000000002</v>
      </c>
      <c r="AG46" s="50">
        <f>Weather!G166</f>
        <v>22.4</v>
      </c>
      <c r="AH46" s="50">
        <f>Weather!H166</f>
        <v>41.7</v>
      </c>
      <c r="AI46" s="50">
        <f>Weather!I166</f>
        <v>43.199999999999989</v>
      </c>
      <c r="AJ46" s="50">
        <f>Weather!J166</f>
        <v>18.2</v>
      </c>
      <c r="AK46" s="50">
        <f>Weather!K166</f>
        <v>79.699999999999989</v>
      </c>
      <c r="AL46" s="50">
        <f>Weather!L166</f>
        <v>5.8999999999999986</v>
      </c>
      <c r="AM46" s="50">
        <f>Weather!M166</f>
        <v>127.4</v>
      </c>
      <c r="AN46" s="50">
        <f>Weather!N166</f>
        <v>1.6999999999999993</v>
      </c>
      <c r="AO46" s="50">
        <f>Weather!O166</f>
        <v>183.20000000000002</v>
      </c>
      <c r="AP46" s="50">
        <f>Weather!P166</f>
        <v>0</v>
      </c>
      <c r="AQ46" s="50">
        <f>Weather!Q166</f>
        <v>241.50000000000003</v>
      </c>
      <c r="AR46" s="50">
        <f>Weather!R166</f>
        <v>0</v>
      </c>
      <c r="AS46" s="50">
        <f>Weather!S166</f>
        <v>301.49999999999994</v>
      </c>
      <c r="AT46" s="47">
        <f>Economic!C58</f>
        <v>677384</v>
      </c>
      <c r="AU46" s="47">
        <f>Economic!D58</f>
        <v>6860.5</v>
      </c>
      <c r="AV46" s="47">
        <f>Economic!E58</f>
        <v>6917.2</v>
      </c>
      <c r="AW46" s="47">
        <f>Economic!F58</f>
        <v>80.5</v>
      </c>
      <c r="AX46" s="47">
        <f>Economic!G58</f>
        <v>81.2</v>
      </c>
      <c r="AY46" s="51">
        <v>30</v>
      </c>
      <c r="AZ46" s="51">
        <v>20</v>
      </c>
      <c r="BA46" s="51">
        <f t="shared" si="23"/>
        <v>45</v>
      </c>
      <c r="BB46" s="51">
        <f t="shared" si="29"/>
        <v>0</v>
      </c>
      <c r="BC46" s="51">
        <f t="shared" si="29"/>
        <v>0</v>
      </c>
      <c r="BD46" s="51">
        <f t="shared" si="29"/>
        <v>0</v>
      </c>
      <c r="BE46" s="51">
        <f t="shared" si="29"/>
        <v>0</v>
      </c>
      <c r="BF46" s="51">
        <f t="shared" si="29"/>
        <v>0</v>
      </c>
      <c r="BG46" s="51">
        <f t="shared" si="29"/>
        <v>0</v>
      </c>
      <c r="BH46" s="51">
        <f t="shared" si="29"/>
        <v>0</v>
      </c>
      <c r="BI46" s="51">
        <f t="shared" si="29"/>
        <v>0</v>
      </c>
      <c r="BJ46" s="51">
        <f t="shared" si="29"/>
        <v>1</v>
      </c>
      <c r="BK46" s="51">
        <f t="shared" si="29"/>
        <v>0</v>
      </c>
      <c r="BL46" s="51">
        <f t="shared" si="29"/>
        <v>0</v>
      </c>
      <c r="BM46" s="51">
        <f t="shared" si="29"/>
        <v>0</v>
      </c>
      <c r="BN46" s="51">
        <f t="shared" si="29"/>
        <v>0</v>
      </c>
      <c r="BO46" s="51">
        <f t="shared" si="29"/>
        <v>1</v>
      </c>
      <c r="BP46" s="51">
        <f t="shared" si="25"/>
        <v>1</v>
      </c>
      <c r="BQ46" s="51">
        <f t="shared" si="26"/>
        <v>0</v>
      </c>
      <c r="BR46" s="52">
        <v>0</v>
      </c>
      <c r="BS46" s="52">
        <v>0</v>
      </c>
      <c r="BT46" s="58">
        <f t="shared" si="3"/>
        <v>0</v>
      </c>
      <c r="BU46" s="58">
        <f t="shared" si="4"/>
        <v>0</v>
      </c>
      <c r="BV46" s="58">
        <f t="shared" si="5"/>
        <v>0</v>
      </c>
      <c r="BW46" s="58">
        <f t="shared" si="6"/>
        <v>0</v>
      </c>
      <c r="BX46" s="58">
        <f t="shared" si="7"/>
        <v>0</v>
      </c>
      <c r="BY46" s="58">
        <f t="shared" si="8"/>
        <v>0</v>
      </c>
      <c r="BZ46" s="58">
        <f t="shared" si="9"/>
        <v>0</v>
      </c>
      <c r="CA46" s="58">
        <f t="shared" si="10"/>
        <v>0</v>
      </c>
      <c r="CB46" s="58">
        <f t="shared" si="11"/>
        <v>0</v>
      </c>
      <c r="CC46" s="58">
        <f t="shared" si="12"/>
        <v>0</v>
      </c>
      <c r="CD46" s="58">
        <f t="shared" si="13"/>
        <v>0</v>
      </c>
      <c r="CE46" s="58">
        <f t="shared" si="14"/>
        <v>0</v>
      </c>
      <c r="CF46" s="58">
        <f t="shared" si="15"/>
        <v>0</v>
      </c>
      <c r="CG46" s="58">
        <f t="shared" si="16"/>
        <v>0</v>
      </c>
      <c r="CH46" s="58">
        <f t="shared" si="17"/>
        <v>0</v>
      </c>
      <c r="CI46" s="58">
        <f t="shared" si="18"/>
        <v>0</v>
      </c>
      <c r="CJ46" s="12">
        <f t="shared" si="19"/>
        <v>533.23119705884824</v>
      </c>
      <c r="CK46" s="12">
        <f t="shared" si="20"/>
        <v>2430.5149231184346</v>
      </c>
      <c r="CL46" s="12">
        <f t="shared" si="21"/>
        <v>68678.668408397978</v>
      </c>
      <c r="CM46" s="12">
        <f t="shared" si="22"/>
        <v>5155773.4810643783</v>
      </c>
    </row>
    <row r="47" spans="1:91">
      <c r="A47" s="11">
        <f>'Monthly Data'!A83</f>
        <v>42278</v>
      </c>
      <c r="B47" s="9">
        <f>'Monthly Data'!B83</f>
        <v>2015</v>
      </c>
      <c r="C47" s="9">
        <f t="shared" si="1"/>
        <v>10</v>
      </c>
      <c r="D47" s="12">
        <f>'Monthly Data'!C83</f>
        <v>54830678.717000008</v>
      </c>
      <c r="E47" s="1">
        <f t="shared" si="2"/>
        <v>888307.97651667148</v>
      </c>
      <c r="F47" s="12">
        <f>'Monthly Data'!D83</f>
        <v>13198793.766899999</v>
      </c>
      <c r="G47" s="1">
        <f>'Monthly Data'!E83</f>
        <v>244349.02858589092</v>
      </c>
      <c r="H47" s="12">
        <f>'Monthly Data'!F83</f>
        <v>13443142.79548589</v>
      </c>
      <c r="I47" s="12">
        <f>'Monthly Data'!G83</f>
        <v>6562866.6672</v>
      </c>
      <c r="J47" s="1">
        <f>'Monthly Data'!H83</f>
        <v>361798.65308540949</v>
      </c>
      <c r="K47" s="12">
        <f>'Monthly Data'!I83</f>
        <v>6924665.3202854097</v>
      </c>
      <c r="L47" s="12">
        <f>'Monthly Data'!J83</f>
        <v>20982478.454300009</v>
      </c>
      <c r="M47" s="1">
        <f>'Monthly Data'!K83</f>
        <v>812518.89372933994</v>
      </c>
      <c r="N47" s="12">
        <f>'Monthly Data'!L83</f>
        <v>21794997.348029349</v>
      </c>
      <c r="O47" s="12">
        <f>'Monthly Data'!M83</f>
        <v>12935384.503600001</v>
      </c>
      <c r="P47" s="1">
        <f>'Monthly Data'!N83</f>
        <v>276231.50019313511</v>
      </c>
      <c r="Q47" s="12">
        <f>'Monthly Data'!O83</f>
        <v>13211616.003793137</v>
      </c>
      <c r="R47" s="12">
        <f>'Monthly Data'!P83</f>
        <v>162734.52848333333</v>
      </c>
      <c r="S47" s="12">
        <f>'Monthly Data'!Q83</f>
        <v>100112.82</v>
      </c>
      <c r="T47" s="13">
        <f>'Monthly Data'!R83</f>
        <v>55871.016067387725</v>
      </c>
      <c r="U47" s="13">
        <f>'Monthly Data'!S83</f>
        <v>23846.674999999999</v>
      </c>
      <c r="V47" s="13">
        <f>'Monthly Data'!T83</f>
        <v>404</v>
      </c>
      <c r="W47" s="12">
        <f>'Monthly Data'!U83</f>
        <v>24146</v>
      </c>
      <c r="X47" s="12">
        <f>'Monthly Data'!V83</f>
        <v>2973</v>
      </c>
      <c r="Y47" s="12">
        <f>'Monthly Data'!W83</f>
        <v>325</v>
      </c>
      <c r="Z47" s="12">
        <f>'Monthly Data'!X83</f>
        <v>3</v>
      </c>
      <c r="AA47" s="12">
        <f>'Monthly Data'!Y83</f>
        <v>5372</v>
      </c>
      <c r="AB47" s="12">
        <f>'Monthly Data'!Z83</f>
        <v>145</v>
      </c>
      <c r="AC47" s="49">
        <f>Weather!C167</f>
        <v>8.3870967741935463</v>
      </c>
      <c r="AD47" s="50">
        <f>Weather!D167</f>
        <v>421.99999999999994</v>
      </c>
      <c r="AE47" s="50">
        <f>Weather!E167</f>
        <v>0</v>
      </c>
      <c r="AF47" s="50">
        <f>Weather!F167</f>
        <v>359.99999999999994</v>
      </c>
      <c r="AG47" s="50">
        <f>Weather!G167</f>
        <v>0</v>
      </c>
      <c r="AH47" s="50">
        <f>Weather!H167</f>
        <v>297.99999999999994</v>
      </c>
      <c r="AI47" s="50">
        <f>Weather!I167</f>
        <v>0</v>
      </c>
      <c r="AJ47" s="50">
        <f>Weather!J167</f>
        <v>236.00000000000003</v>
      </c>
      <c r="AK47" s="50">
        <f>Weather!K167</f>
        <v>0</v>
      </c>
      <c r="AL47" s="50">
        <f>Weather!L167</f>
        <v>177.1</v>
      </c>
      <c r="AM47" s="50">
        <f>Weather!M167</f>
        <v>3.0999999999999996</v>
      </c>
      <c r="AN47" s="50">
        <f>Weather!N167</f>
        <v>122.60000000000002</v>
      </c>
      <c r="AO47" s="50">
        <f>Weather!O167</f>
        <v>10.6</v>
      </c>
      <c r="AP47" s="50">
        <f>Weather!P167</f>
        <v>75.5</v>
      </c>
      <c r="AQ47" s="50">
        <f>Weather!Q167</f>
        <v>25.499999999999993</v>
      </c>
      <c r="AR47" s="50">
        <f>Weather!R167</f>
        <v>42.900000000000006</v>
      </c>
      <c r="AS47" s="50">
        <f>Weather!S167</f>
        <v>54.900000000000006</v>
      </c>
      <c r="AT47" s="47">
        <f>Economic!C59</f>
        <v>677384</v>
      </c>
      <c r="AU47" s="47">
        <f>Economic!D59</f>
        <v>6852.7</v>
      </c>
      <c r="AV47" s="47">
        <f>Economic!E59</f>
        <v>6887.9</v>
      </c>
      <c r="AW47" s="47">
        <f>Economic!F59</f>
        <v>81.3</v>
      </c>
      <c r="AX47" s="47">
        <f>Economic!G59</f>
        <v>81.599999999999994</v>
      </c>
      <c r="AY47" s="51">
        <v>31</v>
      </c>
      <c r="AZ47" s="51">
        <v>22</v>
      </c>
      <c r="BA47" s="51">
        <f t="shared" si="23"/>
        <v>46</v>
      </c>
      <c r="BB47" s="51">
        <f t="shared" si="29"/>
        <v>0</v>
      </c>
      <c r="BC47" s="51">
        <f t="shared" si="29"/>
        <v>0</v>
      </c>
      <c r="BD47" s="51">
        <f t="shared" si="29"/>
        <v>0</v>
      </c>
      <c r="BE47" s="51">
        <f t="shared" si="29"/>
        <v>0</v>
      </c>
      <c r="BF47" s="51">
        <f t="shared" si="29"/>
        <v>0</v>
      </c>
      <c r="BG47" s="51">
        <f t="shared" si="29"/>
        <v>0</v>
      </c>
      <c r="BH47" s="51">
        <f t="shared" si="29"/>
        <v>0</v>
      </c>
      <c r="BI47" s="51">
        <f t="shared" si="29"/>
        <v>0</v>
      </c>
      <c r="BJ47" s="51">
        <f t="shared" si="29"/>
        <v>0</v>
      </c>
      <c r="BK47" s="51">
        <f t="shared" si="29"/>
        <v>1</v>
      </c>
      <c r="BL47" s="51">
        <f t="shared" si="29"/>
        <v>0</v>
      </c>
      <c r="BM47" s="51">
        <f t="shared" si="29"/>
        <v>0</v>
      </c>
      <c r="BN47" s="51">
        <f t="shared" si="29"/>
        <v>0</v>
      </c>
      <c r="BO47" s="51">
        <f t="shared" si="29"/>
        <v>1</v>
      </c>
      <c r="BP47" s="51">
        <f t="shared" si="25"/>
        <v>1</v>
      </c>
      <c r="BQ47" s="51">
        <f t="shared" si="26"/>
        <v>0</v>
      </c>
      <c r="BR47" s="52">
        <v>0</v>
      </c>
      <c r="BS47" s="52">
        <v>0</v>
      </c>
      <c r="BT47" s="58">
        <f t="shared" si="3"/>
        <v>0</v>
      </c>
      <c r="BU47" s="58">
        <f t="shared" si="4"/>
        <v>0</v>
      </c>
      <c r="BV47" s="58">
        <f t="shared" si="5"/>
        <v>0</v>
      </c>
      <c r="BW47" s="58">
        <f t="shared" si="6"/>
        <v>0</v>
      </c>
      <c r="BX47" s="58">
        <f t="shared" si="7"/>
        <v>0</v>
      </c>
      <c r="BY47" s="58">
        <f t="shared" si="8"/>
        <v>0</v>
      </c>
      <c r="BZ47" s="58">
        <f t="shared" si="9"/>
        <v>0</v>
      </c>
      <c r="CA47" s="58">
        <f t="shared" si="10"/>
        <v>0</v>
      </c>
      <c r="CB47" s="58">
        <f t="shared" si="11"/>
        <v>0</v>
      </c>
      <c r="CC47" s="58">
        <f t="shared" si="12"/>
        <v>0</v>
      </c>
      <c r="CD47" s="58">
        <f t="shared" si="13"/>
        <v>0</v>
      </c>
      <c r="CE47" s="58">
        <f t="shared" si="14"/>
        <v>0</v>
      </c>
      <c r="CF47" s="58">
        <f t="shared" si="15"/>
        <v>0</v>
      </c>
      <c r="CG47" s="58">
        <f t="shared" si="16"/>
        <v>0</v>
      </c>
      <c r="CH47" s="58">
        <f t="shared" si="17"/>
        <v>0</v>
      </c>
      <c r="CI47" s="58">
        <f t="shared" si="18"/>
        <v>0</v>
      </c>
      <c r="CJ47" s="12">
        <f t="shared" si="19"/>
        <v>556.74408993149552</v>
      </c>
      <c r="CK47" s="12">
        <f t="shared" si="20"/>
        <v>2329.1844333284257</v>
      </c>
      <c r="CL47" s="12">
        <f t="shared" si="21"/>
        <v>67061.530301628765</v>
      </c>
      <c r="CM47" s="12">
        <f t="shared" si="22"/>
        <v>4403872.0012643794</v>
      </c>
    </row>
    <row r="48" spans="1:91">
      <c r="A48" s="11">
        <f>'Monthly Data'!A84</f>
        <v>42309</v>
      </c>
      <c r="B48" s="9">
        <f>'Monthly Data'!B84</f>
        <v>2015</v>
      </c>
      <c r="C48" s="9">
        <f t="shared" si="1"/>
        <v>11</v>
      </c>
      <c r="D48" s="12">
        <f>'Monthly Data'!C84</f>
        <v>56165766.642099999</v>
      </c>
      <c r="E48" s="1">
        <f t="shared" si="2"/>
        <v>1021852.9336291552</v>
      </c>
      <c r="F48" s="12">
        <f>'Monthly Data'!D84</f>
        <v>14477538.812100003</v>
      </c>
      <c r="G48" s="1">
        <f>'Monthly Data'!E84</f>
        <v>244349.02858589092</v>
      </c>
      <c r="H48" s="12">
        <f>'Monthly Data'!F84</f>
        <v>14721887.840685893</v>
      </c>
      <c r="I48" s="12">
        <f>'Monthly Data'!G84</f>
        <v>6759754.0013999976</v>
      </c>
      <c r="J48" s="1">
        <f>'Monthly Data'!H84</f>
        <v>361798.65308540949</v>
      </c>
      <c r="K48" s="12">
        <f>'Monthly Data'!I84</f>
        <v>7121552.6544854073</v>
      </c>
      <c r="L48" s="12">
        <f>'Monthly Data'!J84</f>
        <v>21191140.551400002</v>
      </c>
      <c r="M48" s="1">
        <f>'Monthly Data'!K84</f>
        <v>812518.89372933994</v>
      </c>
      <c r="N48" s="12">
        <f>'Monthly Data'!L84</f>
        <v>22003659.445129342</v>
      </c>
      <c r="O48" s="12">
        <f>'Monthly Data'!M84</f>
        <v>12444304.470999999</v>
      </c>
      <c r="P48" s="1">
        <f>'Monthly Data'!N84</f>
        <v>276231.50019313511</v>
      </c>
      <c r="Q48" s="12">
        <f>'Monthly Data'!O84</f>
        <v>12720535.971193135</v>
      </c>
      <c r="R48" s="12">
        <f>'Monthly Data'!P84</f>
        <v>174292.37257083337</v>
      </c>
      <c r="S48" s="12">
        <f>'Monthly Data'!Q84</f>
        <v>96883.5</v>
      </c>
      <c r="T48" s="13">
        <f>'Monthly Data'!R84</f>
        <v>51185.715260928067</v>
      </c>
      <c r="U48" s="13">
        <f>'Monthly Data'!S84</f>
        <v>25286.931100000002</v>
      </c>
      <c r="V48" s="13">
        <f>'Monthly Data'!T84</f>
        <v>404</v>
      </c>
      <c r="W48" s="12">
        <f>'Monthly Data'!U84</f>
        <v>24163</v>
      </c>
      <c r="X48" s="12">
        <f>'Monthly Data'!V84</f>
        <v>2965</v>
      </c>
      <c r="Y48" s="12">
        <f>'Monthly Data'!W84</f>
        <v>325</v>
      </c>
      <c r="Z48" s="12">
        <f>'Monthly Data'!X84</f>
        <v>3</v>
      </c>
      <c r="AA48" s="12">
        <f>'Monthly Data'!Y84</f>
        <v>5389</v>
      </c>
      <c r="AB48" s="12">
        <f>'Monthly Data'!Z84</f>
        <v>145</v>
      </c>
      <c r="AC48" s="49">
        <f>Weather!C168</f>
        <v>6.166666666666667</v>
      </c>
      <c r="AD48" s="50">
        <f>Weather!D168</f>
        <v>475</v>
      </c>
      <c r="AE48" s="50">
        <f>Weather!E168</f>
        <v>0</v>
      </c>
      <c r="AF48" s="50">
        <f>Weather!F168</f>
        <v>415</v>
      </c>
      <c r="AG48" s="50">
        <f>Weather!G168</f>
        <v>0</v>
      </c>
      <c r="AH48" s="50">
        <f>Weather!H168</f>
        <v>355</v>
      </c>
      <c r="AI48" s="50">
        <f>Weather!I168</f>
        <v>0</v>
      </c>
      <c r="AJ48" s="50">
        <f>Weather!J168</f>
        <v>295</v>
      </c>
      <c r="AK48" s="50">
        <f>Weather!K168</f>
        <v>0</v>
      </c>
      <c r="AL48" s="50">
        <f>Weather!L168</f>
        <v>235</v>
      </c>
      <c r="AM48" s="50">
        <f>Weather!M168</f>
        <v>0</v>
      </c>
      <c r="AN48" s="50">
        <f>Weather!N168</f>
        <v>177.5</v>
      </c>
      <c r="AO48" s="50">
        <f>Weather!O168</f>
        <v>2.5</v>
      </c>
      <c r="AP48" s="50">
        <f>Weather!P168</f>
        <v>129.79999999999998</v>
      </c>
      <c r="AQ48" s="50">
        <f>Weather!Q168</f>
        <v>14.799999999999999</v>
      </c>
      <c r="AR48" s="50">
        <f>Weather!R168</f>
        <v>89.9</v>
      </c>
      <c r="AS48" s="50">
        <f>Weather!S168</f>
        <v>34.9</v>
      </c>
      <c r="AT48" s="47">
        <f>Economic!C60</f>
        <v>677384</v>
      </c>
      <c r="AU48" s="47">
        <f>Economic!D60</f>
        <v>6843.8</v>
      </c>
      <c r="AV48" s="47">
        <f>Economic!E60</f>
        <v>6853.9</v>
      </c>
      <c r="AW48" s="47">
        <f>Economic!F60</f>
        <v>81</v>
      </c>
      <c r="AX48" s="47">
        <f>Economic!G60</f>
        <v>80.599999999999994</v>
      </c>
      <c r="AY48" s="51">
        <v>30</v>
      </c>
      <c r="AZ48" s="51">
        <v>21</v>
      </c>
      <c r="BA48" s="51">
        <f t="shared" si="23"/>
        <v>47</v>
      </c>
      <c r="BB48" s="51">
        <f t="shared" si="29"/>
        <v>0</v>
      </c>
      <c r="BC48" s="51">
        <f t="shared" si="29"/>
        <v>0</v>
      </c>
      <c r="BD48" s="51">
        <f t="shared" si="29"/>
        <v>0</v>
      </c>
      <c r="BE48" s="51">
        <f t="shared" si="29"/>
        <v>0</v>
      </c>
      <c r="BF48" s="51">
        <f t="shared" si="29"/>
        <v>0</v>
      </c>
      <c r="BG48" s="51">
        <f t="shared" si="29"/>
        <v>0</v>
      </c>
      <c r="BH48" s="51">
        <f t="shared" si="29"/>
        <v>0</v>
      </c>
      <c r="BI48" s="51">
        <f t="shared" si="29"/>
        <v>0</v>
      </c>
      <c r="BJ48" s="51">
        <f t="shared" si="29"/>
        <v>0</v>
      </c>
      <c r="BK48" s="51">
        <f t="shared" si="29"/>
        <v>0</v>
      </c>
      <c r="BL48" s="51">
        <f t="shared" si="29"/>
        <v>1</v>
      </c>
      <c r="BM48" s="51">
        <f t="shared" si="29"/>
        <v>0</v>
      </c>
      <c r="BN48" s="51">
        <f t="shared" si="29"/>
        <v>0</v>
      </c>
      <c r="BO48" s="51">
        <f t="shared" si="29"/>
        <v>1</v>
      </c>
      <c r="BP48" s="51">
        <f t="shared" si="25"/>
        <v>1</v>
      </c>
      <c r="BQ48" s="51">
        <f t="shared" si="26"/>
        <v>0</v>
      </c>
      <c r="BR48" s="52">
        <v>0</v>
      </c>
      <c r="BS48" s="52">
        <v>0</v>
      </c>
      <c r="BT48" s="58">
        <f t="shared" si="3"/>
        <v>0</v>
      </c>
      <c r="BU48" s="58">
        <f t="shared" si="4"/>
        <v>0</v>
      </c>
      <c r="BV48" s="58">
        <f t="shared" si="5"/>
        <v>0</v>
      </c>
      <c r="BW48" s="58">
        <f t="shared" si="6"/>
        <v>0</v>
      </c>
      <c r="BX48" s="58">
        <f t="shared" si="7"/>
        <v>0</v>
      </c>
      <c r="BY48" s="58">
        <f t="shared" si="8"/>
        <v>0</v>
      </c>
      <c r="BZ48" s="58">
        <f t="shared" si="9"/>
        <v>0</v>
      </c>
      <c r="CA48" s="58">
        <f t="shared" si="10"/>
        <v>0</v>
      </c>
      <c r="CB48" s="58">
        <f t="shared" si="11"/>
        <v>0</v>
      </c>
      <c r="CC48" s="58">
        <f t="shared" si="12"/>
        <v>0</v>
      </c>
      <c r="CD48" s="58">
        <f t="shared" si="13"/>
        <v>0</v>
      </c>
      <c r="CE48" s="58">
        <f t="shared" si="14"/>
        <v>0</v>
      </c>
      <c r="CF48" s="58">
        <f t="shared" si="15"/>
        <v>0</v>
      </c>
      <c r="CG48" s="58">
        <f t="shared" si="16"/>
        <v>0</v>
      </c>
      <c r="CH48" s="58">
        <f t="shared" si="17"/>
        <v>0</v>
      </c>
      <c r="CI48" s="58">
        <f t="shared" si="18"/>
        <v>0</v>
      </c>
      <c r="CJ48" s="12">
        <f t="shared" si="19"/>
        <v>609.27400739502104</v>
      </c>
      <c r="CK48" s="12">
        <f t="shared" si="20"/>
        <v>2401.8727333846232</v>
      </c>
      <c r="CL48" s="12">
        <f t="shared" si="21"/>
        <v>67703.567523474892</v>
      </c>
      <c r="CM48" s="12">
        <f t="shared" si="22"/>
        <v>4240178.6570643783</v>
      </c>
    </row>
    <row r="49" spans="1:91">
      <c r="A49" s="11">
        <f>'Monthly Data'!A85</f>
        <v>42339</v>
      </c>
      <c r="B49" s="9">
        <f>'Monthly Data'!B85</f>
        <v>2015</v>
      </c>
      <c r="C49" s="9">
        <f t="shared" si="1"/>
        <v>12</v>
      </c>
      <c r="D49" s="12">
        <f>'Monthly Data'!C85</f>
        <v>59937648.782600001</v>
      </c>
      <c r="E49" s="1">
        <f t="shared" si="2"/>
        <v>490067.7040591687</v>
      </c>
      <c r="F49" s="12">
        <f>'Monthly Data'!D85</f>
        <v>16263366.470000001</v>
      </c>
      <c r="G49" s="1">
        <f>'Monthly Data'!E85</f>
        <v>244349.02858589092</v>
      </c>
      <c r="H49" s="12">
        <f>'Monthly Data'!F85</f>
        <v>16507715.498585891</v>
      </c>
      <c r="I49" s="12">
        <f>'Monthly Data'!G85</f>
        <v>7172927.9121000003</v>
      </c>
      <c r="J49" s="1">
        <f>'Monthly Data'!H85</f>
        <v>361798.65308540949</v>
      </c>
      <c r="K49" s="12">
        <f>'Monthly Data'!I85</f>
        <v>7534726.56518541</v>
      </c>
      <c r="L49" s="12">
        <f>'Monthly Data'!J85</f>
        <v>22612914.108899996</v>
      </c>
      <c r="M49" s="1">
        <f>'Monthly Data'!K85</f>
        <v>812518.89372933994</v>
      </c>
      <c r="N49" s="12">
        <f>'Monthly Data'!L85</f>
        <v>23425433.002629336</v>
      </c>
      <c r="O49" s="12">
        <f>'Monthly Data'!M85</f>
        <v>13109295.653600002</v>
      </c>
      <c r="P49" s="1">
        <f>'Monthly Data'!N85</f>
        <v>276231.50019313511</v>
      </c>
      <c r="Q49" s="12">
        <f>'Monthly Data'!O85</f>
        <v>13385527.153793138</v>
      </c>
      <c r="R49" s="12">
        <f>'Monthly Data'!P85</f>
        <v>189066.11394083331</v>
      </c>
      <c r="S49" s="12">
        <f>'Monthly Data'!Q85</f>
        <v>100010.82</v>
      </c>
      <c r="T49" s="13">
        <f>'Monthly Data'!R85</f>
        <v>45853.749146189504</v>
      </c>
      <c r="U49" s="13">
        <f>'Monthly Data'!S85</f>
        <v>22693.762999999999</v>
      </c>
      <c r="V49" s="13">
        <f>'Monthly Data'!T85</f>
        <v>404</v>
      </c>
      <c r="W49" s="12">
        <f>'Monthly Data'!U85</f>
        <v>24169</v>
      </c>
      <c r="X49" s="12">
        <f>'Monthly Data'!V85</f>
        <v>2969</v>
      </c>
      <c r="Y49" s="12">
        <f>'Monthly Data'!W85</f>
        <v>324</v>
      </c>
      <c r="Z49" s="12">
        <f>'Monthly Data'!X85</f>
        <v>3</v>
      </c>
      <c r="AA49" s="12">
        <f>'Monthly Data'!Y85</f>
        <v>5383</v>
      </c>
      <c r="AB49" s="12">
        <f>'Monthly Data'!Z85</f>
        <v>145</v>
      </c>
      <c r="AC49" s="49">
        <f>Weather!C169</f>
        <v>3.9935483870967734</v>
      </c>
      <c r="AD49" s="50">
        <f>Weather!D169</f>
        <v>558.19999999999993</v>
      </c>
      <c r="AE49" s="50">
        <f>Weather!E169</f>
        <v>0</v>
      </c>
      <c r="AF49" s="50">
        <f>Weather!F169</f>
        <v>496.19999999999993</v>
      </c>
      <c r="AG49" s="50">
        <f>Weather!G169</f>
        <v>0</v>
      </c>
      <c r="AH49" s="50">
        <f>Weather!H169</f>
        <v>434.2</v>
      </c>
      <c r="AI49" s="50">
        <f>Weather!I169</f>
        <v>0</v>
      </c>
      <c r="AJ49" s="50">
        <f>Weather!J169</f>
        <v>372.2</v>
      </c>
      <c r="AK49" s="50">
        <f>Weather!K169</f>
        <v>0</v>
      </c>
      <c r="AL49" s="50">
        <f>Weather!L169</f>
        <v>310.20000000000005</v>
      </c>
      <c r="AM49" s="50">
        <f>Weather!M169</f>
        <v>0</v>
      </c>
      <c r="AN49" s="50">
        <f>Weather!N169</f>
        <v>248.2</v>
      </c>
      <c r="AO49" s="50">
        <f>Weather!O169</f>
        <v>0</v>
      </c>
      <c r="AP49" s="50">
        <f>Weather!P169</f>
        <v>186.20000000000002</v>
      </c>
      <c r="AQ49" s="50">
        <f>Weather!Q169</f>
        <v>0</v>
      </c>
      <c r="AR49" s="50">
        <f>Weather!R169</f>
        <v>129.10000000000002</v>
      </c>
      <c r="AS49" s="50">
        <f>Weather!S169</f>
        <v>4.8999999999999986</v>
      </c>
      <c r="AT49" s="47">
        <f>Economic!C61</f>
        <v>677384</v>
      </c>
      <c r="AU49" s="47">
        <f>Economic!D61</f>
        <v>6858.1</v>
      </c>
      <c r="AV49" s="47">
        <f>Economic!E61</f>
        <v>6866.6</v>
      </c>
      <c r="AW49" s="47">
        <f>Economic!F61</f>
        <v>80.900000000000006</v>
      </c>
      <c r="AX49" s="47">
        <f>Economic!G61</f>
        <v>80.400000000000006</v>
      </c>
      <c r="AY49" s="51">
        <v>31</v>
      </c>
      <c r="AZ49" s="51">
        <v>20</v>
      </c>
      <c r="BA49" s="51">
        <f t="shared" si="23"/>
        <v>48</v>
      </c>
      <c r="BB49" s="51">
        <f t="shared" si="29"/>
        <v>0</v>
      </c>
      <c r="BC49" s="51">
        <f t="shared" si="29"/>
        <v>0</v>
      </c>
      <c r="BD49" s="51">
        <f t="shared" si="29"/>
        <v>0</v>
      </c>
      <c r="BE49" s="51">
        <f t="shared" si="29"/>
        <v>0</v>
      </c>
      <c r="BF49" s="51">
        <f t="shared" si="29"/>
        <v>0</v>
      </c>
      <c r="BG49" s="51">
        <f t="shared" si="29"/>
        <v>0</v>
      </c>
      <c r="BH49" s="51">
        <f t="shared" si="29"/>
        <v>0</v>
      </c>
      <c r="BI49" s="51">
        <f t="shared" si="29"/>
        <v>0</v>
      </c>
      <c r="BJ49" s="51">
        <f t="shared" si="29"/>
        <v>0</v>
      </c>
      <c r="BK49" s="51">
        <f t="shared" si="29"/>
        <v>0</v>
      </c>
      <c r="BL49" s="51">
        <f t="shared" si="29"/>
        <v>0</v>
      </c>
      <c r="BM49" s="51">
        <f t="shared" si="29"/>
        <v>1</v>
      </c>
      <c r="BN49" s="51">
        <f t="shared" si="29"/>
        <v>0</v>
      </c>
      <c r="BO49" s="51">
        <f t="shared" si="29"/>
        <v>0</v>
      </c>
      <c r="BP49" s="51">
        <f t="shared" si="25"/>
        <v>0</v>
      </c>
      <c r="BQ49" s="51">
        <f t="shared" si="26"/>
        <v>0</v>
      </c>
      <c r="BR49" s="52">
        <v>0</v>
      </c>
      <c r="BS49" s="52">
        <v>0</v>
      </c>
      <c r="BT49" s="58">
        <f t="shared" si="3"/>
        <v>0</v>
      </c>
      <c r="BU49" s="58">
        <f t="shared" si="4"/>
        <v>0</v>
      </c>
      <c r="BV49" s="58">
        <f t="shared" si="5"/>
        <v>0</v>
      </c>
      <c r="BW49" s="58">
        <f t="shared" si="6"/>
        <v>0</v>
      </c>
      <c r="BX49" s="58">
        <f t="shared" si="7"/>
        <v>0</v>
      </c>
      <c r="BY49" s="58">
        <f t="shared" si="8"/>
        <v>0</v>
      </c>
      <c r="BZ49" s="58">
        <f t="shared" si="9"/>
        <v>0</v>
      </c>
      <c r="CA49" s="58">
        <f t="shared" si="10"/>
        <v>0</v>
      </c>
      <c r="CB49" s="58">
        <f t="shared" si="11"/>
        <v>0</v>
      </c>
      <c r="CC49" s="58">
        <f t="shared" si="12"/>
        <v>0</v>
      </c>
      <c r="CD49" s="58">
        <f t="shared" si="13"/>
        <v>0</v>
      </c>
      <c r="CE49" s="58">
        <f t="shared" si="14"/>
        <v>0</v>
      </c>
      <c r="CF49" s="58">
        <f t="shared" si="15"/>
        <v>0</v>
      </c>
      <c r="CG49" s="58">
        <f t="shared" si="16"/>
        <v>0</v>
      </c>
      <c r="CH49" s="58">
        <f t="shared" si="17"/>
        <v>0</v>
      </c>
      <c r="CI49" s="58">
        <f t="shared" si="18"/>
        <v>0</v>
      </c>
      <c r="CJ49" s="12">
        <f t="shared" si="19"/>
        <v>683.01193672000875</v>
      </c>
      <c r="CK49" s="12">
        <f t="shared" si="20"/>
        <v>2537.7994493719802</v>
      </c>
      <c r="CL49" s="12">
        <f t="shared" si="21"/>
        <v>72300.719143917697</v>
      </c>
      <c r="CM49" s="12">
        <f t="shared" si="22"/>
        <v>4461842.3845977122</v>
      </c>
    </row>
    <row r="50" spans="1:91">
      <c r="A50" s="11">
        <f>'Monthly Data'!A86</f>
        <v>42370</v>
      </c>
      <c r="B50" s="9">
        <f>'Monthly Data'!B86</f>
        <v>2016</v>
      </c>
      <c r="C50" s="9">
        <f t="shared" si="1"/>
        <v>1</v>
      </c>
      <c r="D50" s="12">
        <f>'Monthly Data'!C86</f>
        <v>70406529.021300003</v>
      </c>
      <c r="E50" s="1">
        <f t="shared" si="2"/>
        <v>1389334.3347999901</v>
      </c>
      <c r="F50" s="12">
        <f>'Monthly Data'!D86</f>
        <v>20754814.789599996</v>
      </c>
      <c r="G50" s="1">
        <f>'Monthly Data'!E86</f>
        <v>339299.6844840846</v>
      </c>
      <c r="H50" s="12">
        <f>'Monthly Data'!F86</f>
        <v>21094114.474084079</v>
      </c>
      <c r="I50" s="12">
        <f>'Monthly Data'!G86</f>
        <v>8529103.313099999</v>
      </c>
      <c r="J50" s="1">
        <f>'Monthly Data'!H86</f>
        <v>502378.44566334272</v>
      </c>
      <c r="K50" s="12">
        <f>'Monthly Data'!I86</f>
        <v>9031481.7587633412</v>
      </c>
      <c r="L50" s="12">
        <f>'Monthly Data'!J86</f>
        <v>25061848.338000007</v>
      </c>
      <c r="M50" s="1">
        <f>'Monthly Data'!K86</f>
        <v>931384.3899056603</v>
      </c>
      <c r="N50" s="12">
        <f>'Monthly Data'!L86</f>
        <v>25993232.727905668</v>
      </c>
      <c r="O50" s="12">
        <f>'Monthly Data'!M86</f>
        <v>14384362.7938</v>
      </c>
      <c r="P50" s="1">
        <f>'Monthly Data'!N86</f>
        <v>418346.82824717317</v>
      </c>
      <c r="Q50" s="12">
        <f>'Monthly Data'!O86</f>
        <v>14802709.622047173</v>
      </c>
      <c r="R50" s="12">
        <f>'Monthly Data'!P86</f>
        <v>184632.84000000003</v>
      </c>
      <c r="S50" s="12">
        <f>'Monthly Data'!Q86</f>
        <v>102432.61199999999</v>
      </c>
      <c r="T50" s="13">
        <f>'Monthly Data'!R86</f>
        <v>52606.346830427632</v>
      </c>
      <c r="U50" s="13">
        <f>'Monthly Data'!S86</f>
        <v>24010.696400000001</v>
      </c>
      <c r="V50" s="13">
        <f>'Monthly Data'!T86</f>
        <v>405</v>
      </c>
      <c r="W50" s="12">
        <f>'Monthly Data'!U86</f>
        <v>24173</v>
      </c>
      <c r="X50" s="12">
        <f>'Monthly Data'!V86</f>
        <v>2967</v>
      </c>
      <c r="Y50" s="12">
        <f>'Monthly Data'!W86</f>
        <v>325</v>
      </c>
      <c r="Z50" s="12">
        <f>'Monthly Data'!X86</f>
        <v>3</v>
      </c>
      <c r="AA50" s="12">
        <f>'Monthly Data'!Y86</f>
        <v>5394</v>
      </c>
      <c r="AB50" s="12">
        <f>'Monthly Data'!Z86</f>
        <v>145</v>
      </c>
      <c r="AC50" s="49">
        <f>Weather!C170</f>
        <v>-4.709677419354839</v>
      </c>
      <c r="AD50" s="50">
        <f>Weather!D170</f>
        <v>828.00000000000011</v>
      </c>
      <c r="AE50" s="50">
        <f>Weather!E170</f>
        <v>0</v>
      </c>
      <c r="AF50" s="50">
        <f>Weather!F170</f>
        <v>766.00000000000011</v>
      </c>
      <c r="AG50" s="50">
        <f>Weather!G170</f>
        <v>0</v>
      </c>
      <c r="AH50" s="50">
        <f>Weather!H170</f>
        <v>704.00000000000011</v>
      </c>
      <c r="AI50" s="50">
        <f>Weather!I170</f>
        <v>0</v>
      </c>
      <c r="AJ50" s="50">
        <f>Weather!J170</f>
        <v>642</v>
      </c>
      <c r="AK50" s="50">
        <f>Weather!K170</f>
        <v>0</v>
      </c>
      <c r="AL50" s="50">
        <f>Weather!L170</f>
        <v>579.99999999999989</v>
      </c>
      <c r="AM50" s="50">
        <f>Weather!M170</f>
        <v>0</v>
      </c>
      <c r="AN50" s="50">
        <f>Weather!N170</f>
        <v>518</v>
      </c>
      <c r="AO50" s="50">
        <f>Weather!O170</f>
        <v>0</v>
      </c>
      <c r="AP50" s="50">
        <f>Weather!P170</f>
        <v>456</v>
      </c>
      <c r="AQ50" s="50">
        <f>Weather!Q170</f>
        <v>0</v>
      </c>
      <c r="AR50" s="50">
        <f>Weather!R170</f>
        <v>393.99999999999994</v>
      </c>
      <c r="AS50" s="50">
        <f>Weather!S170</f>
        <v>0</v>
      </c>
      <c r="AT50" s="47">
        <f>Economic!C62</f>
        <v>692620.80000000005</v>
      </c>
      <c r="AU50" s="47">
        <f>Economic!D62</f>
        <v>6871.7</v>
      </c>
      <c r="AV50" s="47">
        <f>Economic!E62</f>
        <v>6837.4</v>
      </c>
      <c r="AW50" s="47">
        <f>Economic!F62</f>
        <v>81.099999999999994</v>
      </c>
      <c r="AX50" s="47">
        <f>Economic!G62</f>
        <v>79.900000000000006</v>
      </c>
      <c r="AY50" s="51">
        <v>31</v>
      </c>
      <c r="AZ50" s="51">
        <v>22</v>
      </c>
      <c r="BA50" s="51">
        <f t="shared" si="23"/>
        <v>49</v>
      </c>
      <c r="BB50" s="51">
        <f t="shared" si="29"/>
        <v>1</v>
      </c>
      <c r="BC50" s="51">
        <f t="shared" si="29"/>
        <v>0</v>
      </c>
      <c r="BD50" s="51">
        <f t="shared" si="29"/>
        <v>0</v>
      </c>
      <c r="BE50" s="51">
        <f t="shared" si="29"/>
        <v>0</v>
      </c>
      <c r="BF50" s="51">
        <f t="shared" si="29"/>
        <v>0</v>
      </c>
      <c r="BG50" s="51">
        <f t="shared" si="29"/>
        <v>0</v>
      </c>
      <c r="BH50" s="51">
        <f t="shared" si="29"/>
        <v>0</v>
      </c>
      <c r="BI50" s="51">
        <f t="shared" si="29"/>
        <v>0</v>
      </c>
      <c r="BJ50" s="51">
        <f t="shared" si="29"/>
        <v>0</v>
      </c>
      <c r="BK50" s="51">
        <f t="shared" si="29"/>
        <v>0</v>
      </c>
      <c r="BL50" s="51">
        <f t="shared" si="29"/>
        <v>0</v>
      </c>
      <c r="BM50" s="51">
        <f t="shared" si="29"/>
        <v>0</v>
      </c>
      <c r="BN50" s="51">
        <f t="shared" si="29"/>
        <v>0</v>
      </c>
      <c r="BO50" s="51">
        <f t="shared" si="29"/>
        <v>0</v>
      </c>
      <c r="BP50" s="51">
        <f t="shared" si="25"/>
        <v>0</v>
      </c>
      <c r="BQ50" s="51">
        <f t="shared" si="26"/>
        <v>0</v>
      </c>
      <c r="BR50" s="52">
        <v>0</v>
      </c>
      <c r="BS50" s="52">
        <v>0</v>
      </c>
      <c r="BT50" s="58">
        <f t="shared" si="3"/>
        <v>0</v>
      </c>
      <c r="BU50" s="58">
        <f t="shared" si="4"/>
        <v>0</v>
      </c>
      <c r="BV50" s="58">
        <f t="shared" si="5"/>
        <v>0</v>
      </c>
      <c r="BW50" s="58">
        <f t="shared" si="6"/>
        <v>0</v>
      </c>
      <c r="BX50" s="58">
        <f t="shared" si="7"/>
        <v>0</v>
      </c>
      <c r="BY50" s="58">
        <f t="shared" si="8"/>
        <v>0</v>
      </c>
      <c r="BZ50" s="58">
        <f t="shared" si="9"/>
        <v>0</v>
      </c>
      <c r="CA50" s="58">
        <f t="shared" si="10"/>
        <v>0</v>
      </c>
      <c r="CB50" s="58">
        <f t="shared" si="11"/>
        <v>0</v>
      </c>
      <c r="CC50" s="58">
        <f t="shared" si="12"/>
        <v>0</v>
      </c>
      <c r="CD50" s="58">
        <f t="shared" si="13"/>
        <v>0</v>
      </c>
      <c r="CE50" s="58">
        <f t="shared" si="14"/>
        <v>0</v>
      </c>
      <c r="CF50" s="58">
        <f t="shared" si="15"/>
        <v>0</v>
      </c>
      <c r="CG50" s="58">
        <f t="shared" si="16"/>
        <v>0</v>
      </c>
      <c r="CH50" s="58">
        <f t="shared" si="17"/>
        <v>0</v>
      </c>
      <c r="CI50" s="58">
        <f t="shared" si="18"/>
        <v>0</v>
      </c>
      <c r="CJ50" s="12">
        <f t="shared" si="19"/>
        <v>872.63121971141686</v>
      </c>
      <c r="CK50" s="12">
        <f t="shared" si="20"/>
        <v>3043.9776740018001</v>
      </c>
      <c r="CL50" s="12">
        <f t="shared" si="21"/>
        <v>79979.177624325137</v>
      </c>
      <c r="CM50" s="12">
        <f t="shared" si="22"/>
        <v>4934236.5406823913</v>
      </c>
    </row>
    <row r="51" spans="1:91">
      <c r="A51" s="11">
        <f>'Monthly Data'!A87</f>
        <v>42401</v>
      </c>
      <c r="B51" s="9">
        <f>'Monthly Data'!B87</f>
        <v>2016</v>
      </c>
      <c r="C51" s="9">
        <f t="shared" si="1"/>
        <v>2</v>
      </c>
      <c r="D51" s="12">
        <f>'Monthly Data'!C87</f>
        <v>66097836.691799991</v>
      </c>
      <c r="E51" s="1">
        <f t="shared" si="2"/>
        <v>1873917.8887999877</v>
      </c>
      <c r="F51" s="12">
        <f>'Monthly Data'!D87</f>
        <v>19220321.7674</v>
      </c>
      <c r="G51" s="1">
        <f>'Monthly Data'!E87</f>
        <v>339299.6844840846</v>
      </c>
      <c r="H51" s="12">
        <f>'Monthly Data'!F87</f>
        <v>19559621.451884083</v>
      </c>
      <c r="I51" s="12">
        <f>'Monthly Data'!G87</f>
        <v>8050025.1751000006</v>
      </c>
      <c r="J51" s="1">
        <f>'Monthly Data'!H87</f>
        <v>502378.44566334272</v>
      </c>
      <c r="K51" s="12">
        <f>'Monthly Data'!I87</f>
        <v>8552403.6207633428</v>
      </c>
      <c r="L51" s="12">
        <f>'Monthly Data'!J87</f>
        <v>23680739.033899996</v>
      </c>
      <c r="M51" s="1">
        <f>'Monthly Data'!K87</f>
        <v>931384.3899056603</v>
      </c>
      <c r="N51" s="12">
        <f>'Monthly Data'!L87</f>
        <v>24612123.423805658</v>
      </c>
      <c r="O51" s="12">
        <f>'Monthly Data'!M87</f>
        <v>13018434.248599999</v>
      </c>
      <c r="P51" s="1">
        <f>'Monthly Data'!N87</f>
        <v>418346.82824717317</v>
      </c>
      <c r="Q51" s="12">
        <f>'Monthly Data'!O87</f>
        <v>13436781.076847171</v>
      </c>
      <c r="R51" s="12">
        <f>'Monthly Data'!P87</f>
        <v>158574.27000000002</v>
      </c>
      <c r="S51" s="12">
        <f>'Monthly Data'!Q87</f>
        <v>95824.308000000005</v>
      </c>
      <c r="T51" s="13">
        <f>'Monthly Data'!R87</f>
        <v>52088.659953310293</v>
      </c>
      <c r="U51" s="13">
        <f>'Monthly Data'!S87</f>
        <v>23913.092100000002</v>
      </c>
      <c r="V51" s="13">
        <f>'Monthly Data'!T87</f>
        <v>405</v>
      </c>
      <c r="W51" s="12">
        <f>'Monthly Data'!U87</f>
        <v>24157</v>
      </c>
      <c r="X51" s="12">
        <f>'Monthly Data'!V87</f>
        <v>2964</v>
      </c>
      <c r="Y51" s="12">
        <f>'Monthly Data'!W87</f>
        <v>327</v>
      </c>
      <c r="Z51" s="12">
        <f>'Monthly Data'!X87</f>
        <v>3</v>
      </c>
      <c r="AA51" s="12">
        <f>'Monthly Data'!Y87</f>
        <v>5393</v>
      </c>
      <c r="AB51" s="12">
        <f>'Monthly Data'!Z87</f>
        <v>145</v>
      </c>
      <c r="AC51" s="49">
        <f>Weather!C171</f>
        <v>-5.47241379310345</v>
      </c>
      <c r="AD51" s="50">
        <f>Weather!D171</f>
        <v>796.69999999999982</v>
      </c>
      <c r="AE51" s="50">
        <f>Weather!E171</f>
        <v>0</v>
      </c>
      <c r="AF51" s="50">
        <f>Weather!F171</f>
        <v>738.69999999999982</v>
      </c>
      <c r="AG51" s="50">
        <f>Weather!G171</f>
        <v>0</v>
      </c>
      <c r="AH51" s="50">
        <f>Weather!H171</f>
        <v>680.69999999999982</v>
      </c>
      <c r="AI51" s="50">
        <f>Weather!I171</f>
        <v>0</v>
      </c>
      <c r="AJ51" s="50">
        <f>Weather!J171</f>
        <v>622.69999999999982</v>
      </c>
      <c r="AK51" s="50">
        <f>Weather!K171</f>
        <v>0</v>
      </c>
      <c r="AL51" s="50">
        <f>Weather!L171</f>
        <v>564.69999999999982</v>
      </c>
      <c r="AM51" s="50">
        <f>Weather!M171</f>
        <v>0</v>
      </c>
      <c r="AN51" s="50">
        <f>Weather!N171</f>
        <v>506.69999999999993</v>
      </c>
      <c r="AO51" s="50">
        <f>Weather!O171</f>
        <v>0</v>
      </c>
      <c r="AP51" s="50">
        <f>Weather!P171</f>
        <v>448.69999999999993</v>
      </c>
      <c r="AQ51" s="50">
        <f>Weather!Q171</f>
        <v>0</v>
      </c>
      <c r="AR51" s="50">
        <f>Weather!R171</f>
        <v>390.7</v>
      </c>
      <c r="AS51" s="50">
        <f>Weather!S171</f>
        <v>0</v>
      </c>
      <c r="AT51" s="47">
        <f>Economic!C63</f>
        <v>692620.80000000005</v>
      </c>
      <c r="AU51" s="47">
        <f>Economic!D63</f>
        <v>6885.9</v>
      </c>
      <c r="AV51" s="47">
        <f>Economic!E63</f>
        <v>6815.5</v>
      </c>
      <c r="AW51" s="47">
        <f>Economic!F63</f>
        <v>81.2</v>
      </c>
      <c r="AX51" s="47">
        <f>Economic!G63</f>
        <v>79.900000000000006</v>
      </c>
      <c r="AY51" s="51">
        <v>29</v>
      </c>
      <c r="AZ51" s="51">
        <v>19</v>
      </c>
      <c r="BA51" s="51">
        <f t="shared" si="23"/>
        <v>50</v>
      </c>
      <c r="BB51" s="51">
        <f t="shared" si="29"/>
        <v>0</v>
      </c>
      <c r="BC51" s="51">
        <f t="shared" si="29"/>
        <v>1</v>
      </c>
      <c r="BD51" s="51">
        <f t="shared" si="29"/>
        <v>0</v>
      </c>
      <c r="BE51" s="51">
        <f t="shared" si="29"/>
        <v>0</v>
      </c>
      <c r="BF51" s="51">
        <f t="shared" si="29"/>
        <v>0</v>
      </c>
      <c r="BG51" s="51">
        <f t="shared" si="29"/>
        <v>0</v>
      </c>
      <c r="BH51" s="51">
        <f t="shared" si="29"/>
        <v>0</v>
      </c>
      <c r="BI51" s="51">
        <f t="shared" si="29"/>
        <v>0</v>
      </c>
      <c r="BJ51" s="51">
        <f t="shared" si="29"/>
        <v>0</v>
      </c>
      <c r="BK51" s="51">
        <f t="shared" si="29"/>
        <v>0</v>
      </c>
      <c r="BL51" s="51">
        <f t="shared" si="29"/>
        <v>0</v>
      </c>
      <c r="BM51" s="51">
        <f t="shared" si="29"/>
        <v>0</v>
      </c>
      <c r="BN51" s="51">
        <f t="shared" si="29"/>
        <v>0</v>
      </c>
      <c r="BO51" s="51">
        <f t="shared" si="29"/>
        <v>0</v>
      </c>
      <c r="BP51" s="51">
        <f t="shared" si="25"/>
        <v>0</v>
      </c>
      <c r="BQ51" s="51">
        <f t="shared" si="26"/>
        <v>0</v>
      </c>
      <c r="BR51" s="52">
        <v>0</v>
      </c>
      <c r="BS51" s="52">
        <v>0</v>
      </c>
      <c r="BT51" s="58">
        <f t="shared" si="3"/>
        <v>0</v>
      </c>
      <c r="BU51" s="58">
        <f t="shared" si="4"/>
        <v>0</v>
      </c>
      <c r="BV51" s="58">
        <f t="shared" si="5"/>
        <v>0</v>
      </c>
      <c r="BW51" s="58">
        <f t="shared" si="6"/>
        <v>0</v>
      </c>
      <c r="BX51" s="58">
        <f t="shared" si="7"/>
        <v>0</v>
      </c>
      <c r="BY51" s="58">
        <f t="shared" si="8"/>
        <v>0</v>
      </c>
      <c r="BZ51" s="58">
        <f t="shared" si="9"/>
        <v>0</v>
      </c>
      <c r="CA51" s="58">
        <f t="shared" si="10"/>
        <v>0</v>
      </c>
      <c r="CB51" s="58">
        <f t="shared" si="11"/>
        <v>0</v>
      </c>
      <c r="CC51" s="58">
        <f t="shared" si="12"/>
        <v>0</v>
      </c>
      <c r="CD51" s="58">
        <f t="shared" si="13"/>
        <v>0</v>
      </c>
      <c r="CE51" s="58">
        <f t="shared" si="14"/>
        <v>0</v>
      </c>
      <c r="CF51" s="58">
        <f t="shared" si="15"/>
        <v>0</v>
      </c>
      <c r="CG51" s="58">
        <f t="shared" si="16"/>
        <v>0</v>
      </c>
      <c r="CH51" s="58">
        <f t="shared" si="17"/>
        <v>0</v>
      </c>
      <c r="CI51" s="58">
        <f t="shared" si="18"/>
        <v>0</v>
      </c>
      <c r="CJ51" s="12">
        <f t="shared" si="19"/>
        <v>809.68752129337599</v>
      </c>
      <c r="CK51" s="12">
        <f t="shared" si="20"/>
        <v>2885.4263227946499</v>
      </c>
      <c r="CL51" s="12">
        <f t="shared" si="21"/>
        <v>75266.43248870231</v>
      </c>
      <c r="CM51" s="12">
        <f t="shared" si="22"/>
        <v>4478927.0256157238</v>
      </c>
    </row>
    <row r="52" spans="1:91">
      <c r="A52" s="11">
        <f>'Monthly Data'!A88</f>
        <v>42430</v>
      </c>
      <c r="B52" s="9">
        <f>'Monthly Data'!B88</f>
        <v>2016</v>
      </c>
      <c r="C52" s="9">
        <f t="shared" si="1"/>
        <v>3</v>
      </c>
      <c r="D52" s="12">
        <f>'Monthly Data'!C88</f>
        <v>63414490.457700007</v>
      </c>
      <c r="E52" s="1">
        <f t="shared" si="2"/>
        <v>1353134.0671000034</v>
      </c>
      <c r="F52" s="12">
        <f>'Monthly Data'!D88</f>
        <v>17619063.504499998</v>
      </c>
      <c r="G52" s="1">
        <f>'Monthly Data'!E88</f>
        <v>339299.6844840846</v>
      </c>
      <c r="H52" s="12">
        <f>'Monthly Data'!F88</f>
        <v>17958363.188984081</v>
      </c>
      <c r="I52" s="12">
        <f>'Monthly Data'!G88</f>
        <v>7779627.5218000002</v>
      </c>
      <c r="J52" s="1">
        <f>'Monthly Data'!H88</f>
        <v>502378.44566334272</v>
      </c>
      <c r="K52" s="12">
        <f>'Monthly Data'!I88</f>
        <v>8282005.9674633425</v>
      </c>
      <c r="L52" s="12">
        <f>'Monthly Data'!J88</f>
        <v>23435403.499300003</v>
      </c>
      <c r="M52" s="1">
        <f>'Monthly Data'!K88</f>
        <v>931384.3899056603</v>
      </c>
      <c r="N52" s="12">
        <f>'Monthly Data'!L88</f>
        <v>24366787.889205664</v>
      </c>
      <c r="O52" s="12">
        <f>'Monthly Data'!M88</f>
        <v>12973579.252999999</v>
      </c>
      <c r="P52" s="1">
        <f>'Monthly Data'!N88</f>
        <v>418346.82824717317</v>
      </c>
      <c r="Q52" s="12">
        <f>'Monthly Data'!O88</f>
        <v>13391926.081247171</v>
      </c>
      <c r="R52" s="12">
        <f>'Monthly Data'!P88</f>
        <v>151090</v>
      </c>
      <c r="S52" s="12">
        <f>'Monthly Data'!Q88</f>
        <v>102592.61199999999</v>
      </c>
      <c r="T52" s="13">
        <f>'Monthly Data'!R88</f>
        <v>63444.524611635868</v>
      </c>
      <c r="U52" s="13">
        <f>'Monthly Data'!S88</f>
        <v>22991.368900000001</v>
      </c>
      <c r="V52" s="13">
        <f>'Monthly Data'!T88</f>
        <v>405</v>
      </c>
      <c r="W52" s="12">
        <f>'Monthly Data'!U88</f>
        <v>24168</v>
      </c>
      <c r="X52" s="12">
        <f>'Monthly Data'!V88</f>
        <v>2960</v>
      </c>
      <c r="Y52" s="12">
        <f>'Monthly Data'!W88</f>
        <v>328</v>
      </c>
      <c r="Z52" s="12">
        <f>'Monthly Data'!X88</f>
        <v>3</v>
      </c>
      <c r="AA52" s="12">
        <f>'Monthly Data'!Y88</f>
        <v>5390</v>
      </c>
      <c r="AB52" s="12">
        <f>'Monthly Data'!Z88</f>
        <v>145</v>
      </c>
      <c r="AC52" s="49">
        <f>Weather!C172</f>
        <v>0.68387096774193568</v>
      </c>
      <c r="AD52" s="50">
        <f>Weather!D172</f>
        <v>660.8</v>
      </c>
      <c r="AE52" s="50">
        <f>Weather!E172</f>
        <v>0</v>
      </c>
      <c r="AF52" s="50">
        <f>Weather!F172</f>
        <v>598.79999999999995</v>
      </c>
      <c r="AG52" s="50">
        <f>Weather!G172</f>
        <v>0</v>
      </c>
      <c r="AH52" s="50">
        <f>Weather!H172</f>
        <v>536.79999999999995</v>
      </c>
      <c r="AI52" s="50">
        <f>Weather!I172</f>
        <v>0</v>
      </c>
      <c r="AJ52" s="50">
        <f>Weather!J172</f>
        <v>474.7999999999999</v>
      </c>
      <c r="AK52" s="50">
        <f>Weather!K172</f>
        <v>0</v>
      </c>
      <c r="AL52" s="50">
        <f>Weather!L172</f>
        <v>412.79999999999995</v>
      </c>
      <c r="AM52" s="50">
        <f>Weather!M172</f>
        <v>0</v>
      </c>
      <c r="AN52" s="50">
        <f>Weather!N172</f>
        <v>350.79999999999995</v>
      </c>
      <c r="AO52" s="50">
        <f>Weather!O172</f>
        <v>0</v>
      </c>
      <c r="AP52" s="50">
        <f>Weather!P172</f>
        <v>288.79999999999995</v>
      </c>
      <c r="AQ52" s="50">
        <f>Weather!Q172</f>
        <v>0</v>
      </c>
      <c r="AR52" s="50">
        <f>Weather!R172</f>
        <v>227.60000000000002</v>
      </c>
      <c r="AS52" s="50">
        <f>Weather!S172</f>
        <v>0.80000000000000071</v>
      </c>
      <c r="AT52" s="47">
        <f>Economic!C64</f>
        <v>692620.80000000005</v>
      </c>
      <c r="AU52" s="47">
        <f>Economic!D64</f>
        <v>6897.7</v>
      </c>
      <c r="AV52" s="47">
        <f>Economic!E64</f>
        <v>6793.5</v>
      </c>
      <c r="AW52" s="47">
        <f>Economic!F64</f>
        <v>80.900000000000006</v>
      </c>
      <c r="AX52" s="47">
        <f>Economic!G64</f>
        <v>79.599999999999994</v>
      </c>
      <c r="AY52" s="51">
        <v>31</v>
      </c>
      <c r="AZ52" s="51">
        <v>21</v>
      </c>
      <c r="BA52" s="51">
        <f t="shared" si="23"/>
        <v>51</v>
      </c>
      <c r="BB52" s="51">
        <f t="shared" si="29"/>
        <v>0</v>
      </c>
      <c r="BC52" s="51">
        <f t="shared" si="29"/>
        <v>0</v>
      </c>
      <c r="BD52" s="51">
        <f t="shared" si="29"/>
        <v>1</v>
      </c>
      <c r="BE52" s="51">
        <f t="shared" si="29"/>
        <v>0</v>
      </c>
      <c r="BF52" s="51">
        <f t="shared" si="29"/>
        <v>0</v>
      </c>
      <c r="BG52" s="51">
        <f t="shared" si="29"/>
        <v>0</v>
      </c>
      <c r="BH52" s="51">
        <f t="shared" si="29"/>
        <v>0</v>
      </c>
      <c r="BI52" s="51">
        <f t="shared" si="29"/>
        <v>0</v>
      </c>
      <c r="BJ52" s="51">
        <f t="shared" si="29"/>
        <v>0</v>
      </c>
      <c r="BK52" s="51">
        <f t="shared" si="29"/>
        <v>0</v>
      </c>
      <c r="BL52" s="51">
        <f t="shared" si="29"/>
        <v>0</v>
      </c>
      <c r="BM52" s="51">
        <f t="shared" si="29"/>
        <v>0</v>
      </c>
      <c r="BN52" s="51">
        <f t="shared" si="29"/>
        <v>1</v>
      </c>
      <c r="BO52" s="51">
        <f t="shared" si="29"/>
        <v>0</v>
      </c>
      <c r="BP52" s="51">
        <f t="shared" si="25"/>
        <v>1</v>
      </c>
      <c r="BQ52" s="51">
        <f t="shared" si="26"/>
        <v>0</v>
      </c>
      <c r="BR52" s="52">
        <v>0</v>
      </c>
      <c r="BS52" s="52">
        <v>0</v>
      </c>
      <c r="BT52" s="58">
        <f t="shared" si="3"/>
        <v>0</v>
      </c>
      <c r="BU52" s="58">
        <f t="shared" si="4"/>
        <v>0</v>
      </c>
      <c r="BV52" s="58">
        <f t="shared" si="5"/>
        <v>0</v>
      </c>
      <c r="BW52" s="58">
        <f t="shared" si="6"/>
        <v>0</v>
      </c>
      <c r="BX52" s="58">
        <f t="shared" si="7"/>
        <v>0</v>
      </c>
      <c r="BY52" s="58">
        <f t="shared" si="8"/>
        <v>0</v>
      </c>
      <c r="BZ52" s="58">
        <f t="shared" si="9"/>
        <v>0</v>
      </c>
      <c r="CA52" s="58">
        <f t="shared" si="10"/>
        <v>0</v>
      </c>
      <c r="CB52" s="58">
        <f t="shared" si="11"/>
        <v>0</v>
      </c>
      <c r="CC52" s="58">
        <f t="shared" si="12"/>
        <v>0</v>
      </c>
      <c r="CD52" s="58">
        <f t="shared" si="13"/>
        <v>0</v>
      </c>
      <c r="CE52" s="58">
        <f t="shared" si="14"/>
        <v>0</v>
      </c>
      <c r="CF52" s="58">
        <f t="shared" si="15"/>
        <v>0</v>
      </c>
      <c r="CG52" s="58">
        <f t="shared" si="16"/>
        <v>0</v>
      </c>
      <c r="CH52" s="58">
        <f t="shared" si="17"/>
        <v>0</v>
      </c>
      <c r="CI52" s="58">
        <f t="shared" si="18"/>
        <v>0</v>
      </c>
      <c r="CJ52" s="12">
        <f t="shared" si="19"/>
        <v>743.06368706488252</v>
      </c>
      <c r="CK52" s="12">
        <f t="shared" si="20"/>
        <v>2797.9749890078861</v>
      </c>
      <c r="CL52" s="12">
        <f t="shared" si="21"/>
        <v>74288.987467090439</v>
      </c>
      <c r="CM52" s="12">
        <f t="shared" si="22"/>
        <v>4463975.3604157241</v>
      </c>
    </row>
    <row r="53" spans="1:91">
      <c r="A53" s="11">
        <f>'Monthly Data'!A89</f>
        <v>42461</v>
      </c>
      <c r="B53" s="9">
        <f>'Monthly Data'!B89</f>
        <v>2016</v>
      </c>
      <c r="C53" s="9">
        <f t="shared" si="1"/>
        <v>4</v>
      </c>
      <c r="D53" s="12">
        <f>'Monthly Data'!C89</f>
        <v>55936953.085399993</v>
      </c>
      <c r="E53" s="1">
        <f t="shared" si="2"/>
        <v>1799645.4586999863</v>
      </c>
      <c r="F53" s="12">
        <f>'Monthly Data'!D89</f>
        <v>14096673.867799999</v>
      </c>
      <c r="G53" s="1">
        <f>'Monthly Data'!E89</f>
        <v>339299.6844840846</v>
      </c>
      <c r="H53" s="12">
        <f>'Monthly Data'!F89</f>
        <v>14435973.552284084</v>
      </c>
      <c r="I53" s="12">
        <f>'Monthly Data'!G89</f>
        <v>6853277.9141999995</v>
      </c>
      <c r="J53" s="1">
        <f>'Monthly Data'!H89</f>
        <v>502378.44566334272</v>
      </c>
      <c r="K53" s="12">
        <f>'Monthly Data'!I89</f>
        <v>7355656.3598633427</v>
      </c>
      <c r="L53" s="12">
        <f>'Monthly Data'!J89</f>
        <v>20845833.939100001</v>
      </c>
      <c r="M53" s="1">
        <f>'Monthly Data'!K89</f>
        <v>931384.3899056603</v>
      </c>
      <c r="N53" s="12">
        <f>'Monthly Data'!L89</f>
        <v>21777218.329005662</v>
      </c>
      <c r="O53" s="12">
        <f>'Monthly Data'!M89</f>
        <v>12114692.385599999</v>
      </c>
      <c r="P53" s="1">
        <f>'Monthly Data'!N89</f>
        <v>418346.82824717317</v>
      </c>
      <c r="Q53" s="12">
        <f>'Monthly Data'!O89</f>
        <v>12533039.213847172</v>
      </c>
      <c r="R53" s="12">
        <f>'Monthly Data'!P89</f>
        <v>127388.56</v>
      </c>
      <c r="S53" s="12">
        <f>'Monthly Data'!Q89</f>
        <v>99440.960000000006</v>
      </c>
      <c r="T53" s="13">
        <f>'Monthly Data'!R89</f>
        <v>57556.101334836465</v>
      </c>
      <c r="U53" s="13">
        <f>'Monthly Data'!S89</f>
        <v>21695.065399999999</v>
      </c>
      <c r="V53" s="13">
        <f>'Monthly Data'!T89</f>
        <v>405</v>
      </c>
      <c r="W53" s="12">
        <f>'Monthly Data'!U89</f>
        <v>24004</v>
      </c>
      <c r="X53" s="12">
        <f>'Monthly Data'!V89</f>
        <v>2961</v>
      </c>
      <c r="Y53" s="12">
        <f>'Monthly Data'!W89</f>
        <v>324</v>
      </c>
      <c r="Z53" s="12">
        <f>'Monthly Data'!X89</f>
        <v>3</v>
      </c>
      <c r="AA53" s="12">
        <f>'Monthly Data'!Y89</f>
        <v>5390</v>
      </c>
      <c r="AB53" s="12">
        <f>'Monthly Data'!Z89</f>
        <v>144</v>
      </c>
      <c r="AC53" s="49">
        <f>Weather!C173</f>
        <v>4.0200000000000005</v>
      </c>
      <c r="AD53" s="50">
        <f>Weather!D173</f>
        <v>539.4000000000002</v>
      </c>
      <c r="AE53" s="50">
        <f>Weather!E173</f>
        <v>0</v>
      </c>
      <c r="AF53" s="50">
        <f>Weather!F173</f>
        <v>479.4000000000002</v>
      </c>
      <c r="AG53" s="50">
        <f>Weather!G173</f>
        <v>0</v>
      </c>
      <c r="AH53" s="50">
        <f>Weather!H173</f>
        <v>419.40000000000015</v>
      </c>
      <c r="AI53" s="50">
        <f>Weather!I173</f>
        <v>0</v>
      </c>
      <c r="AJ53" s="50">
        <f>Weather!J173</f>
        <v>359.40000000000015</v>
      </c>
      <c r="AK53" s="50">
        <f>Weather!K173</f>
        <v>0</v>
      </c>
      <c r="AL53" s="50">
        <f>Weather!L173</f>
        <v>299.40000000000009</v>
      </c>
      <c r="AM53" s="50">
        <f>Weather!M173</f>
        <v>0</v>
      </c>
      <c r="AN53" s="50">
        <f>Weather!N173</f>
        <v>239.8</v>
      </c>
      <c r="AO53" s="50">
        <f>Weather!O173</f>
        <v>0.40000000000000036</v>
      </c>
      <c r="AP53" s="50">
        <f>Weather!P173</f>
        <v>182.99999999999997</v>
      </c>
      <c r="AQ53" s="50">
        <f>Weather!Q173</f>
        <v>3.5999999999999996</v>
      </c>
      <c r="AR53" s="50">
        <f>Weather!R173</f>
        <v>130.69999999999996</v>
      </c>
      <c r="AS53" s="50">
        <f>Weather!S173</f>
        <v>11.299999999999999</v>
      </c>
      <c r="AT53" s="47">
        <f>Economic!C65</f>
        <v>692620.80000000005</v>
      </c>
      <c r="AU53" s="47">
        <f>Economic!D65</f>
        <v>6905.4</v>
      </c>
      <c r="AV53" s="47">
        <f>Economic!E65</f>
        <v>6814.3</v>
      </c>
      <c r="AW53" s="47">
        <f>Economic!F65</f>
        <v>79.5</v>
      </c>
      <c r="AX53" s="47">
        <f>Economic!G65</f>
        <v>78.8</v>
      </c>
      <c r="AY53" s="51">
        <v>30</v>
      </c>
      <c r="AZ53" s="51">
        <v>20</v>
      </c>
      <c r="BA53" s="51">
        <f t="shared" si="23"/>
        <v>52</v>
      </c>
      <c r="BB53" s="51">
        <f t="shared" si="29"/>
        <v>0</v>
      </c>
      <c r="BC53" s="51">
        <f t="shared" si="29"/>
        <v>0</v>
      </c>
      <c r="BD53" s="51">
        <f t="shared" si="29"/>
        <v>0</v>
      </c>
      <c r="BE53" s="51">
        <f t="shared" si="29"/>
        <v>1</v>
      </c>
      <c r="BF53" s="51">
        <f t="shared" si="29"/>
        <v>0</v>
      </c>
      <c r="BG53" s="51">
        <f t="shared" si="29"/>
        <v>0</v>
      </c>
      <c r="BH53" s="51">
        <f t="shared" si="29"/>
        <v>0</v>
      </c>
      <c r="BI53" s="51">
        <f t="shared" si="29"/>
        <v>0</v>
      </c>
      <c r="BJ53" s="51">
        <f t="shared" si="29"/>
        <v>0</v>
      </c>
      <c r="BK53" s="51">
        <f t="shared" si="29"/>
        <v>0</v>
      </c>
      <c r="BL53" s="51">
        <f t="shared" si="29"/>
        <v>0</v>
      </c>
      <c r="BM53" s="51">
        <f t="shared" si="29"/>
        <v>0</v>
      </c>
      <c r="BN53" s="51">
        <f t="shared" si="29"/>
        <v>1</v>
      </c>
      <c r="BO53" s="51">
        <f t="shared" si="29"/>
        <v>0</v>
      </c>
      <c r="BP53" s="51">
        <f t="shared" si="25"/>
        <v>1</v>
      </c>
      <c r="BQ53" s="51">
        <f t="shared" si="26"/>
        <v>0</v>
      </c>
      <c r="BR53" s="52">
        <v>0</v>
      </c>
      <c r="BS53" s="52">
        <v>0</v>
      </c>
      <c r="BT53" s="58">
        <f t="shared" si="3"/>
        <v>0</v>
      </c>
      <c r="BU53" s="58">
        <f t="shared" si="4"/>
        <v>0</v>
      </c>
      <c r="BV53" s="58">
        <f t="shared" si="5"/>
        <v>0</v>
      </c>
      <c r="BW53" s="58">
        <f t="shared" si="6"/>
        <v>0</v>
      </c>
      <c r="BX53" s="58">
        <f t="shared" si="7"/>
        <v>0</v>
      </c>
      <c r="BY53" s="58">
        <f t="shared" si="8"/>
        <v>0</v>
      </c>
      <c r="BZ53" s="58">
        <f t="shared" si="9"/>
        <v>0</v>
      </c>
      <c r="CA53" s="58">
        <f t="shared" si="10"/>
        <v>0</v>
      </c>
      <c r="CB53" s="58">
        <f t="shared" si="11"/>
        <v>0</v>
      </c>
      <c r="CC53" s="58">
        <f t="shared" si="12"/>
        <v>0</v>
      </c>
      <c r="CD53" s="58">
        <f t="shared" si="13"/>
        <v>0</v>
      </c>
      <c r="CE53" s="58">
        <f t="shared" si="14"/>
        <v>0</v>
      </c>
      <c r="CF53" s="58">
        <f t="shared" si="15"/>
        <v>0</v>
      </c>
      <c r="CG53" s="58">
        <f t="shared" si="16"/>
        <v>0</v>
      </c>
      <c r="CH53" s="58">
        <f t="shared" si="17"/>
        <v>0</v>
      </c>
      <c r="CI53" s="58">
        <f t="shared" si="18"/>
        <v>0</v>
      </c>
      <c r="CJ53" s="12">
        <f t="shared" si="19"/>
        <v>601.39866490101997</v>
      </c>
      <c r="CK53" s="12">
        <f t="shared" si="20"/>
        <v>2484.1797905651274</v>
      </c>
      <c r="CL53" s="12">
        <f t="shared" si="21"/>
        <v>67213.636817918712</v>
      </c>
      <c r="CM53" s="12">
        <f t="shared" si="22"/>
        <v>4177679.737949057</v>
      </c>
    </row>
    <row r="54" spans="1:91">
      <c r="A54" s="11">
        <f>'Monthly Data'!A90</f>
        <v>42491</v>
      </c>
      <c r="B54" s="9">
        <f>'Monthly Data'!B90</f>
        <v>2016</v>
      </c>
      <c r="C54" s="9">
        <f t="shared" si="1"/>
        <v>5</v>
      </c>
      <c r="D54" s="12">
        <f>'Monthly Data'!C90</f>
        <v>52415152.503399998</v>
      </c>
      <c r="E54" s="1">
        <f t="shared" si="2"/>
        <v>1227255.9707999974</v>
      </c>
      <c r="F54" s="12">
        <f>'Monthly Data'!D90</f>
        <v>11063259.794</v>
      </c>
      <c r="G54" s="1">
        <f>'Monthly Data'!E90</f>
        <v>339299.6844840846</v>
      </c>
      <c r="H54" s="12">
        <f>'Monthly Data'!F90</f>
        <v>11402559.478484085</v>
      </c>
      <c r="I54" s="12">
        <f>'Monthly Data'!G90</f>
        <v>6541686.0662000002</v>
      </c>
      <c r="J54" s="1">
        <f>'Monthly Data'!H90</f>
        <v>502378.44566334272</v>
      </c>
      <c r="K54" s="12">
        <f>'Monthly Data'!I90</f>
        <v>7044064.5118633434</v>
      </c>
      <c r="L54" s="12">
        <f>'Monthly Data'!J90</f>
        <v>20665251.4943</v>
      </c>
      <c r="M54" s="1">
        <f>'Monthly Data'!K90</f>
        <v>931384.3899056603</v>
      </c>
      <c r="N54" s="12">
        <f>'Monthly Data'!L90</f>
        <v>21596635.884205662</v>
      </c>
      <c r="O54" s="12">
        <f>'Monthly Data'!M90</f>
        <v>12700093.3561</v>
      </c>
      <c r="P54" s="1">
        <f>'Monthly Data'!N90</f>
        <v>418346.82824717317</v>
      </c>
      <c r="Q54" s="12">
        <f>'Monthly Data'!O90</f>
        <v>13118440.184347173</v>
      </c>
      <c r="R54" s="12">
        <f>'Monthly Data'!P90</f>
        <v>114785.71</v>
      </c>
      <c r="S54" s="12">
        <f>'Monthly Data'!Q90</f>
        <v>102820.11199999999</v>
      </c>
      <c r="T54" s="13">
        <f>'Monthly Data'!R90</f>
        <v>50509.350853288197</v>
      </c>
      <c r="U54" s="13">
        <f>'Monthly Data'!S90</f>
        <v>24976.407999999996</v>
      </c>
      <c r="V54" s="13">
        <f>'Monthly Data'!T90</f>
        <v>404</v>
      </c>
      <c r="W54" s="12">
        <f>'Monthly Data'!U90</f>
        <v>23924</v>
      </c>
      <c r="X54" s="12">
        <f>'Monthly Data'!V90</f>
        <v>2957</v>
      </c>
      <c r="Y54" s="12">
        <f>'Monthly Data'!W90</f>
        <v>324</v>
      </c>
      <c r="Z54" s="12">
        <f>'Monthly Data'!X90</f>
        <v>3</v>
      </c>
      <c r="AA54" s="12">
        <f>'Monthly Data'!Y90</f>
        <v>5384</v>
      </c>
      <c r="AB54" s="12">
        <f>'Monthly Data'!Z90</f>
        <v>144</v>
      </c>
      <c r="AC54" s="49">
        <f>Weather!C174</f>
        <v>12.841935483870971</v>
      </c>
      <c r="AD54" s="50">
        <f>Weather!D174</f>
        <v>284.09999999999991</v>
      </c>
      <c r="AE54" s="50">
        <f>Weather!E174</f>
        <v>0.19999999999999929</v>
      </c>
      <c r="AF54" s="50">
        <f>Weather!F174</f>
        <v>225.99999999999997</v>
      </c>
      <c r="AG54" s="50">
        <f>Weather!G174</f>
        <v>4.1000000000000014</v>
      </c>
      <c r="AH54" s="50">
        <f>Weather!H174</f>
        <v>175.5</v>
      </c>
      <c r="AI54" s="50">
        <f>Weather!I174</f>
        <v>15.600000000000001</v>
      </c>
      <c r="AJ54" s="50">
        <f>Weather!J174</f>
        <v>128.20000000000002</v>
      </c>
      <c r="AK54" s="50">
        <f>Weather!K174</f>
        <v>30.300000000000004</v>
      </c>
      <c r="AL54" s="50">
        <f>Weather!L174</f>
        <v>89.399999999999991</v>
      </c>
      <c r="AM54" s="50">
        <f>Weather!M174</f>
        <v>53.500000000000007</v>
      </c>
      <c r="AN54" s="50">
        <f>Weather!N174</f>
        <v>53.999999999999993</v>
      </c>
      <c r="AO54" s="50">
        <f>Weather!O174</f>
        <v>80.099999999999994</v>
      </c>
      <c r="AP54" s="50">
        <f>Weather!P174</f>
        <v>27.200000000000003</v>
      </c>
      <c r="AQ54" s="50">
        <f>Weather!Q174</f>
        <v>115.29999999999998</v>
      </c>
      <c r="AR54" s="50">
        <f>Weather!R174</f>
        <v>7.6999999999999993</v>
      </c>
      <c r="AS54" s="50">
        <f>Weather!S174</f>
        <v>157.79999999999998</v>
      </c>
      <c r="AT54" s="47">
        <f>Economic!C66</f>
        <v>692620.80000000005</v>
      </c>
      <c r="AU54" s="47">
        <f>Economic!D66</f>
        <v>6917.8</v>
      </c>
      <c r="AV54" s="47">
        <f>Economic!E66</f>
        <v>6884.3</v>
      </c>
      <c r="AW54" s="47">
        <f>Economic!F66</f>
        <v>78.8</v>
      </c>
      <c r="AX54" s="47">
        <f>Economic!G66</f>
        <v>79.099999999999994</v>
      </c>
      <c r="AY54" s="51">
        <v>31</v>
      </c>
      <c r="AZ54" s="51">
        <v>21</v>
      </c>
      <c r="BA54" s="51">
        <f t="shared" si="23"/>
        <v>53</v>
      </c>
      <c r="BB54" s="51">
        <f t="shared" si="29"/>
        <v>0</v>
      </c>
      <c r="BC54" s="51">
        <f t="shared" si="29"/>
        <v>0</v>
      </c>
      <c r="BD54" s="51">
        <f t="shared" si="29"/>
        <v>0</v>
      </c>
      <c r="BE54" s="51">
        <f t="shared" si="29"/>
        <v>0</v>
      </c>
      <c r="BF54" s="51">
        <f t="shared" si="29"/>
        <v>1</v>
      </c>
      <c r="BG54" s="51">
        <f t="shared" si="29"/>
        <v>0</v>
      </c>
      <c r="BH54" s="51">
        <f t="shared" si="29"/>
        <v>0</v>
      </c>
      <c r="BI54" s="51">
        <f t="shared" si="29"/>
        <v>0</v>
      </c>
      <c r="BJ54" s="51">
        <f t="shared" si="29"/>
        <v>0</v>
      </c>
      <c r="BK54" s="51">
        <f t="shared" si="29"/>
        <v>0</v>
      </c>
      <c r="BL54" s="51">
        <f t="shared" si="29"/>
        <v>0</v>
      </c>
      <c r="BM54" s="51">
        <f t="shared" si="29"/>
        <v>0</v>
      </c>
      <c r="BN54" s="51">
        <f t="shared" si="29"/>
        <v>1</v>
      </c>
      <c r="BO54" s="51">
        <f t="shared" si="29"/>
        <v>0</v>
      </c>
      <c r="BP54" s="51">
        <f t="shared" si="25"/>
        <v>1</v>
      </c>
      <c r="BQ54" s="51">
        <f t="shared" si="26"/>
        <v>1</v>
      </c>
      <c r="BR54" s="52">
        <v>0</v>
      </c>
      <c r="BS54" s="52">
        <v>0</v>
      </c>
      <c r="BT54" s="58">
        <f t="shared" si="3"/>
        <v>0</v>
      </c>
      <c r="BU54" s="58">
        <f t="shared" si="4"/>
        <v>0</v>
      </c>
      <c r="BV54" s="58">
        <f t="shared" si="5"/>
        <v>0</v>
      </c>
      <c r="BW54" s="58">
        <f t="shared" si="6"/>
        <v>0</v>
      </c>
      <c r="BX54" s="58">
        <f t="shared" si="7"/>
        <v>0</v>
      </c>
      <c r="BY54" s="58">
        <f t="shared" si="8"/>
        <v>0</v>
      </c>
      <c r="BZ54" s="58">
        <f t="shared" si="9"/>
        <v>0</v>
      </c>
      <c r="CA54" s="58">
        <f t="shared" si="10"/>
        <v>0</v>
      </c>
      <c r="CB54" s="58">
        <f t="shared" si="11"/>
        <v>0</v>
      </c>
      <c r="CC54" s="58">
        <f t="shared" si="12"/>
        <v>0</v>
      </c>
      <c r="CD54" s="58">
        <f t="shared" si="13"/>
        <v>0</v>
      </c>
      <c r="CE54" s="58">
        <f t="shared" si="14"/>
        <v>0</v>
      </c>
      <c r="CF54" s="58">
        <f t="shared" si="15"/>
        <v>0</v>
      </c>
      <c r="CG54" s="58">
        <f t="shared" si="16"/>
        <v>0</v>
      </c>
      <c r="CH54" s="58">
        <f t="shared" si="17"/>
        <v>0</v>
      </c>
      <c r="CI54" s="58">
        <f t="shared" si="18"/>
        <v>0</v>
      </c>
      <c r="CJ54" s="12">
        <f t="shared" si="19"/>
        <v>476.61592871108866</v>
      </c>
      <c r="CK54" s="12">
        <f t="shared" si="20"/>
        <v>2382.1658815905794</v>
      </c>
      <c r="CL54" s="12">
        <f t="shared" si="21"/>
        <v>66656.283593227345</v>
      </c>
      <c r="CM54" s="12">
        <f t="shared" si="22"/>
        <v>4372813.3947823914</v>
      </c>
    </row>
    <row r="55" spans="1:91">
      <c r="A55" s="11">
        <f>'Monthly Data'!A91</f>
        <v>42522</v>
      </c>
      <c r="B55" s="9">
        <f>'Monthly Data'!B91</f>
        <v>2016</v>
      </c>
      <c r="C55" s="9">
        <f t="shared" ref="C55:C117" si="30">MONTH(A55)</f>
        <v>6</v>
      </c>
      <c r="D55" s="12">
        <f>'Monthly Data'!C91</f>
        <v>54155422.312799998</v>
      </c>
      <c r="E55" s="1">
        <f t="shared" ref="E55:E117" si="31">D55-SUM(F55,I55,L55,O55,R55,S55)</f>
        <v>1306545.6358999908</v>
      </c>
      <c r="F55" s="12">
        <f>'Monthly Data'!D91</f>
        <v>11401146.703099998</v>
      </c>
      <c r="G55" s="1">
        <f>'Monthly Data'!E91</f>
        <v>339299.6844840846</v>
      </c>
      <c r="H55" s="12">
        <f>'Monthly Data'!F91</f>
        <v>11740446.387584083</v>
      </c>
      <c r="I55" s="12">
        <f>'Monthly Data'!G91</f>
        <v>6765859.5701000001</v>
      </c>
      <c r="J55" s="1">
        <f>'Monthly Data'!H91</f>
        <v>502378.44566334272</v>
      </c>
      <c r="K55" s="12">
        <f>'Monthly Data'!I91</f>
        <v>7268238.0157633424</v>
      </c>
      <c r="L55" s="12">
        <f>'Monthly Data'!J91</f>
        <v>20950426.690300003</v>
      </c>
      <c r="M55" s="1">
        <f>'Monthly Data'!K91</f>
        <v>931384.3899056603</v>
      </c>
      <c r="N55" s="12">
        <f>'Monthly Data'!L91</f>
        <v>21881811.080205664</v>
      </c>
      <c r="O55" s="12">
        <f>'Monthly Data'!M91</f>
        <v>13516519.053400001</v>
      </c>
      <c r="P55" s="1">
        <f>'Monthly Data'!N91</f>
        <v>418346.82824717317</v>
      </c>
      <c r="Q55" s="12">
        <f>'Monthly Data'!O91</f>
        <v>13934865.881647173</v>
      </c>
      <c r="R55" s="12">
        <f>'Monthly Data'!P91</f>
        <v>115395.7</v>
      </c>
      <c r="S55" s="12">
        <f>'Monthly Data'!Q91</f>
        <v>99528.960000000006</v>
      </c>
      <c r="T55" s="13">
        <f>'Monthly Data'!R91</f>
        <v>51782.149148045159</v>
      </c>
      <c r="U55" s="13">
        <f>'Monthly Data'!S91</f>
        <v>26216.606299999999</v>
      </c>
      <c r="V55" s="13">
        <f>'Monthly Data'!T91</f>
        <v>453</v>
      </c>
      <c r="W55" s="12">
        <f>'Monthly Data'!U91</f>
        <v>24024</v>
      </c>
      <c r="X55" s="12">
        <f>'Monthly Data'!V91</f>
        <v>2954</v>
      </c>
      <c r="Y55" s="12">
        <f>'Monthly Data'!W91</f>
        <v>325</v>
      </c>
      <c r="Z55" s="12">
        <f>'Monthly Data'!X91</f>
        <v>3</v>
      </c>
      <c r="AA55" s="12">
        <f>'Monthly Data'!Y91</f>
        <v>5730</v>
      </c>
      <c r="AB55" s="12">
        <f>'Monthly Data'!Z91</f>
        <v>144</v>
      </c>
      <c r="AC55" s="49">
        <f>Weather!C175</f>
        <v>17.429999999999996</v>
      </c>
      <c r="AD55" s="50">
        <f>Weather!D175</f>
        <v>137.90000000000003</v>
      </c>
      <c r="AE55" s="50">
        <f>Weather!E175</f>
        <v>0.80000000000000071</v>
      </c>
      <c r="AF55" s="50">
        <f>Weather!F175</f>
        <v>83.5</v>
      </c>
      <c r="AG55" s="50">
        <f>Weather!G175</f>
        <v>6.3999999999999986</v>
      </c>
      <c r="AH55" s="50">
        <f>Weather!H175</f>
        <v>40.700000000000003</v>
      </c>
      <c r="AI55" s="50">
        <f>Weather!I175</f>
        <v>23.599999999999994</v>
      </c>
      <c r="AJ55" s="50">
        <f>Weather!J175</f>
        <v>16.700000000000003</v>
      </c>
      <c r="AK55" s="50">
        <f>Weather!K175</f>
        <v>59.600000000000009</v>
      </c>
      <c r="AL55" s="50">
        <f>Weather!L175</f>
        <v>3.3000000000000007</v>
      </c>
      <c r="AM55" s="50">
        <f>Weather!M175</f>
        <v>106.2</v>
      </c>
      <c r="AN55" s="50">
        <f>Weather!N175</f>
        <v>0</v>
      </c>
      <c r="AO55" s="50">
        <f>Weather!O175</f>
        <v>162.89999999999998</v>
      </c>
      <c r="AP55" s="50">
        <f>Weather!P175</f>
        <v>0</v>
      </c>
      <c r="AQ55" s="50">
        <f>Weather!Q175</f>
        <v>222.89999999999998</v>
      </c>
      <c r="AR55" s="50">
        <f>Weather!R175</f>
        <v>0</v>
      </c>
      <c r="AS55" s="50">
        <f>Weather!S175</f>
        <v>282.89999999999998</v>
      </c>
      <c r="AT55" s="47">
        <f>Economic!C67</f>
        <v>692620.80000000005</v>
      </c>
      <c r="AU55" s="47">
        <f>Economic!D67</f>
        <v>6923.9</v>
      </c>
      <c r="AV55" s="47">
        <f>Economic!E67</f>
        <v>6966.5</v>
      </c>
      <c r="AW55" s="47">
        <f>Economic!F67</f>
        <v>79</v>
      </c>
      <c r="AX55" s="47">
        <f>Economic!G67</f>
        <v>80.2</v>
      </c>
      <c r="AY55" s="51">
        <v>30</v>
      </c>
      <c r="AZ55" s="51">
        <v>21</v>
      </c>
      <c r="BA55" s="51">
        <f t="shared" ref="BA55:BA118" si="32">1+BA54</f>
        <v>54</v>
      </c>
      <c r="BB55" s="51">
        <f t="shared" si="29"/>
        <v>0</v>
      </c>
      <c r="BC55" s="51">
        <f t="shared" si="29"/>
        <v>0</v>
      </c>
      <c r="BD55" s="51">
        <f t="shared" si="29"/>
        <v>0</v>
      </c>
      <c r="BE55" s="51">
        <f t="shared" si="29"/>
        <v>0</v>
      </c>
      <c r="BF55" s="51">
        <f t="shared" si="29"/>
        <v>0</v>
      </c>
      <c r="BG55" s="51">
        <f t="shared" si="29"/>
        <v>1</v>
      </c>
      <c r="BH55" s="51">
        <f t="shared" si="29"/>
        <v>0</v>
      </c>
      <c r="BI55" s="51">
        <f t="shared" si="29"/>
        <v>0</v>
      </c>
      <c r="BJ55" s="51">
        <f t="shared" si="29"/>
        <v>0</v>
      </c>
      <c r="BK55" s="51">
        <f t="shared" si="29"/>
        <v>0</v>
      </c>
      <c r="BL55" s="51">
        <f t="shared" si="29"/>
        <v>0</v>
      </c>
      <c r="BM55" s="51">
        <f t="shared" si="29"/>
        <v>0</v>
      </c>
      <c r="BN55" s="51">
        <f t="shared" si="29"/>
        <v>0</v>
      </c>
      <c r="BO55" s="51">
        <f t="shared" si="29"/>
        <v>0</v>
      </c>
      <c r="BP55" s="51">
        <f t="shared" ref="BP55:BP117" si="33">BN55+BO55</f>
        <v>0</v>
      </c>
      <c r="BQ55" s="51">
        <f t="shared" si="26"/>
        <v>1</v>
      </c>
      <c r="BR55" s="52">
        <v>0</v>
      </c>
      <c r="BS55" s="52">
        <v>0</v>
      </c>
      <c r="BT55" s="58">
        <f t="shared" ref="BT55:BT117" si="34">$BR55*AD55</f>
        <v>0</v>
      </c>
      <c r="BU55" s="58">
        <f t="shared" ref="BU55:BU117" si="35">$BR55*AE55</f>
        <v>0</v>
      </c>
      <c r="BV55" s="58">
        <f t="shared" ref="BV55:BV117" si="36">$BR55*AF55</f>
        <v>0</v>
      </c>
      <c r="BW55" s="58">
        <f t="shared" ref="BW55:BW117" si="37">$BR55*AG55</f>
        <v>0</v>
      </c>
      <c r="BX55" s="58">
        <f t="shared" ref="BX55:BX117" si="38">$BR55*AH55</f>
        <v>0</v>
      </c>
      <c r="BY55" s="58">
        <f t="shared" ref="BY55:BY117" si="39">$BR55*AI55</f>
        <v>0</v>
      </c>
      <c r="BZ55" s="58">
        <f t="shared" ref="BZ55:BZ117" si="40">$BR55*AJ55</f>
        <v>0</v>
      </c>
      <c r="CA55" s="58">
        <f t="shared" ref="CA55:CA117" si="41">$BR55*AK55</f>
        <v>0</v>
      </c>
      <c r="CB55" s="58">
        <f t="shared" ref="CB55:CB117" si="42">$BR55*AL55</f>
        <v>0</v>
      </c>
      <c r="CC55" s="58">
        <f t="shared" ref="CC55:CC117" si="43">$BR55*AM55</f>
        <v>0</v>
      </c>
      <c r="CD55" s="58">
        <f t="shared" ref="CD55:CD117" si="44">$BR55*AN55</f>
        <v>0</v>
      </c>
      <c r="CE55" s="58">
        <f t="shared" ref="CE55:CE117" si="45">$BR55*AO55</f>
        <v>0</v>
      </c>
      <c r="CF55" s="58">
        <f t="shared" ref="CF55:CF117" si="46">$BR55*AP55</f>
        <v>0</v>
      </c>
      <c r="CG55" s="58">
        <f t="shared" ref="CG55:CG117" si="47">$BR55*AQ55</f>
        <v>0</v>
      </c>
      <c r="CH55" s="58">
        <f t="shared" ref="CH55:CH117" si="48">$BR55*AR55</f>
        <v>0</v>
      </c>
      <c r="CI55" s="58">
        <f t="shared" ref="CI55:CI117" si="49">$BR55*AS55</f>
        <v>0</v>
      </c>
      <c r="CJ55" s="12">
        <f t="shared" ref="CJ55:CJ117" si="50">H55/W55</f>
        <v>488.69656957975701</v>
      </c>
      <c r="CK55" s="12">
        <f t="shared" ref="CK55:CK117" si="51">K55/X55</f>
        <v>2460.473261937489</v>
      </c>
      <c r="CL55" s="12">
        <f t="shared" ref="CL55:CL117" si="52">N55/Y55</f>
        <v>67328.649477555882</v>
      </c>
      <c r="CM55" s="12">
        <f t="shared" ref="CM55:CM117" si="53">Q55/Z55</f>
        <v>4644955.2938823914</v>
      </c>
    </row>
    <row r="56" spans="1:91">
      <c r="A56" s="11">
        <f>'Monthly Data'!A92</f>
        <v>42552</v>
      </c>
      <c r="B56" s="9">
        <f>'Monthly Data'!B92</f>
        <v>2016</v>
      </c>
      <c r="C56" s="9">
        <f t="shared" si="30"/>
        <v>7</v>
      </c>
      <c r="D56" s="12">
        <f>'Monthly Data'!C92</f>
        <v>62878145.297999993</v>
      </c>
      <c r="E56" s="1">
        <f t="shared" si="31"/>
        <v>1731052.5746999905</v>
      </c>
      <c r="F56" s="12">
        <f>'Monthly Data'!D92</f>
        <v>13851488.416199999</v>
      </c>
      <c r="G56" s="1">
        <f>'Monthly Data'!E92</f>
        <v>339299.6844840846</v>
      </c>
      <c r="H56" s="12">
        <f>'Monthly Data'!F92</f>
        <v>14190788.100684084</v>
      </c>
      <c r="I56" s="12">
        <f>'Monthly Data'!G92</f>
        <v>7737061.9649999999</v>
      </c>
      <c r="J56" s="1">
        <f>'Monthly Data'!H92</f>
        <v>502378.44566334272</v>
      </c>
      <c r="K56" s="12">
        <f>'Monthly Data'!I92</f>
        <v>8239440.4106633421</v>
      </c>
      <c r="L56" s="12">
        <f>'Monthly Data'!J92</f>
        <v>23644816.229700003</v>
      </c>
      <c r="M56" s="1">
        <f>'Monthly Data'!K92</f>
        <v>931384.3899056603</v>
      </c>
      <c r="N56" s="12">
        <f>'Monthly Data'!L92</f>
        <v>24576200.619605664</v>
      </c>
      <c r="O56" s="12">
        <f>'Monthly Data'!M92</f>
        <v>15687041.080399999</v>
      </c>
      <c r="P56" s="1">
        <f>'Monthly Data'!N92</f>
        <v>418346.82824717317</v>
      </c>
      <c r="Q56" s="12">
        <f>'Monthly Data'!O92</f>
        <v>16105387.908647172</v>
      </c>
      <c r="R56" s="12">
        <f>'Monthly Data'!P92</f>
        <v>123911.42</v>
      </c>
      <c r="S56" s="12">
        <f>'Monthly Data'!Q92</f>
        <v>102773.61199999999</v>
      </c>
      <c r="T56" s="13">
        <f>'Monthly Data'!R92</f>
        <v>54582.679486749985</v>
      </c>
      <c r="U56" s="13">
        <f>'Monthly Data'!S92</f>
        <v>28989.612000000001</v>
      </c>
      <c r="V56" s="13">
        <f>'Monthly Data'!T92</f>
        <v>453</v>
      </c>
      <c r="W56" s="12">
        <f>'Monthly Data'!U92</f>
        <v>24069</v>
      </c>
      <c r="X56" s="12">
        <f>'Monthly Data'!V92</f>
        <v>2952</v>
      </c>
      <c r="Y56" s="12">
        <f>'Monthly Data'!W92</f>
        <v>326</v>
      </c>
      <c r="Z56" s="12">
        <f>'Monthly Data'!X92</f>
        <v>3</v>
      </c>
      <c r="AA56" s="12">
        <f>'Monthly Data'!Y92</f>
        <v>5730</v>
      </c>
      <c r="AB56" s="12">
        <f>'Monthly Data'!Z92</f>
        <v>144</v>
      </c>
      <c r="AC56" s="49">
        <f>Weather!C176</f>
        <v>21.806451612903221</v>
      </c>
      <c r="AD56" s="50">
        <f>Weather!D176</f>
        <v>42.1</v>
      </c>
      <c r="AE56" s="50">
        <f>Weather!E176</f>
        <v>36.099999999999994</v>
      </c>
      <c r="AF56" s="50">
        <f>Weather!F176</f>
        <v>17.099999999999994</v>
      </c>
      <c r="AG56" s="50">
        <f>Weather!G176</f>
        <v>73.100000000000009</v>
      </c>
      <c r="AH56" s="50">
        <f>Weather!H176</f>
        <v>1.3999999999999986</v>
      </c>
      <c r="AI56" s="50">
        <f>Weather!I176</f>
        <v>119.39999999999999</v>
      </c>
      <c r="AJ56" s="50">
        <f>Weather!J176</f>
        <v>0</v>
      </c>
      <c r="AK56" s="50">
        <f>Weather!K176</f>
        <v>180.00000000000003</v>
      </c>
      <c r="AL56" s="50">
        <f>Weather!L176</f>
        <v>0</v>
      </c>
      <c r="AM56" s="50">
        <f>Weather!M176</f>
        <v>242.00000000000009</v>
      </c>
      <c r="AN56" s="50">
        <f>Weather!N176</f>
        <v>0</v>
      </c>
      <c r="AO56" s="50">
        <f>Weather!O176</f>
        <v>304.00000000000006</v>
      </c>
      <c r="AP56" s="50">
        <f>Weather!P176</f>
        <v>0</v>
      </c>
      <c r="AQ56" s="50">
        <f>Weather!Q176</f>
        <v>366</v>
      </c>
      <c r="AR56" s="50">
        <f>Weather!R176</f>
        <v>0</v>
      </c>
      <c r="AS56" s="50">
        <f>Weather!S176</f>
        <v>427.99999999999994</v>
      </c>
      <c r="AT56" s="47">
        <f>Economic!C68</f>
        <v>692620.80000000005</v>
      </c>
      <c r="AU56" s="47">
        <f>Economic!D68</f>
        <v>6918.7</v>
      </c>
      <c r="AV56" s="47">
        <f>Economic!E68</f>
        <v>7011.7</v>
      </c>
      <c r="AW56" s="47">
        <f>Economic!F68</f>
        <v>80.2</v>
      </c>
      <c r="AX56" s="47">
        <f>Economic!G68</f>
        <v>81.599999999999994</v>
      </c>
      <c r="AY56" s="51">
        <v>31</v>
      </c>
      <c r="AZ56" s="51">
        <v>22</v>
      </c>
      <c r="BA56" s="51">
        <f t="shared" si="32"/>
        <v>55</v>
      </c>
      <c r="BB56" s="51">
        <f t="shared" si="29"/>
        <v>0</v>
      </c>
      <c r="BC56" s="51">
        <f t="shared" si="29"/>
        <v>0</v>
      </c>
      <c r="BD56" s="51">
        <f t="shared" si="29"/>
        <v>0</v>
      </c>
      <c r="BE56" s="51">
        <f t="shared" si="29"/>
        <v>0</v>
      </c>
      <c r="BF56" s="51">
        <f t="shared" si="29"/>
        <v>0</v>
      </c>
      <c r="BG56" s="51">
        <f t="shared" si="29"/>
        <v>0</v>
      </c>
      <c r="BH56" s="51">
        <f t="shared" si="29"/>
        <v>1</v>
      </c>
      <c r="BI56" s="51">
        <f t="shared" si="29"/>
        <v>0</v>
      </c>
      <c r="BJ56" s="51">
        <f t="shared" si="29"/>
        <v>0</v>
      </c>
      <c r="BK56" s="51">
        <f t="shared" si="29"/>
        <v>0</v>
      </c>
      <c r="BL56" s="51">
        <f t="shared" si="29"/>
        <v>0</v>
      </c>
      <c r="BM56" s="51">
        <f t="shared" si="29"/>
        <v>0</v>
      </c>
      <c r="BN56" s="51">
        <f t="shared" si="29"/>
        <v>0</v>
      </c>
      <c r="BO56" s="51">
        <f t="shared" si="29"/>
        <v>0</v>
      </c>
      <c r="BP56" s="51">
        <f t="shared" si="33"/>
        <v>0</v>
      </c>
      <c r="BQ56" s="51">
        <f t="shared" si="26"/>
        <v>1</v>
      </c>
      <c r="BR56" s="52">
        <v>0</v>
      </c>
      <c r="BS56" s="52">
        <v>0</v>
      </c>
      <c r="BT56" s="58">
        <f t="shared" si="34"/>
        <v>0</v>
      </c>
      <c r="BU56" s="58">
        <f t="shared" si="35"/>
        <v>0</v>
      </c>
      <c r="BV56" s="58">
        <f t="shared" si="36"/>
        <v>0</v>
      </c>
      <c r="BW56" s="58">
        <f t="shared" si="37"/>
        <v>0</v>
      </c>
      <c r="BX56" s="58">
        <f t="shared" si="38"/>
        <v>0</v>
      </c>
      <c r="BY56" s="58">
        <f t="shared" si="39"/>
        <v>0</v>
      </c>
      <c r="BZ56" s="58">
        <f t="shared" si="40"/>
        <v>0</v>
      </c>
      <c r="CA56" s="58">
        <f t="shared" si="41"/>
        <v>0</v>
      </c>
      <c r="CB56" s="58">
        <f t="shared" si="42"/>
        <v>0</v>
      </c>
      <c r="CC56" s="58">
        <f t="shared" si="43"/>
        <v>0</v>
      </c>
      <c r="CD56" s="58">
        <f t="shared" si="44"/>
        <v>0</v>
      </c>
      <c r="CE56" s="58">
        <f t="shared" si="45"/>
        <v>0</v>
      </c>
      <c r="CF56" s="58">
        <f t="shared" si="46"/>
        <v>0</v>
      </c>
      <c r="CG56" s="58">
        <f t="shared" si="47"/>
        <v>0</v>
      </c>
      <c r="CH56" s="58">
        <f t="shared" si="48"/>
        <v>0</v>
      </c>
      <c r="CI56" s="58">
        <f t="shared" si="49"/>
        <v>0</v>
      </c>
      <c r="CJ56" s="12">
        <f t="shared" si="50"/>
        <v>589.58777268204267</v>
      </c>
      <c r="CK56" s="12">
        <f t="shared" si="51"/>
        <v>2791.1383504957121</v>
      </c>
      <c r="CL56" s="12">
        <f t="shared" si="52"/>
        <v>75387.118465048043</v>
      </c>
      <c r="CM56" s="12">
        <f t="shared" si="53"/>
        <v>5368462.6362157241</v>
      </c>
    </row>
    <row r="57" spans="1:91">
      <c r="A57" s="11">
        <f>'Monthly Data'!A93</f>
        <v>42583</v>
      </c>
      <c r="B57" s="9">
        <f>'Monthly Data'!B93</f>
        <v>2016</v>
      </c>
      <c r="C57" s="9">
        <f t="shared" si="30"/>
        <v>8</v>
      </c>
      <c r="D57" s="12">
        <f>'Monthly Data'!C93</f>
        <v>66508425.302200004</v>
      </c>
      <c r="E57" s="1">
        <f t="shared" si="31"/>
        <v>3009619.9035999924</v>
      </c>
      <c r="F57" s="12">
        <f>'Monthly Data'!D93</f>
        <v>14324780.231399998</v>
      </c>
      <c r="G57" s="1">
        <f>'Monthly Data'!E93</f>
        <v>339299.6844840846</v>
      </c>
      <c r="H57" s="12">
        <f>'Monthly Data'!F93</f>
        <v>14664079.915884083</v>
      </c>
      <c r="I57" s="12">
        <f>'Monthly Data'!G93</f>
        <v>7868293.3522999994</v>
      </c>
      <c r="J57" s="1">
        <f>'Monthly Data'!H93</f>
        <v>502378.44566334272</v>
      </c>
      <c r="K57" s="12">
        <f>'Monthly Data'!I93</f>
        <v>8370671.7979633417</v>
      </c>
      <c r="L57" s="12">
        <f>'Monthly Data'!J93</f>
        <v>24543742.43480001</v>
      </c>
      <c r="M57" s="1">
        <f>'Monthly Data'!K93</f>
        <v>931384.3899056603</v>
      </c>
      <c r="N57" s="12">
        <f>'Monthly Data'!L93</f>
        <v>25475126.824705672</v>
      </c>
      <c r="O57" s="12">
        <f>'Monthly Data'!M93</f>
        <v>16519841.488099998</v>
      </c>
      <c r="P57" s="1">
        <f>'Monthly Data'!N93</f>
        <v>418346.82824717317</v>
      </c>
      <c r="Q57" s="12">
        <f>'Monthly Data'!O93</f>
        <v>16938188.316347171</v>
      </c>
      <c r="R57" s="12">
        <f>'Monthly Data'!P93</f>
        <v>139374.28</v>
      </c>
      <c r="S57" s="12">
        <f>'Monthly Data'!Q93</f>
        <v>102773.61199999999</v>
      </c>
      <c r="T57" s="13">
        <f>'Monthly Data'!R93</f>
        <v>63368.863278501798</v>
      </c>
      <c r="U57" s="13">
        <f>'Monthly Data'!S93</f>
        <v>30483.6014</v>
      </c>
      <c r="V57" s="13">
        <f>'Monthly Data'!T93</f>
        <v>451</v>
      </c>
      <c r="W57" s="12">
        <f>'Monthly Data'!U93</f>
        <v>24049</v>
      </c>
      <c r="X57" s="12">
        <f>'Monthly Data'!V93</f>
        <v>2946</v>
      </c>
      <c r="Y57" s="12">
        <f>'Monthly Data'!W93</f>
        <v>326</v>
      </c>
      <c r="Z57" s="12">
        <f>'Monthly Data'!X93</f>
        <v>3</v>
      </c>
      <c r="AA57" s="12">
        <f>'Monthly Data'!Y93</f>
        <v>5714</v>
      </c>
      <c r="AB57" s="12">
        <f>'Monthly Data'!Z93</f>
        <v>144</v>
      </c>
      <c r="AC57" s="49">
        <f>Weather!C177</f>
        <v>22.170967741935481</v>
      </c>
      <c r="AD57" s="50">
        <f>Weather!D177</f>
        <v>27.700000000000003</v>
      </c>
      <c r="AE57" s="50">
        <f>Weather!E177</f>
        <v>33</v>
      </c>
      <c r="AF57" s="50">
        <f>Weather!F177</f>
        <v>7.3000000000000007</v>
      </c>
      <c r="AG57" s="50">
        <f>Weather!G177</f>
        <v>74.599999999999994</v>
      </c>
      <c r="AH57" s="50">
        <f>Weather!H177</f>
        <v>1.8000000000000007</v>
      </c>
      <c r="AI57" s="50">
        <f>Weather!I177</f>
        <v>131.1</v>
      </c>
      <c r="AJ57" s="50">
        <f>Weather!J177</f>
        <v>0</v>
      </c>
      <c r="AK57" s="50">
        <f>Weather!K177</f>
        <v>191.29999999999998</v>
      </c>
      <c r="AL57" s="50">
        <f>Weather!L177</f>
        <v>0</v>
      </c>
      <c r="AM57" s="50">
        <f>Weather!M177</f>
        <v>253.3</v>
      </c>
      <c r="AN57" s="50">
        <f>Weather!N177</f>
        <v>0</v>
      </c>
      <c r="AO57" s="50">
        <f>Weather!O177</f>
        <v>315.3</v>
      </c>
      <c r="AP57" s="50">
        <f>Weather!P177</f>
        <v>0</v>
      </c>
      <c r="AQ57" s="50">
        <f>Weather!Q177</f>
        <v>377.3</v>
      </c>
      <c r="AR57" s="50">
        <f>Weather!R177</f>
        <v>0</v>
      </c>
      <c r="AS57" s="50">
        <f>Weather!S177</f>
        <v>439.3</v>
      </c>
      <c r="AT57" s="47">
        <f>Economic!C69</f>
        <v>692620.80000000005</v>
      </c>
      <c r="AU57" s="47">
        <f>Economic!D69</f>
        <v>6916.3</v>
      </c>
      <c r="AV57" s="47">
        <f>Economic!E69</f>
        <v>7009.1</v>
      </c>
      <c r="AW57" s="47">
        <f>Economic!F69</f>
        <v>80.7</v>
      </c>
      <c r="AX57" s="47">
        <f>Economic!G69</f>
        <v>81.8</v>
      </c>
      <c r="AY57" s="51">
        <v>31</v>
      </c>
      <c r="AZ57" s="51">
        <v>20</v>
      </c>
      <c r="BA57" s="51">
        <f t="shared" si="32"/>
        <v>56</v>
      </c>
      <c r="BB57" s="51">
        <f t="shared" si="29"/>
        <v>0</v>
      </c>
      <c r="BC57" s="51">
        <f t="shared" si="29"/>
        <v>0</v>
      </c>
      <c r="BD57" s="51">
        <f t="shared" si="29"/>
        <v>0</v>
      </c>
      <c r="BE57" s="51">
        <f t="shared" si="29"/>
        <v>0</v>
      </c>
      <c r="BF57" s="51">
        <f t="shared" si="29"/>
        <v>0</v>
      </c>
      <c r="BG57" s="51">
        <f t="shared" si="29"/>
        <v>0</v>
      </c>
      <c r="BH57" s="51">
        <f t="shared" si="29"/>
        <v>0</v>
      </c>
      <c r="BI57" s="51">
        <f t="shared" si="29"/>
        <v>1</v>
      </c>
      <c r="BJ57" s="51">
        <f t="shared" si="29"/>
        <v>0</v>
      </c>
      <c r="BK57" s="51">
        <f t="shared" si="29"/>
        <v>0</v>
      </c>
      <c r="BL57" s="51">
        <f t="shared" si="29"/>
        <v>0</v>
      </c>
      <c r="BM57" s="51">
        <f t="shared" si="29"/>
        <v>0</v>
      </c>
      <c r="BN57" s="51">
        <f t="shared" si="29"/>
        <v>0</v>
      </c>
      <c r="BO57" s="51">
        <f t="shared" si="29"/>
        <v>0</v>
      </c>
      <c r="BP57" s="51">
        <f t="shared" si="33"/>
        <v>0</v>
      </c>
      <c r="BQ57" s="51">
        <f t="shared" si="26"/>
        <v>1</v>
      </c>
      <c r="BR57" s="52">
        <v>0</v>
      </c>
      <c r="BS57" s="52">
        <v>0</v>
      </c>
      <c r="BT57" s="58">
        <f t="shared" si="34"/>
        <v>0</v>
      </c>
      <c r="BU57" s="58">
        <f t="shared" si="35"/>
        <v>0</v>
      </c>
      <c r="BV57" s="58">
        <f t="shared" si="36"/>
        <v>0</v>
      </c>
      <c r="BW57" s="58">
        <f t="shared" si="37"/>
        <v>0</v>
      </c>
      <c r="BX57" s="58">
        <f t="shared" si="38"/>
        <v>0</v>
      </c>
      <c r="BY57" s="58">
        <f t="shared" si="39"/>
        <v>0</v>
      </c>
      <c r="BZ57" s="58">
        <f t="shared" si="40"/>
        <v>0</v>
      </c>
      <c r="CA57" s="58">
        <f t="shared" si="41"/>
        <v>0</v>
      </c>
      <c r="CB57" s="58">
        <f t="shared" si="42"/>
        <v>0</v>
      </c>
      <c r="CC57" s="58">
        <f t="shared" si="43"/>
        <v>0</v>
      </c>
      <c r="CD57" s="58">
        <f t="shared" si="44"/>
        <v>0</v>
      </c>
      <c r="CE57" s="58">
        <f t="shared" si="45"/>
        <v>0</v>
      </c>
      <c r="CF57" s="58">
        <f t="shared" si="46"/>
        <v>0</v>
      </c>
      <c r="CG57" s="58">
        <f t="shared" si="47"/>
        <v>0</v>
      </c>
      <c r="CH57" s="58">
        <f t="shared" si="48"/>
        <v>0</v>
      </c>
      <c r="CI57" s="58">
        <f t="shared" si="49"/>
        <v>0</v>
      </c>
      <c r="CJ57" s="12">
        <f t="shared" si="50"/>
        <v>609.75840641540537</v>
      </c>
      <c r="CK57" s="12">
        <f t="shared" si="51"/>
        <v>2841.3685668578892</v>
      </c>
      <c r="CL57" s="12">
        <f t="shared" si="52"/>
        <v>78144.560811980584</v>
      </c>
      <c r="CM57" s="12">
        <f t="shared" si="53"/>
        <v>5646062.7721157232</v>
      </c>
    </row>
    <row r="58" spans="1:91">
      <c r="A58" s="11">
        <f>'Monthly Data'!A94</f>
        <v>42614</v>
      </c>
      <c r="B58" s="9">
        <f>'Monthly Data'!B94</f>
        <v>2016</v>
      </c>
      <c r="C58" s="9">
        <f t="shared" si="30"/>
        <v>9</v>
      </c>
      <c r="D58" s="12">
        <f>'Monthly Data'!C94</f>
        <v>58118617.642399997</v>
      </c>
      <c r="E58" s="1">
        <f t="shared" si="31"/>
        <v>1418154.8757999763</v>
      </c>
      <c r="F58" s="12">
        <f>'Monthly Data'!D94</f>
        <v>12453853.445900001</v>
      </c>
      <c r="G58" s="1">
        <f>'Monthly Data'!E94</f>
        <v>339299.6844840846</v>
      </c>
      <c r="H58" s="12">
        <f>'Monthly Data'!F94</f>
        <v>12793153.130384086</v>
      </c>
      <c r="I58" s="12">
        <f>'Monthly Data'!G94</f>
        <v>6910455.9319000002</v>
      </c>
      <c r="J58" s="1">
        <f>'Monthly Data'!H94</f>
        <v>502378.44566334272</v>
      </c>
      <c r="K58" s="12">
        <f>'Monthly Data'!I94</f>
        <v>7412834.3775633425</v>
      </c>
      <c r="L58" s="12">
        <f>'Monthly Data'!J94</f>
        <v>22086932.425200012</v>
      </c>
      <c r="M58" s="1">
        <f>'Monthly Data'!K94</f>
        <v>931384.3899056603</v>
      </c>
      <c r="N58" s="12">
        <f>'Monthly Data'!L94</f>
        <v>23018316.815105673</v>
      </c>
      <c r="O58" s="12">
        <f>'Monthly Data'!M94</f>
        <v>14994176.8036</v>
      </c>
      <c r="P58" s="1">
        <f>'Monthly Data'!N94</f>
        <v>418346.82824717317</v>
      </c>
      <c r="Q58" s="12">
        <f>'Monthly Data'!O94</f>
        <v>15412523.631847173</v>
      </c>
      <c r="R58" s="12">
        <f>'Monthly Data'!P94</f>
        <v>155525.70000000001</v>
      </c>
      <c r="S58" s="12">
        <f>'Monthly Data'!Q94</f>
        <v>99518.46</v>
      </c>
      <c r="T58" s="13">
        <f>'Monthly Data'!R94</f>
        <v>58174.411203055373</v>
      </c>
      <c r="U58" s="13">
        <f>'Monthly Data'!S94</f>
        <v>31262.063599999998</v>
      </c>
      <c r="V58" s="13">
        <f>'Monthly Data'!T94</f>
        <v>453</v>
      </c>
      <c r="W58" s="12">
        <f>'Monthly Data'!U94</f>
        <v>24208</v>
      </c>
      <c r="X58" s="12">
        <f>'Monthly Data'!V94</f>
        <v>2950</v>
      </c>
      <c r="Y58" s="12">
        <f>'Monthly Data'!W94</f>
        <v>326</v>
      </c>
      <c r="Z58" s="12">
        <f>'Monthly Data'!X94</f>
        <v>3</v>
      </c>
      <c r="AA58" s="12">
        <f>'Monthly Data'!Y94</f>
        <v>5716</v>
      </c>
      <c r="AB58" s="12">
        <f>'Monthly Data'!Z94</f>
        <v>144</v>
      </c>
      <c r="AC58" s="49">
        <f>Weather!C178</f>
        <v>17.079999999999998</v>
      </c>
      <c r="AD58" s="50">
        <f>Weather!D178</f>
        <v>151.29999999999998</v>
      </c>
      <c r="AE58" s="50">
        <f>Weather!E178</f>
        <v>3.6999999999999993</v>
      </c>
      <c r="AF58" s="50">
        <f>Weather!F178</f>
        <v>100.50000000000001</v>
      </c>
      <c r="AG58" s="50">
        <f>Weather!G178</f>
        <v>12.900000000000002</v>
      </c>
      <c r="AH58" s="50">
        <f>Weather!H178</f>
        <v>59</v>
      </c>
      <c r="AI58" s="50">
        <f>Weather!I178</f>
        <v>31.400000000000002</v>
      </c>
      <c r="AJ58" s="50">
        <f>Weather!J178</f>
        <v>27.4</v>
      </c>
      <c r="AK58" s="50">
        <f>Weather!K178</f>
        <v>59.8</v>
      </c>
      <c r="AL58" s="50">
        <f>Weather!L178</f>
        <v>10.3</v>
      </c>
      <c r="AM58" s="50">
        <f>Weather!M178</f>
        <v>102.7</v>
      </c>
      <c r="AN58" s="50">
        <f>Weather!N178</f>
        <v>3.0999999999999996</v>
      </c>
      <c r="AO58" s="50">
        <f>Weather!O178</f>
        <v>155.50000000000003</v>
      </c>
      <c r="AP58" s="50">
        <f>Weather!P178</f>
        <v>1.0999999999999996</v>
      </c>
      <c r="AQ58" s="50">
        <f>Weather!Q178</f>
        <v>213.49999999999997</v>
      </c>
      <c r="AR58" s="50">
        <f>Weather!R178</f>
        <v>0</v>
      </c>
      <c r="AS58" s="50">
        <f>Weather!S178</f>
        <v>272.40000000000003</v>
      </c>
      <c r="AT58" s="47">
        <f>Economic!C70</f>
        <v>692620.80000000005</v>
      </c>
      <c r="AU58" s="47">
        <f>Economic!D70</f>
        <v>6914.1</v>
      </c>
      <c r="AV58" s="47">
        <f>Economic!E70</f>
        <v>6963.5</v>
      </c>
      <c r="AW58" s="47">
        <f>Economic!F70</f>
        <v>80.5</v>
      </c>
      <c r="AX58" s="47">
        <f>Economic!G70</f>
        <v>80.900000000000006</v>
      </c>
      <c r="AY58" s="51">
        <v>30</v>
      </c>
      <c r="AZ58" s="51">
        <v>21</v>
      </c>
      <c r="BA58" s="51">
        <f t="shared" si="32"/>
        <v>57</v>
      </c>
      <c r="BB58" s="51">
        <f t="shared" si="29"/>
        <v>0</v>
      </c>
      <c r="BC58" s="51">
        <f t="shared" si="29"/>
        <v>0</v>
      </c>
      <c r="BD58" s="51">
        <f t="shared" si="29"/>
        <v>0</v>
      </c>
      <c r="BE58" s="51">
        <f t="shared" si="29"/>
        <v>0</v>
      </c>
      <c r="BF58" s="51">
        <f t="shared" si="29"/>
        <v>0</v>
      </c>
      <c r="BG58" s="51">
        <f t="shared" si="29"/>
        <v>0</v>
      </c>
      <c r="BH58" s="51">
        <f t="shared" si="29"/>
        <v>0</v>
      </c>
      <c r="BI58" s="51">
        <f t="shared" si="29"/>
        <v>0</v>
      </c>
      <c r="BJ58" s="51">
        <f t="shared" si="29"/>
        <v>1</v>
      </c>
      <c r="BK58" s="51">
        <f t="shared" si="29"/>
        <v>0</v>
      </c>
      <c r="BL58" s="51">
        <f t="shared" si="29"/>
        <v>0</v>
      </c>
      <c r="BM58" s="51">
        <f t="shared" si="29"/>
        <v>0</v>
      </c>
      <c r="BN58" s="51">
        <f t="shared" si="29"/>
        <v>0</v>
      </c>
      <c r="BO58" s="51">
        <f t="shared" si="29"/>
        <v>1</v>
      </c>
      <c r="BP58" s="51">
        <f t="shared" si="33"/>
        <v>1</v>
      </c>
      <c r="BQ58" s="51">
        <f t="shared" si="26"/>
        <v>0</v>
      </c>
      <c r="BR58" s="52">
        <v>0</v>
      </c>
      <c r="BS58" s="52">
        <v>0</v>
      </c>
      <c r="BT58" s="58">
        <f t="shared" si="34"/>
        <v>0</v>
      </c>
      <c r="BU58" s="58">
        <f t="shared" si="35"/>
        <v>0</v>
      </c>
      <c r="BV58" s="58">
        <f t="shared" si="36"/>
        <v>0</v>
      </c>
      <c r="BW58" s="58">
        <f t="shared" si="37"/>
        <v>0</v>
      </c>
      <c r="BX58" s="58">
        <f t="shared" si="38"/>
        <v>0</v>
      </c>
      <c r="BY58" s="58">
        <f t="shared" si="39"/>
        <v>0</v>
      </c>
      <c r="BZ58" s="58">
        <f t="shared" si="40"/>
        <v>0</v>
      </c>
      <c r="CA58" s="58">
        <f t="shared" si="41"/>
        <v>0</v>
      </c>
      <c r="CB58" s="58">
        <f t="shared" si="42"/>
        <v>0</v>
      </c>
      <c r="CC58" s="58">
        <f t="shared" si="43"/>
        <v>0</v>
      </c>
      <c r="CD58" s="58">
        <f t="shared" si="44"/>
        <v>0</v>
      </c>
      <c r="CE58" s="58">
        <f t="shared" si="45"/>
        <v>0</v>
      </c>
      <c r="CF58" s="58">
        <f t="shared" si="46"/>
        <v>0</v>
      </c>
      <c r="CG58" s="58">
        <f t="shared" si="47"/>
        <v>0</v>
      </c>
      <c r="CH58" s="58">
        <f t="shared" si="48"/>
        <v>0</v>
      </c>
      <c r="CI58" s="58">
        <f t="shared" si="49"/>
        <v>0</v>
      </c>
      <c r="CJ58" s="12">
        <f t="shared" si="50"/>
        <v>528.46799117581315</v>
      </c>
      <c r="CK58" s="12">
        <f t="shared" si="51"/>
        <v>2512.8252127333362</v>
      </c>
      <c r="CL58" s="12">
        <f t="shared" si="52"/>
        <v>70608.333788667704</v>
      </c>
      <c r="CM58" s="12">
        <f t="shared" si="53"/>
        <v>5137507.8772823913</v>
      </c>
    </row>
    <row r="59" spans="1:91">
      <c r="A59" s="11">
        <f>'Monthly Data'!A95</f>
        <v>42644</v>
      </c>
      <c r="B59" s="9">
        <f>'Monthly Data'!B95</f>
        <v>2016</v>
      </c>
      <c r="C59" s="9">
        <f t="shared" si="30"/>
        <v>10</v>
      </c>
      <c r="D59" s="12">
        <f>'Monthly Data'!C95</f>
        <v>55864632.254600003</v>
      </c>
      <c r="E59" s="1">
        <f t="shared" si="31"/>
        <v>1546686.1451999843</v>
      </c>
      <c r="F59" s="12">
        <f>'Monthly Data'!D95</f>
        <v>12844880.183900001</v>
      </c>
      <c r="G59" s="1">
        <f>'Monthly Data'!E95</f>
        <v>339299.6844840846</v>
      </c>
      <c r="H59" s="12">
        <f>'Monthly Data'!F95</f>
        <v>13184179.868384086</v>
      </c>
      <c r="I59" s="12">
        <f>'Monthly Data'!G95</f>
        <v>6598790.2306000004</v>
      </c>
      <c r="J59" s="1">
        <f>'Monthly Data'!H95</f>
        <v>502378.44566334272</v>
      </c>
      <c r="K59" s="12">
        <f>'Monthly Data'!I95</f>
        <v>7101168.6762633435</v>
      </c>
      <c r="L59" s="12">
        <f>'Monthly Data'!J95</f>
        <v>21306731.097100008</v>
      </c>
      <c r="M59" s="1">
        <f>'Monthly Data'!K95</f>
        <v>931384.3899056603</v>
      </c>
      <c r="N59" s="12">
        <f>'Monthly Data'!L95</f>
        <v>22238115.48700567</v>
      </c>
      <c r="O59" s="12">
        <f>'Monthly Data'!M95</f>
        <v>13282837.785799999</v>
      </c>
      <c r="P59" s="1">
        <f>'Monthly Data'!N95</f>
        <v>418346.82824717317</v>
      </c>
      <c r="Q59" s="12">
        <f>'Monthly Data'!O95</f>
        <v>13701184.614047172</v>
      </c>
      <c r="R59" s="12">
        <f>'Monthly Data'!P95</f>
        <v>181605.7</v>
      </c>
      <c r="S59" s="12">
        <f>'Monthly Data'!Q95</f>
        <v>103101.11199999999</v>
      </c>
      <c r="T59" s="13">
        <f>'Monthly Data'!R95</f>
        <v>58351.710275051075</v>
      </c>
      <c r="U59" s="13">
        <f>'Monthly Data'!S95</f>
        <v>25698.579900000004</v>
      </c>
      <c r="V59" s="13">
        <f>'Monthly Data'!T95</f>
        <v>453</v>
      </c>
      <c r="W59" s="12">
        <f>'Monthly Data'!U95</f>
        <v>24199</v>
      </c>
      <c r="X59" s="12">
        <f>'Monthly Data'!V95</f>
        <v>2956</v>
      </c>
      <c r="Y59" s="12">
        <f>'Monthly Data'!W95</f>
        <v>324</v>
      </c>
      <c r="Z59" s="12">
        <f>'Monthly Data'!X95</f>
        <v>3</v>
      </c>
      <c r="AA59" s="12">
        <f>'Monthly Data'!Y95</f>
        <v>5699</v>
      </c>
      <c r="AB59" s="12">
        <f>'Monthly Data'!Z95</f>
        <v>144</v>
      </c>
      <c r="AC59" s="49">
        <f>Weather!C179</f>
        <v>9.8870967741935463</v>
      </c>
      <c r="AD59" s="50">
        <f>Weather!D179</f>
        <v>375.50000000000006</v>
      </c>
      <c r="AE59" s="50">
        <f>Weather!E179</f>
        <v>0</v>
      </c>
      <c r="AF59" s="50">
        <f>Weather!F179</f>
        <v>313.50000000000006</v>
      </c>
      <c r="AG59" s="50">
        <f>Weather!G179</f>
        <v>0</v>
      </c>
      <c r="AH59" s="50">
        <f>Weather!H179</f>
        <v>252.20000000000005</v>
      </c>
      <c r="AI59" s="50">
        <f>Weather!I179</f>
        <v>0.69999999999999929</v>
      </c>
      <c r="AJ59" s="50">
        <f>Weather!J179</f>
        <v>194.20000000000002</v>
      </c>
      <c r="AK59" s="50">
        <f>Weather!K179</f>
        <v>4.6999999999999993</v>
      </c>
      <c r="AL59" s="50">
        <f>Weather!L179</f>
        <v>143.80000000000001</v>
      </c>
      <c r="AM59" s="50">
        <f>Weather!M179</f>
        <v>16.3</v>
      </c>
      <c r="AN59" s="50">
        <f>Weather!N179</f>
        <v>105.6</v>
      </c>
      <c r="AO59" s="50">
        <f>Weather!O179</f>
        <v>40.1</v>
      </c>
      <c r="AP59" s="50">
        <f>Weather!P179</f>
        <v>72.399999999999991</v>
      </c>
      <c r="AQ59" s="50">
        <f>Weather!Q179</f>
        <v>68.90000000000002</v>
      </c>
      <c r="AR59" s="50">
        <f>Weather!R179</f>
        <v>43.699999999999996</v>
      </c>
      <c r="AS59" s="50">
        <f>Weather!S179</f>
        <v>102.20000000000002</v>
      </c>
      <c r="AT59" s="47">
        <f>Economic!C71</f>
        <v>692620.80000000005</v>
      </c>
      <c r="AU59" s="47">
        <f>Economic!D71</f>
        <v>6929.7</v>
      </c>
      <c r="AV59" s="47">
        <f>Economic!E71</f>
        <v>6956.2</v>
      </c>
      <c r="AW59" s="47">
        <f>Economic!F71</f>
        <v>80.7</v>
      </c>
      <c r="AX59" s="47">
        <f>Economic!G71</f>
        <v>80.7</v>
      </c>
      <c r="AY59" s="51">
        <v>31</v>
      </c>
      <c r="AZ59" s="51">
        <v>22</v>
      </c>
      <c r="BA59" s="51">
        <f t="shared" si="32"/>
        <v>58</v>
      </c>
      <c r="BB59" s="51">
        <f t="shared" si="29"/>
        <v>0</v>
      </c>
      <c r="BC59" s="51">
        <f t="shared" si="29"/>
        <v>0</v>
      </c>
      <c r="BD59" s="51">
        <f t="shared" si="29"/>
        <v>0</v>
      </c>
      <c r="BE59" s="51">
        <f t="shared" si="29"/>
        <v>0</v>
      </c>
      <c r="BF59" s="51">
        <f t="shared" si="29"/>
        <v>0</v>
      </c>
      <c r="BG59" s="51">
        <f t="shared" si="29"/>
        <v>0</v>
      </c>
      <c r="BH59" s="51">
        <f t="shared" si="29"/>
        <v>0</v>
      </c>
      <c r="BI59" s="51">
        <f t="shared" si="29"/>
        <v>0</v>
      </c>
      <c r="BJ59" s="51">
        <f t="shared" si="29"/>
        <v>0</v>
      </c>
      <c r="BK59" s="51">
        <f t="shared" si="29"/>
        <v>1</v>
      </c>
      <c r="BL59" s="51">
        <f t="shared" si="29"/>
        <v>0</v>
      </c>
      <c r="BM59" s="51">
        <f t="shared" si="29"/>
        <v>0</v>
      </c>
      <c r="BN59" s="51">
        <f t="shared" si="29"/>
        <v>0</v>
      </c>
      <c r="BO59" s="51">
        <f t="shared" si="29"/>
        <v>1</v>
      </c>
      <c r="BP59" s="51">
        <f t="shared" si="33"/>
        <v>1</v>
      </c>
      <c r="BQ59" s="51">
        <f t="shared" si="26"/>
        <v>0</v>
      </c>
      <c r="BR59" s="52">
        <v>0</v>
      </c>
      <c r="BS59" s="52">
        <v>0</v>
      </c>
      <c r="BT59" s="58">
        <f t="shared" si="34"/>
        <v>0</v>
      </c>
      <c r="BU59" s="58">
        <f t="shared" si="35"/>
        <v>0</v>
      </c>
      <c r="BV59" s="58">
        <f t="shared" si="36"/>
        <v>0</v>
      </c>
      <c r="BW59" s="58">
        <f t="shared" si="37"/>
        <v>0</v>
      </c>
      <c r="BX59" s="58">
        <f t="shared" si="38"/>
        <v>0</v>
      </c>
      <c r="BY59" s="58">
        <f t="shared" si="39"/>
        <v>0</v>
      </c>
      <c r="BZ59" s="58">
        <f t="shared" si="40"/>
        <v>0</v>
      </c>
      <c r="CA59" s="58">
        <f t="shared" si="41"/>
        <v>0</v>
      </c>
      <c r="CB59" s="58">
        <f t="shared" si="42"/>
        <v>0</v>
      </c>
      <c r="CC59" s="58">
        <f t="shared" si="43"/>
        <v>0</v>
      </c>
      <c r="CD59" s="58">
        <f t="shared" si="44"/>
        <v>0</v>
      </c>
      <c r="CE59" s="58">
        <f t="shared" si="45"/>
        <v>0</v>
      </c>
      <c r="CF59" s="58">
        <f t="shared" si="46"/>
        <v>0</v>
      </c>
      <c r="CG59" s="58">
        <f t="shared" si="47"/>
        <v>0</v>
      </c>
      <c r="CH59" s="58">
        <f t="shared" si="48"/>
        <v>0</v>
      </c>
      <c r="CI59" s="58">
        <f t="shared" si="49"/>
        <v>0</v>
      </c>
      <c r="CJ59" s="12">
        <f t="shared" si="50"/>
        <v>544.82333436853116</v>
      </c>
      <c r="CK59" s="12">
        <f t="shared" si="51"/>
        <v>2402.2898092907117</v>
      </c>
      <c r="CL59" s="12">
        <f t="shared" si="52"/>
        <v>68636.158910511323</v>
      </c>
      <c r="CM59" s="12">
        <f t="shared" si="53"/>
        <v>4567061.5380157242</v>
      </c>
    </row>
    <row r="60" spans="1:91">
      <c r="A60" s="11">
        <f>'Monthly Data'!A96</f>
        <v>42675</v>
      </c>
      <c r="B60" s="9">
        <f>'Monthly Data'!B96</f>
        <v>2016</v>
      </c>
      <c r="C60" s="9">
        <f t="shared" si="30"/>
        <v>11</v>
      </c>
      <c r="D60" s="12">
        <f>'Monthly Data'!C96</f>
        <v>57684659.069200002</v>
      </c>
      <c r="E60" s="1">
        <f t="shared" si="31"/>
        <v>1179118.1872000024</v>
      </c>
      <c r="F60" s="12">
        <f>'Monthly Data'!D96</f>
        <v>15085400.874599999</v>
      </c>
      <c r="G60" s="1">
        <f>'Monthly Data'!E96</f>
        <v>339299.6844840846</v>
      </c>
      <c r="H60" s="12">
        <f>'Monthly Data'!F96</f>
        <v>15424700.559084084</v>
      </c>
      <c r="I60" s="12">
        <f>'Monthly Data'!G96</f>
        <v>6982191.2413999988</v>
      </c>
      <c r="J60" s="1">
        <f>'Monthly Data'!H96</f>
        <v>502378.44566334272</v>
      </c>
      <c r="K60" s="12">
        <f>'Monthly Data'!I96</f>
        <v>7484569.687063342</v>
      </c>
      <c r="L60" s="12">
        <f>'Monthly Data'!J96</f>
        <v>21858904.196000002</v>
      </c>
      <c r="M60" s="1">
        <f>'Monthly Data'!K96</f>
        <v>931384.3899056603</v>
      </c>
      <c r="N60" s="12">
        <f>'Monthly Data'!L96</f>
        <v>22790288.585905664</v>
      </c>
      <c r="O60" s="12">
        <f>'Monthly Data'!M96</f>
        <v>12285768.26</v>
      </c>
      <c r="P60" s="1">
        <f>'Monthly Data'!N96</f>
        <v>418346.82824717317</v>
      </c>
      <c r="Q60" s="12">
        <f>'Monthly Data'!O96</f>
        <v>12704115.088247173</v>
      </c>
      <c r="R60" s="12">
        <f>'Monthly Data'!P96</f>
        <v>193142.84999999998</v>
      </c>
      <c r="S60" s="12">
        <f>'Monthly Data'!Q96</f>
        <v>100133.46</v>
      </c>
      <c r="T60" s="13">
        <f>'Monthly Data'!R96</f>
        <v>53176.582130054616</v>
      </c>
      <c r="U60" s="13">
        <f>'Monthly Data'!S96</f>
        <v>22738.6368</v>
      </c>
      <c r="V60" s="13">
        <f>'Monthly Data'!T96</f>
        <v>448</v>
      </c>
      <c r="W60" s="12">
        <f>'Monthly Data'!U96</f>
        <v>24229</v>
      </c>
      <c r="X60" s="12">
        <f>'Monthly Data'!V96</f>
        <v>2952</v>
      </c>
      <c r="Y60" s="12">
        <f>'Monthly Data'!W96</f>
        <v>325</v>
      </c>
      <c r="Z60" s="12">
        <f>'Monthly Data'!X96</f>
        <v>3</v>
      </c>
      <c r="AA60" s="12">
        <f>'Monthly Data'!Y96</f>
        <v>5618</v>
      </c>
      <c r="AB60" s="12">
        <f>'Monthly Data'!Z96</f>
        <v>144</v>
      </c>
      <c r="AC60" s="49">
        <f>Weather!C180</f>
        <v>4.6133333333333324</v>
      </c>
      <c r="AD60" s="50">
        <f>Weather!D180</f>
        <v>521.59999999999991</v>
      </c>
      <c r="AE60" s="50">
        <f>Weather!E180</f>
        <v>0</v>
      </c>
      <c r="AF60" s="50">
        <f>Weather!F180</f>
        <v>461.59999999999991</v>
      </c>
      <c r="AG60" s="50">
        <f>Weather!G180</f>
        <v>0</v>
      </c>
      <c r="AH60" s="50">
        <f>Weather!H180</f>
        <v>401.59999999999991</v>
      </c>
      <c r="AI60" s="50">
        <f>Weather!I180</f>
        <v>0</v>
      </c>
      <c r="AJ60" s="50">
        <f>Weather!J180</f>
        <v>341.59999999999997</v>
      </c>
      <c r="AK60" s="50">
        <f>Weather!K180</f>
        <v>0</v>
      </c>
      <c r="AL60" s="50">
        <f>Weather!L180</f>
        <v>281.60000000000002</v>
      </c>
      <c r="AM60" s="50">
        <f>Weather!M180</f>
        <v>0</v>
      </c>
      <c r="AN60" s="50">
        <f>Weather!N180</f>
        <v>222.3</v>
      </c>
      <c r="AO60" s="50">
        <f>Weather!O180</f>
        <v>0.69999999999999929</v>
      </c>
      <c r="AP60" s="50">
        <f>Weather!P180</f>
        <v>164.3</v>
      </c>
      <c r="AQ60" s="50">
        <f>Weather!Q180</f>
        <v>2.6999999999999993</v>
      </c>
      <c r="AR60" s="50">
        <f>Weather!R180</f>
        <v>112.10000000000002</v>
      </c>
      <c r="AS60" s="50">
        <f>Weather!S180</f>
        <v>10.5</v>
      </c>
      <c r="AT60" s="47">
        <f>Economic!C72</f>
        <v>692620.80000000005</v>
      </c>
      <c r="AU60" s="47">
        <f>Economic!D72</f>
        <v>6939.8</v>
      </c>
      <c r="AV60" s="47">
        <f>Economic!E72</f>
        <v>6946.2</v>
      </c>
      <c r="AW60" s="47">
        <f>Economic!F72</f>
        <v>80.8</v>
      </c>
      <c r="AX60" s="47">
        <f>Economic!G72</f>
        <v>80.2</v>
      </c>
      <c r="AY60" s="51">
        <v>30</v>
      </c>
      <c r="AZ60" s="51">
        <v>19</v>
      </c>
      <c r="BA60" s="51">
        <f t="shared" si="32"/>
        <v>59</v>
      </c>
      <c r="BB60" s="51">
        <f t="shared" ref="BB60:BO75" si="54">BB48</f>
        <v>0</v>
      </c>
      <c r="BC60" s="51">
        <f t="shared" si="54"/>
        <v>0</v>
      </c>
      <c r="BD60" s="51">
        <f t="shared" si="54"/>
        <v>0</v>
      </c>
      <c r="BE60" s="51">
        <f t="shared" si="54"/>
        <v>0</v>
      </c>
      <c r="BF60" s="51">
        <f t="shared" si="54"/>
        <v>0</v>
      </c>
      <c r="BG60" s="51">
        <f t="shared" si="54"/>
        <v>0</v>
      </c>
      <c r="BH60" s="51">
        <f t="shared" si="54"/>
        <v>0</v>
      </c>
      <c r="BI60" s="51">
        <f t="shared" si="54"/>
        <v>0</v>
      </c>
      <c r="BJ60" s="51">
        <f t="shared" si="54"/>
        <v>0</v>
      </c>
      <c r="BK60" s="51">
        <f t="shared" si="54"/>
        <v>0</v>
      </c>
      <c r="BL60" s="51">
        <f t="shared" si="54"/>
        <v>1</v>
      </c>
      <c r="BM60" s="51">
        <f t="shared" si="54"/>
        <v>0</v>
      </c>
      <c r="BN60" s="51">
        <f t="shared" si="54"/>
        <v>0</v>
      </c>
      <c r="BO60" s="51">
        <f t="shared" si="54"/>
        <v>1</v>
      </c>
      <c r="BP60" s="51">
        <f t="shared" si="33"/>
        <v>1</v>
      </c>
      <c r="BQ60" s="51">
        <f t="shared" si="26"/>
        <v>0</v>
      </c>
      <c r="BR60" s="52">
        <v>0</v>
      </c>
      <c r="BS60" s="52">
        <v>0</v>
      </c>
      <c r="BT60" s="58">
        <f t="shared" si="34"/>
        <v>0</v>
      </c>
      <c r="BU60" s="58">
        <f t="shared" si="35"/>
        <v>0</v>
      </c>
      <c r="BV60" s="58">
        <f t="shared" si="36"/>
        <v>0</v>
      </c>
      <c r="BW60" s="58">
        <f t="shared" si="37"/>
        <v>0</v>
      </c>
      <c r="BX60" s="58">
        <f t="shared" si="38"/>
        <v>0</v>
      </c>
      <c r="BY60" s="58">
        <f t="shared" si="39"/>
        <v>0</v>
      </c>
      <c r="BZ60" s="58">
        <f t="shared" si="40"/>
        <v>0</v>
      </c>
      <c r="CA60" s="58">
        <f t="shared" si="41"/>
        <v>0</v>
      </c>
      <c r="CB60" s="58">
        <f t="shared" si="42"/>
        <v>0</v>
      </c>
      <c r="CC60" s="58">
        <f t="shared" si="43"/>
        <v>0</v>
      </c>
      <c r="CD60" s="58">
        <f t="shared" si="44"/>
        <v>0</v>
      </c>
      <c r="CE60" s="58">
        <f t="shared" si="45"/>
        <v>0</v>
      </c>
      <c r="CF60" s="58">
        <f t="shared" si="46"/>
        <v>0</v>
      </c>
      <c r="CG60" s="58">
        <f t="shared" si="47"/>
        <v>0</v>
      </c>
      <c r="CH60" s="58">
        <f t="shared" si="48"/>
        <v>0</v>
      </c>
      <c r="CI60" s="58">
        <f t="shared" si="49"/>
        <v>0</v>
      </c>
      <c r="CJ60" s="12">
        <f t="shared" si="50"/>
        <v>636.62142717751806</v>
      </c>
      <c r="CK60" s="12">
        <f t="shared" si="51"/>
        <v>2535.4233357260641</v>
      </c>
      <c r="CL60" s="12">
        <f t="shared" si="52"/>
        <v>70123.964879709732</v>
      </c>
      <c r="CM60" s="12">
        <f t="shared" si="53"/>
        <v>4234705.0294157239</v>
      </c>
    </row>
    <row r="61" spans="1:91">
      <c r="A61" s="11">
        <f>'Monthly Data'!A97</f>
        <v>42705</v>
      </c>
      <c r="B61" s="9">
        <f>'Monthly Data'!B97</f>
        <v>2016</v>
      </c>
      <c r="C61" s="9">
        <f t="shared" si="30"/>
        <v>12</v>
      </c>
      <c r="D61" s="12">
        <f>'Monthly Data'!C97</f>
        <v>66185136.373999998</v>
      </c>
      <c r="E61" s="1">
        <f t="shared" si="31"/>
        <v>2667494.5910999998</v>
      </c>
      <c r="F61" s="12">
        <f>'Monthly Data'!D97</f>
        <v>18623084.021399997</v>
      </c>
      <c r="G61" s="1">
        <f>'Monthly Data'!E97</f>
        <v>339299.6844840846</v>
      </c>
      <c r="H61" s="12">
        <f>'Monthly Data'!F97</f>
        <v>18962383.70588408</v>
      </c>
      <c r="I61" s="12">
        <f>'Monthly Data'!G97</f>
        <v>7991533.4846000001</v>
      </c>
      <c r="J61" s="1">
        <f>'Monthly Data'!H97</f>
        <v>502378.44566334272</v>
      </c>
      <c r="K61" s="12">
        <f>'Monthly Data'!I97</f>
        <v>8493911.9302633423</v>
      </c>
      <c r="L61" s="12">
        <f>'Monthly Data'!J97</f>
        <v>24346790.911899999</v>
      </c>
      <c r="M61" s="1">
        <f>'Monthly Data'!K97</f>
        <v>931384.3899056603</v>
      </c>
      <c r="N61" s="12">
        <f>'Monthly Data'!L97</f>
        <v>25278175.30180566</v>
      </c>
      <c r="O61" s="12">
        <f>'Monthly Data'!M97</f>
        <v>12242647.972999999</v>
      </c>
      <c r="P61" s="1">
        <f>'Monthly Data'!N97</f>
        <v>418346.82824717317</v>
      </c>
      <c r="Q61" s="12">
        <f>'Monthly Data'!O97</f>
        <v>12660994.801247172</v>
      </c>
      <c r="R61" s="12">
        <f>'Monthly Data'!P97</f>
        <v>210114.28</v>
      </c>
      <c r="S61" s="12">
        <f>'Monthly Data'!Q97</f>
        <v>103471.11199999999</v>
      </c>
      <c r="T61" s="13">
        <f>'Monthly Data'!R97</f>
        <v>48337.414988776836</v>
      </c>
      <c r="U61" s="13">
        <f>'Monthly Data'!S97</f>
        <v>21071.999100000001</v>
      </c>
      <c r="V61" s="13">
        <f>'Monthly Data'!T97</f>
        <v>449</v>
      </c>
      <c r="W61" s="12">
        <f>'Monthly Data'!U97</f>
        <v>24259</v>
      </c>
      <c r="X61" s="12">
        <f>'Monthly Data'!V97</f>
        <v>2956</v>
      </c>
      <c r="Y61" s="12">
        <f>'Monthly Data'!W97</f>
        <v>324</v>
      </c>
      <c r="Z61" s="12">
        <f>'Monthly Data'!X97</f>
        <v>3</v>
      </c>
      <c r="AA61" s="12">
        <f>'Monthly Data'!Y97</f>
        <v>5577</v>
      </c>
      <c r="AB61" s="12">
        <f>'Monthly Data'!Z97</f>
        <v>143</v>
      </c>
      <c r="AC61" s="49">
        <f>Weather!C181</f>
        <v>-1.6354838709677415</v>
      </c>
      <c r="AD61" s="50">
        <f>Weather!D181</f>
        <v>732.69999999999993</v>
      </c>
      <c r="AE61" s="50">
        <f>Weather!E181</f>
        <v>0</v>
      </c>
      <c r="AF61" s="50">
        <f>Weather!F181</f>
        <v>670.69999999999993</v>
      </c>
      <c r="AG61" s="50">
        <f>Weather!G181</f>
        <v>0</v>
      </c>
      <c r="AH61" s="50">
        <f>Weather!H181</f>
        <v>608.69999999999993</v>
      </c>
      <c r="AI61" s="50">
        <f>Weather!I181</f>
        <v>0</v>
      </c>
      <c r="AJ61" s="50">
        <f>Weather!J181</f>
        <v>546.69999999999993</v>
      </c>
      <c r="AK61" s="50">
        <f>Weather!K181</f>
        <v>0</v>
      </c>
      <c r="AL61" s="50">
        <f>Weather!L181</f>
        <v>484.70000000000005</v>
      </c>
      <c r="AM61" s="50">
        <f>Weather!M181</f>
        <v>0</v>
      </c>
      <c r="AN61" s="50">
        <f>Weather!N181</f>
        <v>422.7000000000001</v>
      </c>
      <c r="AO61" s="50">
        <f>Weather!O181</f>
        <v>0</v>
      </c>
      <c r="AP61" s="50">
        <f>Weather!P181</f>
        <v>360.7000000000001</v>
      </c>
      <c r="AQ61" s="50">
        <f>Weather!Q181</f>
        <v>0</v>
      </c>
      <c r="AR61" s="50">
        <f>Weather!R181</f>
        <v>298.7000000000001</v>
      </c>
      <c r="AS61" s="50">
        <f>Weather!S181</f>
        <v>0</v>
      </c>
      <c r="AT61" s="47">
        <f>Economic!C73</f>
        <v>692620.80000000005</v>
      </c>
      <c r="AU61" s="47">
        <f>Economic!D73</f>
        <v>6952.3</v>
      </c>
      <c r="AV61" s="47">
        <f>Economic!E73</f>
        <v>6962</v>
      </c>
      <c r="AW61" s="47">
        <f>Economic!F73</f>
        <v>81.3</v>
      </c>
      <c r="AX61" s="47">
        <f>Economic!G73</f>
        <v>80.599999999999994</v>
      </c>
      <c r="AY61" s="51">
        <v>31</v>
      </c>
      <c r="AZ61" s="51">
        <v>21</v>
      </c>
      <c r="BA61" s="51">
        <f t="shared" si="32"/>
        <v>60</v>
      </c>
      <c r="BB61" s="51">
        <f t="shared" si="54"/>
        <v>0</v>
      </c>
      <c r="BC61" s="51">
        <f t="shared" si="54"/>
        <v>0</v>
      </c>
      <c r="BD61" s="51">
        <f t="shared" si="54"/>
        <v>0</v>
      </c>
      <c r="BE61" s="51">
        <f t="shared" si="54"/>
        <v>0</v>
      </c>
      <c r="BF61" s="51">
        <f t="shared" si="54"/>
        <v>0</v>
      </c>
      <c r="BG61" s="51">
        <f t="shared" si="54"/>
        <v>0</v>
      </c>
      <c r="BH61" s="51">
        <f t="shared" si="54"/>
        <v>0</v>
      </c>
      <c r="BI61" s="51">
        <f t="shared" si="54"/>
        <v>0</v>
      </c>
      <c r="BJ61" s="51">
        <f t="shared" si="54"/>
        <v>0</v>
      </c>
      <c r="BK61" s="51">
        <f t="shared" si="54"/>
        <v>0</v>
      </c>
      <c r="BL61" s="51">
        <f t="shared" si="54"/>
        <v>0</v>
      </c>
      <c r="BM61" s="51">
        <f t="shared" si="54"/>
        <v>1</v>
      </c>
      <c r="BN61" s="51">
        <f t="shared" si="54"/>
        <v>0</v>
      </c>
      <c r="BO61" s="51">
        <f t="shared" si="54"/>
        <v>0</v>
      </c>
      <c r="BP61" s="51">
        <f t="shared" si="33"/>
        <v>0</v>
      </c>
      <c r="BQ61" s="51">
        <f t="shared" si="26"/>
        <v>0</v>
      </c>
      <c r="BR61" s="52">
        <v>0</v>
      </c>
      <c r="BS61" s="52">
        <v>0</v>
      </c>
      <c r="BT61" s="58">
        <f t="shared" si="34"/>
        <v>0</v>
      </c>
      <c r="BU61" s="58">
        <f t="shared" si="35"/>
        <v>0</v>
      </c>
      <c r="BV61" s="58">
        <f t="shared" si="36"/>
        <v>0</v>
      </c>
      <c r="BW61" s="58">
        <f t="shared" si="37"/>
        <v>0</v>
      </c>
      <c r="BX61" s="58">
        <f t="shared" si="38"/>
        <v>0</v>
      </c>
      <c r="BY61" s="58">
        <f t="shared" si="39"/>
        <v>0</v>
      </c>
      <c r="BZ61" s="58">
        <f t="shared" si="40"/>
        <v>0</v>
      </c>
      <c r="CA61" s="58">
        <f t="shared" si="41"/>
        <v>0</v>
      </c>
      <c r="CB61" s="58">
        <f t="shared" si="42"/>
        <v>0</v>
      </c>
      <c r="CC61" s="58">
        <f t="shared" si="43"/>
        <v>0</v>
      </c>
      <c r="CD61" s="58">
        <f t="shared" si="44"/>
        <v>0</v>
      </c>
      <c r="CE61" s="58">
        <f t="shared" si="45"/>
        <v>0</v>
      </c>
      <c r="CF61" s="58">
        <f t="shared" si="46"/>
        <v>0</v>
      </c>
      <c r="CG61" s="58">
        <f t="shared" si="47"/>
        <v>0</v>
      </c>
      <c r="CH61" s="58">
        <f t="shared" si="48"/>
        <v>0</v>
      </c>
      <c r="CI61" s="58">
        <f t="shared" si="49"/>
        <v>0</v>
      </c>
      <c r="CJ61" s="12">
        <f t="shared" si="50"/>
        <v>781.66386519988794</v>
      </c>
      <c r="CK61" s="12">
        <f t="shared" si="51"/>
        <v>2873.4478789794798</v>
      </c>
      <c r="CL61" s="12">
        <f t="shared" si="52"/>
        <v>78019.059573474253</v>
      </c>
      <c r="CM61" s="12">
        <f t="shared" si="53"/>
        <v>4220331.6004157243</v>
      </c>
    </row>
    <row r="62" spans="1:91">
      <c r="A62" s="11">
        <f>'Monthly Data'!A98</f>
        <v>42736</v>
      </c>
      <c r="B62" s="9">
        <f>'Monthly Data'!B98</f>
        <v>2017</v>
      </c>
      <c r="C62" s="9">
        <f t="shared" si="30"/>
        <v>1</v>
      </c>
      <c r="D62" s="12">
        <f>'Monthly Data'!C98</f>
        <v>68356787.789299995</v>
      </c>
      <c r="E62" s="1">
        <f t="shared" si="31"/>
        <v>1788701.8831597045</v>
      </c>
      <c r="F62" s="12">
        <f>'Monthly Data'!D98</f>
        <v>19816743.061100006</v>
      </c>
      <c r="G62" s="1">
        <f>'Monthly Data'!E98</f>
        <v>901059.29939304094</v>
      </c>
      <c r="H62" s="12">
        <f>'Monthly Data'!F98</f>
        <v>20717802.360493045</v>
      </c>
      <c r="I62" s="12">
        <f>'Monthly Data'!G98</f>
        <v>8363513.2481000004</v>
      </c>
      <c r="J62" s="1">
        <f>'Monthly Data'!H98</f>
        <v>553736.11793068668</v>
      </c>
      <c r="K62" s="12">
        <f>'Monthly Data'!I98</f>
        <v>8917249.3660306875</v>
      </c>
      <c r="L62" s="12">
        <f>'Monthly Data'!J98</f>
        <v>25389967.839600001</v>
      </c>
      <c r="M62" s="1">
        <f>'Monthly Data'!K98</f>
        <v>1160669.9261061691</v>
      </c>
      <c r="N62" s="12">
        <f>'Monthly Data'!L98</f>
        <v>26550637.76570617</v>
      </c>
      <c r="O62" s="12">
        <f>'Monthly Data'!M98</f>
        <v>12685102.421600001</v>
      </c>
      <c r="P62" s="1">
        <f>'Monthly Data'!N98</f>
        <v>447842.73543878825</v>
      </c>
      <c r="Q62" s="12">
        <f>'Monthly Data'!O98</f>
        <v>13132945.157038789</v>
      </c>
      <c r="R62" s="12">
        <f>'Monthly Data'!P98</f>
        <v>209282.11374027783</v>
      </c>
      <c r="S62" s="12">
        <f>'Monthly Data'!Q98</f>
        <v>103477.22199999999</v>
      </c>
      <c r="T62" s="13">
        <f>'Monthly Data'!R98</f>
        <v>66584.804263908198</v>
      </c>
      <c r="U62" s="13">
        <f>'Monthly Data'!S98</f>
        <v>22173.957999999999</v>
      </c>
      <c r="V62" s="13">
        <f>'Monthly Data'!T98</f>
        <v>459</v>
      </c>
      <c r="W62" s="12">
        <f>'Monthly Data'!U98</f>
        <v>24250</v>
      </c>
      <c r="X62" s="12">
        <f>'Monthly Data'!V98</f>
        <v>2956</v>
      </c>
      <c r="Y62" s="12">
        <f>'Monthly Data'!W98</f>
        <v>315</v>
      </c>
      <c r="Z62" s="12">
        <f>'Monthly Data'!X98</f>
        <v>3</v>
      </c>
      <c r="AA62" s="12">
        <f>'Monthly Data'!Y98</f>
        <v>5514</v>
      </c>
      <c r="AB62" s="12">
        <f>'Monthly Data'!Z98</f>
        <v>143</v>
      </c>
      <c r="AC62" s="49">
        <f>Weather!C182</f>
        <v>-3.0290322580645173</v>
      </c>
      <c r="AD62" s="50">
        <f>Weather!D182</f>
        <v>775.89999999999986</v>
      </c>
      <c r="AE62" s="50">
        <f>Weather!E182</f>
        <v>0</v>
      </c>
      <c r="AF62" s="50">
        <f>Weather!F182</f>
        <v>713.9</v>
      </c>
      <c r="AG62" s="50">
        <f>Weather!G182</f>
        <v>0</v>
      </c>
      <c r="AH62" s="50">
        <f>Weather!H182</f>
        <v>651.9</v>
      </c>
      <c r="AI62" s="50">
        <f>Weather!I182</f>
        <v>0</v>
      </c>
      <c r="AJ62" s="50">
        <f>Weather!J182</f>
        <v>589.89999999999986</v>
      </c>
      <c r="AK62" s="50">
        <f>Weather!K182</f>
        <v>0</v>
      </c>
      <c r="AL62" s="50">
        <f>Weather!L182</f>
        <v>527.89999999999986</v>
      </c>
      <c r="AM62" s="50">
        <f>Weather!M182</f>
        <v>0</v>
      </c>
      <c r="AN62" s="50">
        <f>Weather!N182</f>
        <v>465.89999999999981</v>
      </c>
      <c r="AO62" s="50">
        <f>Weather!O182</f>
        <v>0</v>
      </c>
      <c r="AP62" s="50">
        <f>Weather!P182</f>
        <v>403.89999999999981</v>
      </c>
      <c r="AQ62" s="50">
        <f>Weather!Q182</f>
        <v>0</v>
      </c>
      <c r="AR62" s="50">
        <f>Weather!R182</f>
        <v>341.89999999999992</v>
      </c>
      <c r="AS62" s="50">
        <f>Weather!S182</f>
        <v>0</v>
      </c>
      <c r="AT62" s="47">
        <f>Economic!C74</f>
        <v>711695.1</v>
      </c>
      <c r="AU62" s="47">
        <f>Economic!D74</f>
        <v>6971</v>
      </c>
      <c r="AV62" s="47">
        <f>Economic!E74</f>
        <v>6942.1</v>
      </c>
      <c r="AW62" s="47">
        <f>Economic!F74</f>
        <v>81.2</v>
      </c>
      <c r="AX62" s="47">
        <f>Economic!G74</f>
        <v>80.5</v>
      </c>
      <c r="AY62" s="51">
        <v>31</v>
      </c>
      <c r="AZ62" s="51">
        <v>21</v>
      </c>
      <c r="BA62" s="51">
        <f t="shared" si="32"/>
        <v>61</v>
      </c>
      <c r="BB62" s="51">
        <f t="shared" si="54"/>
        <v>1</v>
      </c>
      <c r="BC62" s="51">
        <f t="shared" si="54"/>
        <v>0</v>
      </c>
      <c r="BD62" s="51">
        <f t="shared" si="54"/>
        <v>0</v>
      </c>
      <c r="BE62" s="51">
        <f t="shared" si="54"/>
        <v>0</v>
      </c>
      <c r="BF62" s="51">
        <f t="shared" si="54"/>
        <v>0</v>
      </c>
      <c r="BG62" s="51">
        <f t="shared" si="54"/>
        <v>0</v>
      </c>
      <c r="BH62" s="51">
        <f t="shared" si="54"/>
        <v>0</v>
      </c>
      <c r="BI62" s="51">
        <f t="shared" si="54"/>
        <v>0</v>
      </c>
      <c r="BJ62" s="51">
        <f t="shared" si="54"/>
        <v>0</v>
      </c>
      <c r="BK62" s="51">
        <f t="shared" si="54"/>
        <v>0</v>
      </c>
      <c r="BL62" s="51">
        <f t="shared" si="54"/>
        <v>0</v>
      </c>
      <c r="BM62" s="51">
        <f t="shared" si="54"/>
        <v>0</v>
      </c>
      <c r="BN62" s="51">
        <f t="shared" si="54"/>
        <v>0</v>
      </c>
      <c r="BO62" s="51">
        <f t="shared" si="54"/>
        <v>0</v>
      </c>
      <c r="BP62" s="51">
        <f t="shared" si="33"/>
        <v>0</v>
      </c>
      <c r="BQ62" s="51">
        <f t="shared" si="26"/>
        <v>0</v>
      </c>
      <c r="BR62" s="52">
        <v>0</v>
      </c>
      <c r="BS62" s="52">
        <v>0</v>
      </c>
      <c r="BT62" s="58">
        <f t="shared" si="34"/>
        <v>0</v>
      </c>
      <c r="BU62" s="58">
        <f t="shared" si="35"/>
        <v>0</v>
      </c>
      <c r="BV62" s="58">
        <f t="shared" si="36"/>
        <v>0</v>
      </c>
      <c r="BW62" s="58">
        <f t="shared" si="37"/>
        <v>0</v>
      </c>
      <c r="BX62" s="58">
        <f t="shared" si="38"/>
        <v>0</v>
      </c>
      <c r="BY62" s="58">
        <f t="shared" si="39"/>
        <v>0</v>
      </c>
      <c r="BZ62" s="58">
        <f t="shared" si="40"/>
        <v>0</v>
      </c>
      <c r="CA62" s="58">
        <f t="shared" si="41"/>
        <v>0</v>
      </c>
      <c r="CB62" s="58">
        <f t="shared" si="42"/>
        <v>0</v>
      </c>
      <c r="CC62" s="58">
        <f t="shared" si="43"/>
        <v>0</v>
      </c>
      <c r="CD62" s="58">
        <f t="shared" si="44"/>
        <v>0</v>
      </c>
      <c r="CE62" s="58">
        <f t="shared" si="45"/>
        <v>0</v>
      </c>
      <c r="CF62" s="58">
        <f t="shared" si="46"/>
        <v>0</v>
      </c>
      <c r="CG62" s="58">
        <f t="shared" si="47"/>
        <v>0</v>
      </c>
      <c r="CH62" s="58">
        <f t="shared" si="48"/>
        <v>0</v>
      </c>
      <c r="CI62" s="58">
        <f t="shared" si="49"/>
        <v>0</v>
      </c>
      <c r="CJ62" s="12">
        <f t="shared" si="50"/>
        <v>854.34236538115647</v>
      </c>
      <c r="CK62" s="12">
        <f t="shared" si="51"/>
        <v>3016.660813948135</v>
      </c>
      <c r="CL62" s="12">
        <f t="shared" si="52"/>
        <v>84287.738938749753</v>
      </c>
      <c r="CM62" s="12">
        <f t="shared" si="53"/>
        <v>4377648.3856795961</v>
      </c>
    </row>
    <row r="63" spans="1:91">
      <c r="A63" s="11">
        <f>'Monthly Data'!A99</f>
        <v>42767</v>
      </c>
      <c r="B63" s="9">
        <f>'Monthly Data'!B99</f>
        <v>2017</v>
      </c>
      <c r="C63" s="9">
        <f t="shared" si="30"/>
        <v>2</v>
      </c>
      <c r="D63" s="12">
        <f>'Monthly Data'!C99</f>
        <v>60609481.786699995</v>
      </c>
      <c r="E63" s="1">
        <f t="shared" si="31"/>
        <v>1383499.724172771</v>
      </c>
      <c r="F63" s="12">
        <f>'Monthly Data'!D99</f>
        <v>17299210.489300005</v>
      </c>
      <c r="G63" s="1">
        <f>'Monthly Data'!E99</f>
        <v>901059.29939304094</v>
      </c>
      <c r="H63" s="12">
        <f>'Monthly Data'!F99</f>
        <v>18200269.788693044</v>
      </c>
      <c r="I63" s="12">
        <f>'Monthly Data'!G99</f>
        <v>7542376.0876000002</v>
      </c>
      <c r="J63" s="1">
        <f>'Monthly Data'!H99</f>
        <v>553736.11793068668</v>
      </c>
      <c r="K63" s="12">
        <f>'Monthly Data'!I99</f>
        <v>8096112.2055306872</v>
      </c>
      <c r="L63" s="12">
        <f>'Monthly Data'!J99</f>
        <v>22555473.722700004</v>
      </c>
      <c r="M63" s="1">
        <f>'Monthly Data'!K99</f>
        <v>1160669.9261061691</v>
      </c>
      <c r="N63" s="12">
        <f>'Monthly Data'!L99</f>
        <v>23716143.648806173</v>
      </c>
      <c r="O63" s="12">
        <f>'Monthly Data'!M99</f>
        <v>11562280.7064</v>
      </c>
      <c r="P63" s="1">
        <f>'Monthly Data'!N99</f>
        <v>447842.73543878825</v>
      </c>
      <c r="Q63" s="12">
        <f>'Monthly Data'!O99</f>
        <v>12010123.441838788</v>
      </c>
      <c r="R63" s="12">
        <f>'Monthly Data'!P99</f>
        <v>173900.10052722227</v>
      </c>
      <c r="S63" s="12">
        <f>'Monthly Data'!Q99</f>
        <v>92740.95600000002</v>
      </c>
      <c r="T63" s="13">
        <f>'Monthly Data'!R99</f>
        <v>49326.966436960007</v>
      </c>
      <c r="U63" s="13">
        <f>'Monthly Data'!S99</f>
        <v>21645.142</v>
      </c>
      <c r="V63" s="13">
        <f>'Monthly Data'!T99</f>
        <v>459</v>
      </c>
      <c r="W63" s="12">
        <f>'Monthly Data'!U99</f>
        <v>24260</v>
      </c>
      <c r="X63" s="12">
        <f>'Monthly Data'!V99</f>
        <v>2955</v>
      </c>
      <c r="Y63" s="12">
        <f>'Monthly Data'!W99</f>
        <v>318</v>
      </c>
      <c r="Z63" s="12">
        <f>'Monthly Data'!X99</f>
        <v>3</v>
      </c>
      <c r="AA63" s="12">
        <f>'Monthly Data'!Y99</f>
        <v>5514</v>
      </c>
      <c r="AB63" s="12">
        <f>'Monthly Data'!Z99</f>
        <v>143</v>
      </c>
      <c r="AC63" s="49">
        <f>Weather!C183</f>
        <v>-2.2285714285714286</v>
      </c>
      <c r="AD63" s="50">
        <f>Weather!D183</f>
        <v>678.4</v>
      </c>
      <c r="AE63" s="50">
        <f>Weather!E183</f>
        <v>0</v>
      </c>
      <c r="AF63" s="50">
        <f>Weather!F183</f>
        <v>622.4</v>
      </c>
      <c r="AG63" s="50">
        <f>Weather!G183</f>
        <v>0</v>
      </c>
      <c r="AH63" s="50">
        <f>Weather!H183</f>
        <v>566.4</v>
      </c>
      <c r="AI63" s="50">
        <f>Weather!I183</f>
        <v>0</v>
      </c>
      <c r="AJ63" s="50">
        <f>Weather!J183</f>
        <v>510.4</v>
      </c>
      <c r="AK63" s="50">
        <f>Weather!K183</f>
        <v>0</v>
      </c>
      <c r="AL63" s="50">
        <f>Weather!L183</f>
        <v>454.4</v>
      </c>
      <c r="AM63" s="50">
        <f>Weather!M183</f>
        <v>0</v>
      </c>
      <c r="AN63" s="50">
        <f>Weather!N183</f>
        <v>398.4</v>
      </c>
      <c r="AO63" s="50">
        <f>Weather!O183</f>
        <v>0</v>
      </c>
      <c r="AP63" s="50">
        <f>Weather!P183</f>
        <v>342.40000000000003</v>
      </c>
      <c r="AQ63" s="50">
        <f>Weather!Q183</f>
        <v>0</v>
      </c>
      <c r="AR63" s="50">
        <f>Weather!R183</f>
        <v>286.40000000000003</v>
      </c>
      <c r="AS63" s="50">
        <f>Weather!S183</f>
        <v>0</v>
      </c>
      <c r="AT63" s="47">
        <f>Economic!C75</f>
        <v>711695.1</v>
      </c>
      <c r="AU63" s="47">
        <f>Economic!D75</f>
        <v>6987.8</v>
      </c>
      <c r="AV63" s="47">
        <f>Economic!E75</f>
        <v>6920.9</v>
      </c>
      <c r="AW63" s="47">
        <f>Economic!F75</f>
        <v>82</v>
      </c>
      <c r="AX63" s="47">
        <f>Economic!G75</f>
        <v>81.2</v>
      </c>
      <c r="AY63" s="51">
        <v>28</v>
      </c>
      <c r="AZ63" s="51">
        <v>19</v>
      </c>
      <c r="BA63" s="51">
        <f t="shared" si="32"/>
        <v>62</v>
      </c>
      <c r="BB63" s="51">
        <f t="shared" si="54"/>
        <v>0</v>
      </c>
      <c r="BC63" s="51">
        <f t="shared" si="54"/>
        <v>1</v>
      </c>
      <c r="BD63" s="51">
        <f t="shared" si="54"/>
        <v>0</v>
      </c>
      <c r="BE63" s="51">
        <f t="shared" si="54"/>
        <v>0</v>
      </c>
      <c r="BF63" s="51">
        <f t="shared" si="54"/>
        <v>0</v>
      </c>
      <c r="BG63" s="51">
        <f t="shared" si="54"/>
        <v>0</v>
      </c>
      <c r="BH63" s="51">
        <f t="shared" si="54"/>
        <v>0</v>
      </c>
      <c r="BI63" s="51">
        <f t="shared" si="54"/>
        <v>0</v>
      </c>
      <c r="BJ63" s="51">
        <f t="shared" si="54"/>
        <v>0</v>
      </c>
      <c r="BK63" s="51">
        <f t="shared" si="54"/>
        <v>0</v>
      </c>
      <c r="BL63" s="51">
        <f t="shared" si="54"/>
        <v>0</v>
      </c>
      <c r="BM63" s="51">
        <f t="shared" si="54"/>
        <v>0</v>
      </c>
      <c r="BN63" s="51">
        <f t="shared" si="54"/>
        <v>0</v>
      </c>
      <c r="BO63" s="51">
        <f t="shared" si="54"/>
        <v>0</v>
      </c>
      <c r="BP63" s="51">
        <f t="shared" si="33"/>
        <v>0</v>
      </c>
      <c r="BQ63" s="51">
        <f t="shared" si="26"/>
        <v>0</v>
      </c>
      <c r="BR63" s="52">
        <v>0</v>
      </c>
      <c r="BS63" s="52">
        <v>0</v>
      </c>
      <c r="BT63" s="58">
        <f t="shared" si="34"/>
        <v>0</v>
      </c>
      <c r="BU63" s="58">
        <f t="shared" si="35"/>
        <v>0</v>
      </c>
      <c r="BV63" s="58">
        <f t="shared" si="36"/>
        <v>0</v>
      </c>
      <c r="BW63" s="58">
        <f t="shared" si="37"/>
        <v>0</v>
      </c>
      <c r="BX63" s="58">
        <f t="shared" si="38"/>
        <v>0</v>
      </c>
      <c r="BY63" s="58">
        <f t="shared" si="39"/>
        <v>0</v>
      </c>
      <c r="BZ63" s="58">
        <f t="shared" si="40"/>
        <v>0</v>
      </c>
      <c r="CA63" s="58">
        <f t="shared" si="41"/>
        <v>0</v>
      </c>
      <c r="CB63" s="58">
        <f t="shared" si="42"/>
        <v>0</v>
      </c>
      <c r="CC63" s="58">
        <f t="shared" si="43"/>
        <v>0</v>
      </c>
      <c r="CD63" s="58">
        <f t="shared" si="44"/>
        <v>0</v>
      </c>
      <c r="CE63" s="58">
        <f t="shared" si="45"/>
        <v>0</v>
      </c>
      <c r="CF63" s="58">
        <f t="shared" si="46"/>
        <v>0</v>
      </c>
      <c r="CG63" s="58">
        <f t="shared" si="47"/>
        <v>0</v>
      </c>
      <c r="CH63" s="58">
        <f t="shared" si="48"/>
        <v>0</v>
      </c>
      <c r="CI63" s="58">
        <f t="shared" si="49"/>
        <v>0</v>
      </c>
      <c r="CJ63" s="12">
        <f t="shared" si="50"/>
        <v>750.21722129814691</v>
      </c>
      <c r="CK63" s="12">
        <f t="shared" si="51"/>
        <v>2739.8010847819583</v>
      </c>
      <c r="CL63" s="12">
        <f t="shared" si="52"/>
        <v>74579.068078006836</v>
      </c>
      <c r="CM63" s="12">
        <f t="shared" si="53"/>
        <v>4003374.4806129294</v>
      </c>
    </row>
    <row r="64" spans="1:91">
      <c r="A64" s="11">
        <f>'Monthly Data'!A100</f>
        <v>42795</v>
      </c>
      <c r="B64" s="9">
        <f>'Monthly Data'!B100</f>
        <v>2017</v>
      </c>
      <c r="C64" s="9">
        <f t="shared" si="30"/>
        <v>3</v>
      </c>
      <c r="D64" s="12">
        <f>'Monthly Data'!C100</f>
        <v>67400269.962200001</v>
      </c>
      <c r="E64" s="1">
        <f t="shared" si="31"/>
        <v>3644763.5064699873</v>
      </c>
      <c r="F64" s="12">
        <f>'Monthly Data'!D100</f>
        <v>18178790.319500003</v>
      </c>
      <c r="G64" s="1">
        <f>'Monthly Data'!E100</f>
        <v>901059.29939304094</v>
      </c>
      <c r="H64" s="12">
        <f>'Monthly Data'!F100</f>
        <v>19079849.618893042</v>
      </c>
      <c r="I64" s="12">
        <f>'Monthly Data'!G100</f>
        <v>8091825.9873000011</v>
      </c>
      <c r="J64" s="1">
        <f>'Monthly Data'!H100</f>
        <v>553736.11793068668</v>
      </c>
      <c r="K64" s="12">
        <f>'Monthly Data'!I100</f>
        <v>8645562.1052306872</v>
      </c>
      <c r="L64" s="12">
        <f>'Monthly Data'!J100</f>
        <v>24148876.4595</v>
      </c>
      <c r="M64" s="1">
        <f>'Monthly Data'!K100</f>
        <v>1160669.9261061691</v>
      </c>
      <c r="N64" s="12">
        <f>'Monthly Data'!L100</f>
        <v>25309546.38560617</v>
      </c>
      <c r="O64" s="12">
        <f>'Monthly Data'!M100</f>
        <v>13023421.493999999</v>
      </c>
      <c r="P64" s="1">
        <f>'Monthly Data'!N100</f>
        <v>447842.73543878825</v>
      </c>
      <c r="Q64" s="12">
        <f>'Monthly Data'!O100</f>
        <v>13471264.229438787</v>
      </c>
      <c r="R64" s="12">
        <f>'Monthly Data'!P100</f>
        <v>171412.68342999998</v>
      </c>
      <c r="S64" s="12">
        <f>'Monthly Data'!Q100</f>
        <v>141179.51199999999</v>
      </c>
      <c r="T64" s="13">
        <f>'Monthly Data'!R100</f>
        <v>57906.916807071131</v>
      </c>
      <c r="U64" s="13">
        <f>'Monthly Data'!S100</f>
        <v>21442.578000000001</v>
      </c>
      <c r="V64" s="13">
        <f>'Monthly Data'!T100</f>
        <v>459</v>
      </c>
      <c r="W64" s="12">
        <f>'Monthly Data'!U100</f>
        <v>24274</v>
      </c>
      <c r="X64" s="12">
        <f>'Monthly Data'!V100</f>
        <v>2951</v>
      </c>
      <c r="Y64" s="12">
        <f>'Monthly Data'!W100</f>
        <v>319</v>
      </c>
      <c r="Z64" s="12">
        <f>'Monthly Data'!X100</f>
        <v>3</v>
      </c>
      <c r="AA64" s="12">
        <f>'Monthly Data'!Y100</f>
        <v>5514</v>
      </c>
      <c r="AB64" s="12">
        <f>'Monthly Data'!Z100</f>
        <v>143</v>
      </c>
      <c r="AC64" s="49">
        <f>Weather!C184</f>
        <v>-3.1290322580645169</v>
      </c>
      <c r="AD64" s="50">
        <f>Weather!D184</f>
        <v>778.99999999999989</v>
      </c>
      <c r="AE64" s="50">
        <f>Weather!E184</f>
        <v>0</v>
      </c>
      <c r="AF64" s="50">
        <f>Weather!F184</f>
        <v>716.99999999999989</v>
      </c>
      <c r="AG64" s="50">
        <f>Weather!G184</f>
        <v>0</v>
      </c>
      <c r="AH64" s="50">
        <f>Weather!H184</f>
        <v>654.99999999999989</v>
      </c>
      <c r="AI64" s="50">
        <f>Weather!I184</f>
        <v>0</v>
      </c>
      <c r="AJ64" s="50">
        <f>Weather!J184</f>
        <v>592.99999999999989</v>
      </c>
      <c r="AK64" s="50">
        <f>Weather!K184</f>
        <v>0</v>
      </c>
      <c r="AL64" s="50">
        <f>Weather!L184</f>
        <v>530.99999999999989</v>
      </c>
      <c r="AM64" s="50">
        <f>Weather!M184</f>
        <v>0</v>
      </c>
      <c r="AN64" s="50">
        <f>Weather!N184</f>
        <v>468.99999999999983</v>
      </c>
      <c r="AO64" s="50">
        <f>Weather!O184</f>
        <v>0</v>
      </c>
      <c r="AP64" s="50">
        <f>Weather!P184</f>
        <v>406.99999999999989</v>
      </c>
      <c r="AQ64" s="50">
        <f>Weather!Q184</f>
        <v>0</v>
      </c>
      <c r="AR64" s="50">
        <f>Weather!R184</f>
        <v>344.99999999999989</v>
      </c>
      <c r="AS64" s="50">
        <f>Weather!S184</f>
        <v>0</v>
      </c>
      <c r="AT64" s="47">
        <f>Economic!C76</f>
        <v>711695.1</v>
      </c>
      <c r="AU64" s="47">
        <f>Economic!D76</f>
        <v>7000.6</v>
      </c>
      <c r="AV64" s="47">
        <f>Economic!E76</f>
        <v>6896.8</v>
      </c>
      <c r="AW64" s="47">
        <f>Economic!F76</f>
        <v>82.8</v>
      </c>
      <c r="AX64" s="47">
        <f>Economic!G76</f>
        <v>82</v>
      </c>
      <c r="AY64" s="51">
        <v>31</v>
      </c>
      <c r="AZ64" s="51">
        <v>22</v>
      </c>
      <c r="BA64" s="51">
        <f t="shared" si="32"/>
        <v>63</v>
      </c>
      <c r="BB64" s="51">
        <f t="shared" si="54"/>
        <v>0</v>
      </c>
      <c r="BC64" s="51">
        <f t="shared" si="54"/>
        <v>0</v>
      </c>
      <c r="BD64" s="51">
        <f t="shared" si="54"/>
        <v>1</v>
      </c>
      <c r="BE64" s="51">
        <f t="shared" si="54"/>
        <v>0</v>
      </c>
      <c r="BF64" s="51">
        <f t="shared" si="54"/>
        <v>0</v>
      </c>
      <c r="BG64" s="51">
        <f t="shared" si="54"/>
        <v>0</v>
      </c>
      <c r="BH64" s="51">
        <f t="shared" si="54"/>
        <v>0</v>
      </c>
      <c r="BI64" s="51">
        <f t="shared" si="54"/>
        <v>0</v>
      </c>
      <c r="BJ64" s="51">
        <f t="shared" si="54"/>
        <v>0</v>
      </c>
      <c r="BK64" s="51">
        <f t="shared" si="54"/>
        <v>0</v>
      </c>
      <c r="BL64" s="51">
        <f t="shared" si="54"/>
        <v>0</v>
      </c>
      <c r="BM64" s="51">
        <f t="shared" si="54"/>
        <v>0</v>
      </c>
      <c r="BN64" s="51">
        <f t="shared" si="54"/>
        <v>1</v>
      </c>
      <c r="BO64" s="51">
        <f t="shared" si="54"/>
        <v>0</v>
      </c>
      <c r="BP64" s="51">
        <f t="shared" si="33"/>
        <v>1</v>
      </c>
      <c r="BQ64" s="51">
        <f t="shared" si="26"/>
        <v>0</v>
      </c>
      <c r="BR64" s="52">
        <v>0</v>
      </c>
      <c r="BS64" s="52">
        <v>0</v>
      </c>
      <c r="BT64" s="58">
        <f t="shared" si="34"/>
        <v>0</v>
      </c>
      <c r="BU64" s="58">
        <f t="shared" si="35"/>
        <v>0</v>
      </c>
      <c r="BV64" s="58">
        <f t="shared" si="36"/>
        <v>0</v>
      </c>
      <c r="BW64" s="58">
        <f t="shared" si="37"/>
        <v>0</v>
      </c>
      <c r="BX64" s="58">
        <f t="shared" si="38"/>
        <v>0</v>
      </c>
      <c r="BY64" s="58">
        <f t="shared" si="39"/>
        <v>0</v>
      </c>
      <c r="BZ64" s="58">
        <f t="shared" si="40"/>
        <v>0</v>
      </c>
      <c r="CA64" s="58">
        <f t="shared" si="41"/>
        <v>0</v>
      </c>
      <c r="CB64" s="58">
        <f t="shared" si="42"/>
        <v>0</v>
      </c>
      <c r="CC64" s="58">
        <f t="shared" si="43"/>
        <v>0</v>
      </c>
      <c r="CD64" s="58">
        <f t="shared" si="44"/>
        <v>0</v>
      </c>
      <c r="CE64" s="58">
        <f t="shared" si="45"/>
        <v>0</v>
      </c>
      <c r="CF64" s="58">
        <f t="shared" si="46"/>
        <v>0</v>
      </c>
      <c r="CG64" s="58">
        <f t="shared" si="47"/>
        <v>0</v>
      </c>
      <c r="CH64" s="58">
        <f t="shared" si="48"/>
        <v>0</v>
      </c>
      <c r="CI64" s="58">
        <f t="shared" si="49"/>
        <v>0</v>
      </c>
      <c r="CJ64" s="12">
        <f t="shared" si="50"/>
        <v>786.02000572188524</v>
      </c>
      <c r="CK64" s="12">
        <f t="shared" si="51"/>
        <v>2929.7058980788502</v>
      </c>
      <c r="CL64" s="12">
        <f t="shared" si="52"/>
        <v>79340.270801273262</v>
      </c>
      <c r="CM64" s="12">
        <f t="shared" si="53"/>
        <v>4490421.4098129291</v>
      </c>
    </row>
    <row r="65" spans="1:91">
      <c r="A65" s="11">
        <f>'Monthly Data'!A101</f>
        <v>42826</v>
      </c>
      <c r="B65" s="9">
        <f>'Monthly Data'!B101</f>
        <v>2017</v>
      </c>
      <c r="C65" s="9">
        <f t="shared" si="30"/>
        <v>4</v>
      </c>
      <c r="D65" s="12">
        <f>'Monthly Data'!C101</f>
        <v>54159868.670199998</v>
      </c>
      <c r="E65" s="1">
        <f t="shared" si="31"/>
        <v>552230.59870000184</v>
      </c>
      <c r="F65" s="12">
        <f>'Monthly Data'!D101</f>
        <v>13880973.858000001</v>
      </c>
      <c r="G65" s="1">
        <f>'Monthly Data'!E101</f>
        <v>901059.29939304094</v>
      </c>
      <c r="H65" s="12">
        <f>'Monthly Data'!F101</f>
        <v>14782033.157393042</v>
      </c>
      <c r="I65" s="12">
        <f>'Monthly Data'!G101</f>
        <v>6846397.841</v>
      </c>
      <c r="J65" s="1">
        <f>'Monthly Data'!H101</f>
        <v>553736.11793068668</v>
      </c>
      <c r="K65" s="12">
        <f>'Monthly Data'!I101</f>
        <v>7400133.958930687</v>
      </c>
      <c r="L65" s="12">
        <f>'Monthly Data'!J101</f>
        <v>20634879.5295</v>
      </c>
      <c r="M65" s="1">
        <f>'Monthly Data'!K101</f>
        <v>1160669.9261061691</v>
      </c>
      <c r="N65" s="12">
        <f>'Monthly Data'!L101</f>
        <v>21795549.45560617</v>
      </c>
      <c r="O65" s="12">
        <f>'Monthly Data'!M101</f>
        <v>11997489.802999999</v>
      </c>
      <c r="P65" s="1">
        <f>'Monthly Data'!N101</f>
        <v>447842.73543878825</v>
      </c>
      <c r="Q65" s="12">
        <f>'Monthly Data'!O101</f>
        <v>12445332.538438788</v>
      </c>
      <c r="R65" s="12">
        <f>'Monthly Data'!P101</f>
        <v>144523.58000000002</v>
      </c>
      <c r="S65" s="12">
        <f>'Monthly Data'!Q101</f>
        <v>103373.46</v>
      </c>
      <c r="T65" s="13">
        <f>'Monthly Data'!R101</f>
        <v>50576.911321759915</v>
      </c>
      <c r="U65" s="13">
        <f>'Monthly Data'!S101</f>
        <v>22926.509699999999</v>
      </c>
      <c r="V65" s="13">
        <f>'Monthly Data'!T101</f>
        <v>459</v>
      </c>
      <c r="W65" s="12">
        <f>'Monthly Data'!U101</f>
        <v>24249</v>
      </c>
      <c r="X65" s="12">
        <f>'Monthly Data'!V101</f>
        <v>2943</v>
      </c>
      <c r="Y65" s="12">
        <f>'Monthly Data'!W101</f>
        <v>320</v>
      </c>
      <c r="Z65" s="12">
        <f>'Monthly Data'!X101</f>
        <v>3</v>
      </c>
      <c r="AA65" s="12">
        <f>'Monthly Data'!Y101</f>
        <v>5514</v>
      </c>
      <c r="AB65" s="12">
        <f>'Monthly Data'!Z101</f>
        <v>143</v>
      </c>
      <c r="AC65" s="49">
        <f>Weather!C185</f>
        <v>7.3033333333333319</v>
      </c>
      <c r="AD65" s="50">
        <f>Weather!D185</f>
        <v>440.9</v>
      </c>
      <c r="AE65" s="50">
        <f>Weather!E185</f>
        <v>0</v>
      </c>
      <c r="AF65" s="50">
        <f>Weather!F185</f>
        <v>380.9</v>
      </c>
      <c r="AG65" s="50">
        <f>Weather!G185</f>
        <v>0</v>
      </c>
      <c r="AH65" s="50">
        <f>Weather!H185</f>
        <v>320.89999999999998</v>
      </c>
      <c r="AI65" s="50">
        <f>Weather!I185</f>
        <v>0</v>
      </c>
      <c r="AJ65" s="50">
        <f>Weather!J185</f>
        <v>261.8</v>
      </c>
      <c r="AK65" s="50">
        <f>Weather!K185</f>
        <v>0.89999999999999858</v>
      </c>
      <c r="AL65" s="50">
        <f>Weather!L185</f>
        <v>204.6</v>
      </c>
      <c r="AM65" s="50">
        <f>Weather!M185</f>
        <v>3.6999999999999975</v>
      </c>
      <c r="AN65" s="50">
        <f>Weather!N185</f>
        <v>151.50000000000003</v>
      </c>
      <c r="AO65" s="50">
        <f>Weather!O185</f>
        <v>10.599999999999998</v>
      </c>
      <c r="AP65" s="50">
        <f>Weather!P185</f>
        <v>102.30000000000001</v>
      </c>
      <c r="AQ65" s="50">
        <f>Weather!Q185</f>
        <v>21.4</v>
      </c>
      <c r="AR65" s="50">
        <f>Weather!R185</f>
        <v>57.400000000000006</v>
      </c>
      <c r="AS65" s="50">
        <f>Weather!S185</f>
        <v>36.5</v>
      </c>
      <c r="AT65" s="47">
        <f>Economic!C77</f>
        <v>711695.1</v>
      </c>
      <c r="AU65" s="47">
        <f>Economic!D77</f>
        <v>6999.5</v>
      </c>
      <c r="AV65" s="47">
        <f>Economic!E77</f>
        <v>6905.1</v>
      </c>
      <c r="AW65" s="47">
        <f>Economic!F77</f>
        <v>83.5</v>
      </c>
      <c r="AX65" s="47">
        <f>Economic!G77</f>
        <v>83</v>
      </c>
      <c r="AY65" s="51">
        <v>30</v>
      </c>
      <c r="AZ65" s="51">
        <v>21</v>
      </c>
      <c r="BA65" s="51">
        <f t="shared" si="32"/>
        <v>64</v>
      </c>
      <c r="BB65" s="51">
        <f t="shared" si="54"/>
        <v>0</v>
      </c>
      <c r="BC65" s="51">
        <f t="shared" si="54"/>
        <v>0</v>
      </c>
      <c r="BD65" s="51">
        <f t="shared" si="54"/>
        <v>0</v>
      </c>
      <c r="BE65" s="51">
        <f t="shared" si="54"/>
        <v>1</v>
      </c>
      <c r="BF65" s="51">
        <f t="shared" si="54"/>
        <v>0</v>
      </c>
      <c r="BG65" s="51">
        <f t="shared" si="54"/>
        <v>0</v>
      </c>
      <c r="BH65" s="51">
        <f t="shared" si="54"/>
        <v>0</v>
      </c>
      <c r="BI65" s="51">
        <f t="shared" si="54"/>
        <v>0</v>
      </c>
      <c r="BJ65" s="51">
        <f t="shared" si="54"/>
        <v>0</v>
      </c>
      <c r="BK65" s="51">
        <f t="shared" si="54"/>
        <v>0</v>
      </c>
      <c r="BL65" s="51">
        <f t="shared" si="54"/>
        <v>0</v>
      </c>
      <c r="BM65" s="51">
        <f t="shared" si="54"/>
        <v>0</v>
      </c>
      <c r="BN65" s="51">
        <f t="shared" si="54"/>
        <v>1</v>
      </c>
      <c r="BO65" s="51">
        <f t="shared" si="54"/>
        <v>0</v>
      </c>
      <c r="BP65" s="51">
        <f t="shared" si="33"/>
        <v>1</v>
      </c>
      <c r="BQ65" s="51">
        <f t="shared" si="26"/>
        <v>0</v>
      </c>
      <c r="BR65" s="52">
        <v>0</v>
      </c>
      <c r="BS65" s="52">
        <v>0</v>
      </c>
      <c r="BT65" s="58">
        <f t="shared" si="34"/>
        <v>0</v>
      </c>
      <c r="BU65" s="58">
        <f t="shared" si="35"/>
        <v>0</v>
      </c>
      <c r="BV65" s="58">
        <f t="shared" si="36"/>
        <v>0</v>
      </c>
      <c r="BW65" s="58">
        <f t="shared" si="37"/>
        <v>0</v>
      </c>
      <c r="BX65" s="58">
        <f t="shared" si="38"/>
        <v>0</v>
      </c>
      <c r="BY65" s="58">
        <f t="shared" si="39"/>
        <v>0</v>
      </c>
      <c r="BZ65" s="58">
        <f t="shared" si="40"/>
        <v>0</v>
      </c>
      <c r="CA65" s="58">
        <f t="shared" si="41"/>
        <v>0</v>
      </c>
      <c r="CB65" s="58">
        <f t="shared" si="42"/>
        <v>0</v>
      </c>
      <c r="CC65" s="58">
        <f t="shared" si="43"/>
        <v>0</v>
      </c>
      <c r="CD65" s="58">
        <f t="shared" si="44"/>
        <v>0</v>
      </c>
      <c r="CE65" s="58">
        <f t="shared" si="45"/>
        <v>0</v>
      </c>
      <c r="CF65" s="58">
        <f t="shared" si="46"/>
        <v>0</v>
      </c>
      <c r="CG65" s="58">
        <f t="shared" si="47"/>
        <v>0</v>
      </c>
      <c r="CH65" s="58">
        <f t="shared" si="48"/>
        <v>0</v>
      </c>
      <c r="CI65" s="58">
        <f t="shared" si="49"/>
        <v>0</v>
      </c>
      <c r="CJ65" s="12">
        <f t="shared" si="50"/>
        <v>609.59351550138319</v>
      </c>
      <c r="CK65" s="12">
        <f t="shared" si="51"/>
        <v>2514.4865643665262</v>
      </c>
      <c r="CL65" s="12">
        <f t="shared" si="52"/>
        <v>68111.092048769278</v>
      </c>
      <c r="CM65" s="12">
        <f t="shared" si="53"/>
        <v>4148444.1794795957</v>
      </c>
    </row>
    <row r="66" spans="1:91">
      <c r="A66" s="11">
        <f>'Monthly Data'!A102</f>
        <v>42856</v>
      </c>
      <c r="B66" s="9">
        <f>'Monthly Data'!B102</f>
        <v>2017</v>
      </c>
      <c r="C66" s="9">
        <f t="shared" si="30"/>
        <v>5</v>
      </c>
      <c r="D66" s="12">
        <f>'Monthly Data'!C102</f>
        <v>52137238.187299997</v>
      </c>
      <c r="E66" s="1">
        <f t="shared" si="31"/>
        <v>1433649.0512000024</v>
      </c>
      <c r="F66" s="12">
        <f>'Monthly Data'!D102</f>
        <v>11288120.311799997</v>
      </c>
      <c r="G66" s="1">
        <f>'Monthly Data'!E102</f>
        <v>901059.29939304094</v>
      </c>
      <c r="H66" s="12">
        <f>'Monthly Data'!F102</f>
        <v>12189179.611193039</v>
      </c>
      <c r="I66" s="12">
        <f>'Monthly Data'!G102</f>
        <v>6570881.8266000003</v>
      </c>
      <c r="J66" s="1">
        <f>'Monthly Data'!H102</f>
        <v>553736.11793068668</v>
      </c>
      <c r="K66" s="12">
        <f>'Monthly Data'!I102</f>
        <v>7124617.9445306873</v>
      </c>
      <c r="L66" s="12">
        <f>'Monthly Data'!J102</f>
        <v>20182855.309400003</v>
      </c>
      <c r="M66" s="1">
        <f>'Monthly Data'!K102</f>
        <v>1160669.9261061691</v>
      </c>
      <c r="N66" s="12">
        <f>'Monthly Data'!L102</f>
        <v>21343525.235506173</v>
      </c>
      <c r="O66" s="12">
        <f>'Monthly Data'!M102</f>
        <v>12415557.9563</v>
      </c>
      <c r="P66" s="1">
        <f>'Monthly Data'!N102</f>
        <v>447842.73543878825</v>
      </c>
      <c r="Q66" s="12">
        <f>'Monthly Data'!O102</f>
        <v>12863400.691738788</v>
      </c>
      <c r="R66" s="12">
        <f>'Monthly Data'!P102</f>
        <v>143480.72</v>
      </c>
      <c r="S66" s="12">
        <f>'Monthly Data'!Q102</f>
        <v>102693.01200000002</v>
      </c>
      <c r="T66" s="13">
        <f>'Monthly Data'!R102</f>
        <v>60221.716699973011</v>
      </c>
      <c r="U66" s="13">
        <f>'Monthly Data'!S102</f>
        <v>22488.404300000002</v>
      </c>
      <c r="V66" s="13">
        <f>'Monthly Data'!T102</f>
        <v>459</v>
      </c>
      <c r="W66" s="12">
        <f>'Monthly Data'!U102</f>
        <v>24068</v>
      </c>
      <c r="X66" s="12">
        <f>'Monthly Data'!V102</f>
        <v>2942</v>
      </c>
      <c r="Y66" s="12">
        <f>'Monthly Data'!W102</f>
        <v>320</v>
      </c>
      <c r="Z66" s="12">
        <f>'Monthly Data'!X102</f>
        <v>3</v>
      </c>
      <c r="AA66" s="12">
        <f>'Monthly Data'!Y102</f>
        <v>5514</v>
      </c>
      <c r="AB66" s="12">
        <f>'Monthly Data'!Z102</f>
        <v>143</v>
      </c>
      <c r="AC66" s="49">
        <f>Weather!C186</f>
        <v>11.580645161290322</v>
      </c>
      <c r="AD66" s="50">
        <f>Weather!D186</f>
        <v>323</v>
      </c>
      <c r="AE66" s="50">
        <f>Weather!E186</f>
        <v>0</v>
      </c>
      <c r="AF66" s="50">
        <f>Weather!F186</f>
        <v>260.99999999999994</v>
      </c>
      <c r="AG66" s="50">
        <f>Weather!G186</f>
        <v>0</v>
      </c>
      <c r="AH66" s="50">
        <f>Weather!H186</f>
        <v>200.99999999999997</v>
      </c>
      <c r="AI66" s="50">
        <f>Weather!I186</f>
        <v>2</v>
      </c>
      <c r="AJ66" s="50">
        <f>Weather!J186</f>
        <v>143.39999999999995</v>
      </c>
      <c r="AK66" s="50">
        <f>Weather!K186</f>
        <v>6.3999999999999986</v>
      </c>
      <c r="AL66" s="50">
        <f>Weather!L186</f>
        <v>94.4</v>
      </c>
      <c r="AM66" s="50">
        <f>Weather!M186</f>
        <v>19.399999999999999</v>
      </c>
      <c r="AN66" s="50">
        <f>Weather!N186</f>
        <v>58.5</v>
      </c>
      <c r="AO66" s="50">
        <f>Weather!O186</f>
        <v>45.5</v>
      </c>
      <c r="AP66" s="50">
        <f>Weather!P186</f>
        <v>31.1</v>
      </c>
      <c r="AQ66" s="50">
        <f>Weather!Q186</f>
        <v>80.100000000000009</v>
      </c>
      <c r="AR66" s="50">
        <f>Weather!R186</f>
        <v>14.899999999999999</v>
      </c>
      <c r="AS66" s="50">
        <f>Weather!S186</f>
        <v>125.89999999999998</v>
      </c>
      <c r="AT66" s="47">
        <f>Economic!C78</f>
        <v>711695.1</v>
      </c>
      <c r="AU66" s="47">
        <f>Economic!D78</f>
        <v>7006.2</v>
      </c>
      <c r="AV66" s="47">
        <f>Economic!E78</f>
        <v>6969.8</v>
      </c>
      <c r="AW66" s="47">
        <f>Economic!F78</f>
        <v>84</v>
      </c>
      <c r="AX66" s="47">
        <f>Economic!G78</f>
        <v>84.6</v>
      </c>
      <c r="AY66" s="51">
        <v>31</v>
      </c>
      <c r="AZ66" s="51">
        <v>20</v>
      </c>
      <c r="BA66" s="51">
        <f t="shared" si="32"/>
        <v>65</v>
      </c>
      <c r="BB66" s="51">
        <f t="shared" si="54"/>
        <v>0</v>
      </c>
      <c r="BC66" s="51">
        <f t="shared" si="54"/>
        <v>0</v>
      </c>
      <c r="BD66" s="51">
        <f t="shared" si="54"/>
        <v>0</v>
      </c>
      <c r="BE66" s="51">
        <f t="shared" si="54"/>
        <v>0</v>
      </c>
      <c r="BF66" s="51">
        <f t="shared" si="54"/>
        <v>1</v>
      </c>
      <c r="BG66" s="51">
        <f t="shared" si="54"/>
        <v>0</v>
      </c>
      <c r="BH66" s="51">
        <f t="shared" si="54"/>
        <v>0</v>
      </c>
      <c r="BI66" s="51">
        <f t="shared" si="54"/>
        <v>0</v>
      </c>
      <c r="BJ66" s="51">
        <f t="shared" si="54"/>
        <v>0</v>
      </c>
      <c r="BK66" s="51">
        <f t="shared" si="54"/>
        <v>0</v>
      </c>
      <c r="BL66" s="51">
        <f t="shared" si="54"/>
        <v>0</v>
      </c>
      <c r="BM66" s="51">
        <f t="shared" si="54"/>
        <v>0</v>
      </c>
      <c r="BN66" s="51">
        <f t="shared" si="54"/>
        <v>1</v>
      </c>
      <c r="BO66" s="51">
        <f t="shared" si="54"/>
        <v>0</v>
      </c>
      <c r="BP66" s="51">
        <f t="shared" si="33"/>
        <v>1</v>
      </c>
      <c r="BQ66" s="51">
        <f t="shared" si="26"/>
        <v>1</v>
      </c>
      <c r="BR66" s="52">
        <v>0</v>
      </c>
      <c r="BS66" s="52">
        <v>0</v>
      </c>
      <c r="BT66" s="58">
        <f t="shared" si="34"/>
        <v>0</v>
      </c>
      <c r="BU66" s="58">
        <f t="shared" si="35"/>
        <v>0</v>
      </c>
      <c r="BV66" s="58">
        <f t="shared" si="36"/>
        <v>0</v>
      </c>
      <c r="BW66" s="58">
        <f t="shared" si="37"/>
        <v>0</v>
      </c>
      <c r="BX66" s="58">
        <f t="shared" si="38"/>
        <v>0</v>
      </c>
      <c r="BY66" s="58">
        <f t="shared" si="39"/>
        <v>0</v>
      </c>
      <c r="BZ66" s="58">
        <f t="shared" si="40"/>
        <v>0</v>
      </c>
      <c r="CA66" s="58">
        <f t="shared" si="41"/>
        <v>0</v>
      </c>
      <c r="CB66" s="58">
        <f t="shared" si="42"/>
        <v>0</v>
      </c>
      <c r="CC66" s="58">
        <f t="shared" si="43"/>
        <v>0</v>
      </c>
      <c r="CD66" s="58">
        <f t="shared" si="44"/>
        <v>0</v>
      </c>
      <c r="CE66" s="58">
        <f t="shared" si="45"/>
        <v>0</v>
      </c>
      <c r="CF66" s="58">
        <f t="shared" si="46"/>
        <v>0</v>
      </c>
      <c r="CG66" s="58">
        <f t="shared" si="47"/>
        <v>0</v>
      </c>
      <c r="CH66" s="58">
        <f t="shared" si="48"/>
        <v>0</v>
      </c>
      <c r="CI66" s="58">
        <f t="shared" si="49"/>
        <v>0</v>
      </c>
      <c r="CJ66" s="12">
        <f t="shared" si="50"/>
        <v>506.4475490773242</v>
      </c>
      <c r="CK66" s="12">
        <f t="shared" si="51"/>
        <v>2421.6920273727692</v>
      </c>
      <c r="CL66" s="12">
        <f t="shared" si="52"/>
        <v>66698.516360956797</v>
      </c>
      <c r="CM66" s="12">
        <f t="shared" si="53"/>
        <v>4287800.230579596</v>
      </c>
    </row>
    <row r="67" spans="1:91">
      <c r="A67" s="11">
        <f>'Monthly Data'!A103</f>
        <v>42887</v>
      </c>
      <c r="B67" s="9">
        <f>'Monthly Data'!B103</f>
        <v>2017</v>
      </c>
      <c r="C67" s="9">
        <f t="shared" si="30"/>
        <v>6</v>
      </c>
      <c r="D67" s="12">
        <f>'Monthly Data'!C103</f>
        <v>52870623.703299999</v>
      </c>
      <c r="E67" s="1">
        <f t="shared" si="31"/>
        <v>1663302.5396999866</v>
      </c>
      <c r="F67" s="12">
        <f>'Monthly Data'!D103</f>
        <v>10677569.377400002</v>
      </c>
      <c r="G67" s="1">
        <f>'Monthly Data'!E103</f>
        <v>901059.29939304094</v>
      </c>
      <c r="H67" s="12">
        <f>'Monthly Data'!F103</f>
        <v>11578628.676793043</v>
      </c>
      <c r="I67" s="12">
        <f>'Monthly Data'!G103</f>
        <v>6587958.0161000006</v>
      </c>
      <c r="J67" s="1">
        <f>'Monthly Data'!H103</f>
        <v>553736.11793068668</v>
      </c>
      <c r="K67" s="12">
        <f>'Monthly Data'!I103</f>
        <v>7141694.1340306876</v>
      </c>
      <c r="L67" s="12">
        <f>'Monthly Data'!J103</f>
        <v>20295739.911500003</v>
      </c>
      <c r="M67" s="1">
        <f>'Monthly Data'!K103</f>
        <v>1160669.9261061691</v>
      </c>
      <c r="N67" s="12">
        <f>'Monthly Data'!L103</f>
        <v>21456409.837606173</v>
      </c>
      <c r="O67" s="12">
        <f>'Monthly Data'!M103</f>
        <v>13429993.408599999</v>
      </c>
      <c r="P67" s="1">
        <f>'Monthly Data'!N103</f>
        <v>447842.73543878825</v>
      </c>
      <c r="Q67" s="12">
        <f>'Monthly Data'!O103</f>
        <v>13877836.144038787</v>
      </c>
      <c r="R67" s="12">
        <f>'Monthly Data'!P103</f>
        <v>116679.99</v>
      </c>
      <c r="S67" s="12">
        <f>'Monthly Data'!Q103</f>
        <v>99380.46</v>
      </c>
      <c r="T67" s="13">
        <f>'Monthly Data'!R103</f>
        <v>55053.634574408999</v>
      </c>
      <c r="U67" s="13">
        <f>'Monthly Data'!S103</f>
        <v>25817.853199999998</v>
      </c>
      <c r="V67" s="13">
        <f>'Monthly Data'!T103</f>
        <v>459</v>
      </c>
      <c r="W67" s="12">
        <f>'Monthly Data'!U103</f>
        <v>24187</v>
      </c>
      <c r="X67" s="12">
        <f>'Monthly Data'!V103</f>
        <v>2945</v>
      </c>
      <c r="Y67" s="12">
        <f>'Monthly Data'!W103</f>
        <v>320</v>
      </c>
      <c r="Z67" s="12">
        <f>'Monthly Data'!X103</f>
        <v>3</v>
      </c>
      <c r="AA67" s="12">
        <f>'Monthly Data'!Y103</f>
        <v>5514</v>
      </c>
      <c r="AB67" s="12">
        <f>'Monthly Data'!Z103</f>
        <v>153</v>
      </c>
      <c r="AC67" s="49">
        <f>Weather!C187</f>
        <v>17.079999999999998</v>
      </c>
      <c r="AD67" s="50">
        <f>Weather!D187</f>
        <v>147.6</v>
      </c>
      <c r="AE67" s="50">
        <f>Weather!E187</f>
        <v>0</v>
      </c>
      <c r="AF67" s="50">
        <f>Weather!F187</f>
        <v>93.500000000000014</v>
      </c>
      <c r="AG67" s="50">
        <f>Weather!G187</f>
        <v>5.8999999999999986</v>
      </c>
      <c r="AH67" s="50">
        <f>Weather!H187</f>
        <v>50.099999999999994</v>
      </c>
      <c r="AI67" s="50">
        <f>Weather!I187</f>
        <v>22.5</v>
      </c>
      <c r="AJ67" s="50">
        <f>Weather!J187</f>
        <v>23</v>
      </c>
      <c r="AK67" s="50">
        <f>Weather!K187</f>
        <v>55.399999999999991</v>
      </c>
      <c r="AL67" s="50">
        <f>Weather!L187</f>
        <v>7.6</v>
      </c>
      <c r="AM67" s="50">
        <f>Weather!M187</f>
        <v>99.999999999999986</v>
      </c>
      <c r="AN67" s="50">
        <f>Weather!N187</f>
        <v>0.69999999999999929</v>
      </c>
      <c r="AO67" s="50">
        <f>Weather!O187</f>
        <v>153.10000000000002</v>
      </c>
      <c r="AP67" s="50">
        <f>Weather!P187</f>
        <v>0</v>
      </c>
      <c r="AQ67" s="50">
        <f>Weather!Q187</f>
        <v>212.4</v>
      </c>
      <c r="AR67" s="50">
        <f>Weather!R187</f>
        <v>0</v>
      </c>
      <c r="AS67" s="50">
        <f>Weather!S187</f>
        <v>272.40000000000003</v>
      </c>
      <c r="AT67" s="47">
        <f>Economic!C79</f>
        <v>711695.1</v>
      </c>
      <c r="AU67" s="47">
        <f>Economic!D79</f>
        <v>7010.4</v>
      </c>
      <c r="AV67" s="47">
        <f>Economic!E79</f>
        <v>7051.6</v>
      </c>
      <c r="AW67" s="47">
        <f>Economic!F79</f>
        <v>83.8</v>
      </c>
      <c r="AX67" s="47">
        <f>Economic!G79</f>
        <v>85.2</v>
      </c>
      <c r="AY67" s="51">
        <v>30</v>
      </c>
      <c r="AZ67" s="51">
        <v>22</v>
      </c>
      <c r="BA67" s="51">
        <f t="shared" si="32"/>
        <v>66</v>
      </c>
      <c r="BB67" s="51">
        <f t="shared" si="54"/>
        <v>0</v>
      </c>
      <c r="BC67" s="51">
        <f t="shared" si="54"/>
        <v>0</v>
      </c>
      <c r="BD67" s="51">
        <f t="shared" si="54"/>
        <v>0</v>
      </c>
      <c r="BE67" s="51">
        <f t="shared" si="54"/>
        <v>0</v>
      </c>
      <c r="BF67" s="51">
        <f t="shared" si="54"/>
        <v>0</v>
      </c>
      <c r="BG67" s="51">
        <f t="shared" si="54"/>
        <v>1</v>
      </c>
      <c r="BH67" s="51">
        <f t="shared" si="54"/>
        <v>0</v>
      </c>
      <c r="BI67" s="51">
        <f t="shared" si="54"/>
        <v>0</v>
      </c>
      <c r="BJ67" s="51">
        <f t="shared" si="54"/>
        <v>0</v>
      </c>
      <c r="BK67" s="51">
        <f t="shared" si="54"/>
        <v>0</v>
      </c>
      <c r="BL67" s="51">
        <f t="shared" si="54"/>
        <v>0</v>
      </c>
      <c r="BM67" s="51">
        <f t="shared" si="54"/>
        <v>0</v>
      </c>
      <c r="BN67" s="51">
        <f t="shared" si="54"/>
        <v>0</v>
      </c>
      <c r="BO67" s="51">
        <f t="shared" si="54"/>
        <v>0</v>
      </c>
      <c r="BP67" s="51">
        <f t="shared" si="33"/>
        <v>0</v>
      </c>
      <c r="BQ67" s="51">
        <f t="shared" ref="BQ67:BQ121" si="55">BQ55</f>
        <v>1</v>
      </c>
      <c r="BR67" s="52">
        <v>0</v>
      </c>
      <c r="BS67" s="52">
        <v>0</v>
      </c>
      <c r="BT67" s="58">
        <f t="shared" si="34"/>
        <v>0</v>
      </c>
      <c r="BU67" s="58">
        <f t="shared" si="35"/>
        <v>0</v>
      </c>
      <c r="BV67" s="58">
        <f t="shared" si="36"/>
        <v>0</v>
      </c>
      <c r="BW67" s="58">
        <f t="shared" si="37"/>
        <v>0</v>
      </c>
      <c r="BX67" s="58">
        <f t="shared" si="38"/>
        <v>0</v>
      </c>
      <c r="BY67" s="58">
        <f t="shared" si="39"/>
        <v>0</v>
      </c>
      <c r="BZ67" s="58">
        <f t="shared" si="40"/>
        <v>0</v>
      </c>
      <c r="CA67" s="58">
        <f t="shared" si="41"/>
        <v>0</v>
      </c>
      <c r="CB67" s="58">
        <f t="shared" si="42"/>
        <v>0</v>
      </c>
      <c r="CC67" s="58">
        <f t="shared" si="43"/>
        <v>0</v>
      </c>
      <c r="CD67" s="58">
        <f t="shared" si="44"/>
        <v>0</v>
      </c>
      <c r="CE67" s="58">
        <f t="shared" si="45"/>
        <v>0</v>
      </c>
      <c r="CF67" s="58">
        <f t="shared" si="46"/>
        <v>0</v>
      </c>
      <c r="CG67" s="58">
        <f t="shared" si="47"/>
        <v>0</v>
      </c>
      <c r="CH67" s="58">
        <f t="shared" si="48"/>
        <v>0</v>
      </c>
      <c r="CI67" s="58">
        <f t="shared" si="49"/>
        <v>0</v>
      </c>
      <c r="CJ67" s="12">
        <f t="shared" si="50"/>
        <v>478.71289026307699</v>
      </c>
      <c r="CK67" s="12">
        <f t="shared" si="51"/>
        <v>2425.0234750528653</v>
      </c>
      <c r="CL67" s="12">
        <f t="shared" si="52"/>
        <v>67051.280742519288</v>
      </c>
      <c r="CM67" s="12">
        <f t="shared" si="53"/>
        <v>4625945.3813462621</v>
      </c>
    </row>
    <row r="68" spans="1:91">
      <c r="A68" s="11">
        <f>'Monthly Data'!A104</f>
        <v>42917</v>
      </c>
      <c r="B68" s="9">
        <f>'Monthly Data'!B104</f>
        <v>2017</v>
      </c>
      <c r="C68" s="9">
        <f t="shared" si="30"/>
        <v>7</v>
      </c>
      <c r="D68" s="12">
        <f>'Monthly Data'!C104</f>
        <v>59076854.506900005</v>
      </c>
      <c r="E68" s="1">
        <f t="shared" si="31"/>
        <v>1524157.0092250109</v>
      </c>
      <c r="F68" s="12">
        <f>'Monthly Data'!D104</f>
        <v>12588292.302800002</v>
      </c>
      <c r="G68" s="1">
        <f>'Monthly Data'!E104</f>
        <v>901059.29939304094</v>
      </c>
      <c r="H68" s="12">
        <f>'Monthly Data'!F104</f>
        <v>13489351.602193043</v>
      </c>
      <c r="I68" s="12">
        <f>'Monthly Data'!G104</f>
        <v>7354654.6288000001</v>
      </c>
      <c r="J68" s="1">
        <f>'Monthly Data'!H104</f>
        <v>553736.11793068668</v>
      </c>
      <c r="K68" s="12">
        <f>'Monthly Data'!I104</f>
        <v>7908390.7467306871</v>
      </c>
      <c r="L68" s="12">
        <f>'Monthly Data'!J104</f>
        <v>22298728.840599991</v>
      </c>
      <c r="M68" s="1">
        <f>'Monthly Data'!K104</f>
        <v>1160669.9261061691</v>
      </c>
      <c r="N68" s="12">
        <f>'Monthly Data'!L104</f>
        <v>23459398.766706161</v>
      </c>
      <c r="O68" s="12">
        <f>'Monthly Data'!M104</f>
        <v>15083038.816700002</v>
      </c>
      <c r="P68" s="1">
        <f>'Monthly Data'!N104</f>
        <v>447842.73543878825</v>
      </c>
      <c r="Q68" s="12">
        <f>'Monthly Data'!O104</f>
        <v>15530881.55213879</v>
      </c>
      <c r="R68" s="12">
        <f>'Monthly Data'!P104</f>
        <v>125289.89677499991</v>
      </c>
      <c r="S68" s="12">
        <f>'Monthly Data'!Q104</f>
        <v>102693.01200000002</v>
      </c>
      <c r="T68" s="13">
        <f>'Monthly Data'!R104</f>
        <v>53441.751205417619</v>
      </c>
      <c r="U68" s="13">
        <f>'Monthly Data'!S104</f>
        <v>27404.147699999998</v>
      </c>
      <c r="V68" s="13">
        <f>'Monthly Data'!T104</f>
        <v>459</v>
      </c>
      <c r="W68" s="12">
        <f>'Monthly Data'!U104</f>
        <v>24182</v>
      </c>
      <c r="X68" s="12">
        <f>'Monthly Data'!V104</f>
        <v>2941</v>
      </c>
      <c r="Y68" s="12">
        <f>'Monthly Data'!W104</f>
        <v>320</v>
      </c>
      <c r="Z68" s="12">
        <f>'Monthly Data'!X104</f>
        <v>3</v>
      </c>
      <c r="AA68" s="12">
        <f>'Monthly Data'!Y104</f>
        <v>5514</v>
      </c>
      <c r="AB68" s="12">
        <f>'Monthly Data'!Z104</f>
        <v>161</v>
      </c>
      <c r="AC68" s="49">
        <f>Weather!C188</f>
        <v>19.851612903225806</v>
      </c>
      <c r="AD68" s="50">
        <f>Weather!D188</f>
        <v>67.8</v>
      </c>
      <c r="AE68" s="50">
        <f>Weather!E188</f>
        <v>1.1999999999999993</v>
      </c>
      <c r="AF68" s="50">
        <f>Weather!F188</f>
        <v>22.700000000000006</v>
      </c>
      <c r="AG68" s="50">
        <f>Weather!G188</f>
        <v>18.100000000000001</v>
      </c>
      <c r="AH68" s="50">
        <f>Weather!H188</f>
        <v>3.7000000000000028</v>
      </c>
      <c r="AI68" s="50">
        <f>Weather!I188</f>
        <v>61.099999999999994</v>
      </c>
      <c r="AJ68" s="50">
        <f>Weather!J188</f>
        <v>0</v>
      </c>
      <c r="AK68" s="50">
        <f>Weather!K188</f>
        <v>119.39999999999999</v>
      </c>
      <c r="AL68" s="50">
        <f>Weather!L188</f>
        <v>0</v>
      </c>
      <c r="AM68" s="50">
        <f>Weather!M188</f>
        <v>181.4</v>
      </c>
      <c r="AN68" s="50">
        <f>Weather!N188</f>
        <v>0</v>
      </c>
      <c r="AO68" s="50">
        <f>Weather!O188</f>
        <v>243.40000000000003</v>
      </c>
      <c r="AP68" s="50">
        <f>Weather!P188</f>
        <v>0</v>
      </c>
      <c r="AQ68" s="50">
        <f>Weather!Q188</f>
        <v>305.40000000000003</v>
      </c>
      <c r="AR68" s="50">
        <f>Weather!R188</f>
        <v>0</v>
      </c>
      <c r="AS68" s="50">
        <f>Weather!S188</f>
        <v>367.4</v>
      </c>
      <c r="AT68" s="47">
        <f>Economic!C80</f>
        <v>711695.1</v>
      </c>
      <c r="AU68" s="47">
        <f>Economic!D80</f>
        <v>7022.8</v>
      </c>
      <c r="AV68" s="47">
        <f>Economic!E80</f>
        <v>7118.5</v>
      </c>
      <c r="AW68" s="47">
        <f>Economic!F80</f>
        <v>83.9</v>
      </c>
      <c r="AX68" s="47">
        <f>Economic!G80</f>
        <v>85.5</v>
      </c>
      <c r="AY68" s="51">
        <v>31</v>
      </c>
      <c r="AZ68" s="51">
        <v>22</v>
      </c>
      <c r="BA68" s="51">
        <f t="shared" si="32"/>
        <v>67</v>
      </c>
      <c r="BB68" s="51">
        <f t="shared" si="54"/>
        <v>0</v>
      </c>
      <c r="BC68" s="51">
        <f t="shared" si="54"/>
        <v>0</v>
      </c>
      <c r="BD68" s="51">
        <f t="shared" si="54"/>
        <v>0</v>
      </c>
      <c r="BE68" s="51">
        <f t="shared" si="54"/>
        <v>0</v>
      </c>
      <c r="BF68" s="51">
        <f t="shared" si="54"/>
        <v>0</v>
      </c>
      <c r="BG68" s="51">
        <f t="shared" si="54"/>
        <v>0</v>
      </c>
      <c r="BH68" s="51">
        <f t="shared" si="54"/>
        <v>1</v>
      </c>
      <c r="BI68" s="51">
        <f t="shared" si="54"/>
        <v>0</v>
      </c>
      <c r="BJ68" s="51">
        <f t="shared" si="54"/>
        <v>0</v>
      </c>
      <c r="BK68" s="51">
        <f t="shared" si="54"/>
        <v>0</v>
      </c>
      <c r="BL68" s="51">
        <f t="shared" si="54"/>
        <v>0</v>
      </c>
      <c r="BM68" s="51">
        <f t="shared" si="54"/>
        <v>0</v>
      </c>
      <c r="BN68" s="51">
        <f t="shared" si="54"/>
        <v>0</v>
      </c>
      <c r="BO68" s="51">
        <f t="shared" si="54"/>
        <v>0</v>
      </c>
      <c r="BP68" s="51">
        <f t="shared" si="33"/>
        <v>0</v>
      </c>
      <c r="BQ68" s="51">
        <f t="shared" si="55"/>
        <v>1</v>
      </c>
      <c r="BR68" s="52">
        <v>0</v>
      </c>
      <c r="BS68" s="52">
        <v>0</v>
      </c>
      <c r="BT68" s="58">
        <f t="shared" si="34"/>
        <v>0</v>
      </c>
      <c r="BU68" s="58">
        <f t="shared" si="35"/>
        <v>0</v>
      </c>
      <c r="BV68" s="58">
        <f t="shared" si="36"/>
        <v>0</v>
      </c>
      <c r="BW68" s="58">
        <f t="shared" si="37"/>
        <v>0</v>
      </c>
      <c r="BX68" s="58">
        <f t="shared" si="38"/>
        <v>0</v>
      </c>
      <c r="BY68" s="58">
        <f t="shared" si="39"/>
        <v>0</v>
      </c>
      <c r="BZ68" s="58">
        <f t="shared" si="40"/>
        <v>0</v>
      </c>
      <c r="CA68" s="58">
        <f t="shared" si="41"/>
        <v>0</v>
      </c>
      <c r="CB68" s="58">
        <f t="shared" si="42"/>
        <v>0</v>
      </c>
      <c r="CC68" s="58">
        <f t="shared" si="43"/>
        <v>0</v>
      </c>
      <c r="CD68" s="58">
        <f t="shared" si="44"/>
        <v>0</v>
      </c>
      <c r="CE68" s="58">
        <f t="shared" si="45"/>
        <v>0</v>
      </c>
      <c r="CF68" s="58">
        <f t="shared" si="46"/>
        <v>0</v>
      </c>
      <c r="CG68" s="58">
        <f t="shared" si="47"/>
        <v>0</v>
      </c>
      <c r="CH68" s="58">
        <f t="shared" si="48"/>
        <v>0</v>
      </c>
      <c r="CI68" s="58">
        <f t="shared" si="49"/>
        <v>0</v>
      </c>
      <c r="CJ68" s="12">
        <f t="shared" si="50"/>
        <v>557.82613523253008</v>
      </c>
      <c r="CK68" s="12">
        <f t="shared" si="51"/>
        <v>2689.014194740118</v>
      </c>
      <c r="CL68" s="12">
        <f t="shared" si="52"/>
        <v>73310.621145956757</v>
      </c>
      <c r="CM68" s="12">
        <f t="shared" si="53"/>
        <v>5176960.5173795968</v>
      </c>
    </row>
    <row r="69" spans="1:91">
      <c r="A69" s="11">
        <f>'Monthly Data'!A105</f>
        <v>42948</v>
      </c>
      <c r="B69" s="9">
        <f>'Monthly Data'!B105</f>
        <v>2017</v>
      </c>
      <c r="C69" s="9">
        <f t="shared" si="30"/>
        <v>8</v>
      </c>
      <c r="D69" s="12">
        <f>'Monthly Data'!C105</f>
        <v>59023505.268099993</v>
      </c>
      <c r="E69" s="1">
        <f t="shared" si="31"/>
        <v>2190800.175199993</v>
      </c>
      <c r="F69" s="12">
        <f>'Monthly Data'!D105</f>
        <v>12297615.852200001</v>
      </c>
      <c r="G69" s="1">
        <f>'Monthly Data'!E105</f>
        <v>901059.29939304094</v>
      </c>
      <c r="H69" s="12">
        <f>'Monthly Data'!F105</f>
        <v>13198675.151593043</v>
      </c>
      <c r="I69" s="12">
        <f>'Monthly Data'!G105</f>
        <v>7247790.9322999995</v>
      </c>
      <c r="J69" s="1">
        <f>'Monthly Data'!H105</f>
        <v>553736.11793068668</v>
      </c>
      <c r="K69" s="12">
        <f>'Monthly Data'!I105</f>
        <v>7801527.0502306866</v>
      </c>
      <c r="L69" s="12">
        <f>'Monthly Data'!J105</f>
        <v>22015853.891999997</v>
      </c>
      <c r="M69" s="1">
        <f>'Monthly Data'!K105</f>
        <v>1160669.9261061691</v>
      </c>
      <c r="N69" s="12">
        <f>'Monthly Data'!L105</f>
        <v>23176523.818106167</v>
      </c>
      <c r="O69" s="12">
        <f>'Monthly Data'!M105</f>
        <v>15026919.9844</v>
      </c>
      <c r="P69" s="1">
        <f>'Monthly Data'!N105</f>
        <v>447842.73543878825</v>
      </c>
      <c r="Q69" s="12">
        <f>'Monthly Data'!O105</f>
        <v>15474762.719838789</v>
      </c>
      <c r="R69" s="12">
        <f>'Monthly Data'!P105</f>
        <v>141831.42000000001</v>
      </c>
      <c r="S69" s="12">
        <f>'Monthly Data'!Q105</f>
        <v>102693.01200000002</v>
      </c>
      <c r="T69" s="13">
        <f>'Monthly Data'!R105</f>
        <v>53036.747849806976</v>
      </c>
      <c r="U69" s="13">
        <f>'Monthly Data'!S105</f>
        <v>28523.406200000001</v>
      </c>
      <c r="V69" s="13">
        <f>'Monthly Data'!T105</f>
        <v>459</v>
      </c>
      <c r="W69" s="12">
        <f>'Monthly Data'!U105</f>
        <v>24171</v>
      </c>
      <c r="X69" s="12">
        <f>'Monthly Data'!V105</f>
        <v>2943</v>
      </c>
      <c r="Y69" s="12">
        <f>'Monthly Data'!W105</f>
        <v>320</v>
      </c>
      <c r="Z69" s="12">
        <f>'Monthly Data'!X105</f>
        <v>3</v>
      </c>
      <c r="AA69" s="12">
        <f>'Monthly Data'!Y105</f>
        <v>5514</v>
      </c>
      <c r="AB69" s="12">
        <f>'Monthly Data'!Z105</f>
        <v>161</v>
      </c>
      <c r="AC69" s="49">
        <f>Weather!C189</f>
        <v>18.690322580645162</v>
      </c>
      <c r="AD69" s="50">
        <f>Weather!D189</f>
        <v>105.20000000000002</v>
      </c>
      <c r="AE69" s="50">
        <f>Weather!E189</f>
        <v>2.5999999999999979</v>
      </c>
      <c r="AF69" s="50">
        <f>Weather!F189</f>
        <v>55.699999999999989</v>
      </c>
      <c r="AG69" s="50">
        <f>Weather!G189</f>
        <v>15.099999999999998</v>
      </c>
      <c r="AH69" s="50">
        <f>Weather!H189</f>
        <v>25.7</v>
      </c>
      <c r="AI69" s="50">
        <f>Weather!I189</f>
        <v>47.099999999999994</v>
      </c>
      <c r="AJ69" s="50">
        <f>Weather!J189</f>
        <v>8.6999999999999975</v>
      </c>
      <c r="AK69" s="50">
        <f>Weather!K189</f>
        <v>92.09999999999998</v>
      </c>
      <c r="AL69" s="50">
        <f>Weather!L189</f>
        <v>1.1999999999999993</v>
      </c>
      <c r="AM69" s="50">
        <f>Weather!M189</f>
        <v>146.60000000000002</v>
      </c>
      <c r="AN69" s="50">
        <f>Weather!N189</f>
        <v>0</v>
      </c>
      <c r="AO69" s="50">
        <f>Weather!O189</f>
        <v>207.40000000000006</v>
      </c>
      <c r="AP69" s="50">
        <f>Weather!P189</f>
        <v>0</v>
      </c>
      <c r="AQ69" s="50">
        <f>Weather!Q189</f>
        <v>269.40000000000009</v>
      </c>
      <c r="AR69" s="50">
        <f>Weather!R189</f>
        <v>0</v>
      </c>
      <c r="AS69" s="50">
        <f>Weather!S189</f>
        <v>331.40000000000009</v>
      </c>
      <c r="AT69" s="47">
        <f>Economic!C81</f>
        <v>711695.1</v>
      </c>
      <c r="AU69" s="47">
        <f>Economic!D81</f>
        <v>7041.5</v>
      </c>
      <c r="AV69" s="47">
        <f>Economic!E81</f>
        <v>7139</v>
      </c>
      <c r="AW69" s="47">
        <f>Economic!F81</f>
        <v>83.5</v>
      </c>
      <c r="AX69" s="47">
        <f>Economic!G81</f>
        <v>84.7</v>
      </c>
      <c r="AY69" s="51">
        <v>31</v>
      </c>
      <c r="AZ69" s="51">
        <v>20</v>
      </c>
      <c r="BA69" s="51">
        <f t="shared" si="32"/>
        <v>68</v>
      </c>
      <c r="BB69" s="51">
        <f t="shared" si="54"/>
        <v>0</v>
      </c>
      <c r="BC69" s="51">
        <f t="shared" si="54"/>
        <v>0</v>
      </c>
      <c r="BD69" s="51">
        <f t="shared" si="54"/>
        <v>0</v>
      </c>
      <c r="BE69" s="51">
        <f t="shared" si="54"/>
        <v>0</v>
      </c>
      <c r="BF69" s="51">
        <f t="shared" si="54"/>
        <v>0</v>
      </c>
      <c r="BG69" s="51">
        <f t="shared" si="54"/>
        <v>0</v>
      </c>
      <c r="BH69" s="51">
        <f t="shared" si="54"/>
        <v>0</v>
      </c>
      <c r="BI69" s="51">
        <f t="shared" si="54"/>
        <v>1</v>
      </c>
      <c r="BJ69" s="51">
        <f t="shared" si="54"/>
        <v>0</v>
      </c>
      <c r="BK69" s="51">
        <f t="shared" si="54"/>
        <v>0</v>
      </c>
      <c r="BL69" s="51">
        <f t="shared" si="54"/>
        <v>0</v>
      </c>
      <c r="BM69" s="51">
        <f t="shared" si="54"/>
        <v>0</v>
      </c>
      <c r="BN69" s="51">
        <f t="shared" si="54"/>
        <v>0</v>
      </c>
      <c r="BO69" s="51">
        <f t="shared" si="54"/>
        <v>0</v>
      </c>
      <c r="BP69" s="51">
        <f t="shared" si="33"/>
        <v>0</v>
      </c>
      <c r="BQ69" s="51">
        <f t="shared" si="55"/>
        <v>1</v>
      </c>
      <c r="BR69" s="52">
        <v>0</v>
      </c>
      <c r="BS69" s="52">
        <v>0</v>
      </c>
      <c r="BT69" s="58">
        <f t="shared" si="34"/>
        <v>0</v>
      </c>
      <c r="BU69" s="58">
        <f t="shared" si="35"/>
        <v>0</v>
      </c>
      <c r="BV69" s="58">
        <f t="shared" si="36"/>
        <v>0</v>
      </c>
      <c r="BW69" s="58">
        <f t="shared" si="37"/>
        <v>0</v>
      </c>
      <c r="BX69" s="58">
        <f t="shared" si="38"/>
        <v>0</v>
      </c>
      <c r="BY69" s="58">
        <f t="shared" si="39"/>
        <v>0</v>
      </c>
      <c r="BZ69" s="58">
        <f t="shared" si="40"/>
        <v>0</v>
      </c>
      <c r="CA69" s="58">
        <f t="shared" si="41"/>
        <v>0</v>
      </c>
      <c r="CB69" s="58">
        <f t="shared" si="42"/>
        <v>0</v>
      </c>
      <c r="CC69" s="58">
        <f t="shared" si="43"/>
        <v>0</v>
      </c>
      <c r="CD69" s="58">
        <f t="shared" si="44"/>
        <v>0</v>
      </c>
      <c r="CE69" s="58">
        <f t="shared" si="45"/>
        <v>0</v>
      </c>
      <c r="CF69" s="58">
        <f t="shared" si="46"/>
        <v>0</v>
      </c>
      <c r="CG69" s="58">
        <f t="shared" si="47"/>
        <v>0</v>
      </c>
      <c r="CH69" s="58">
        <f t="shared" si="48"/>
        <v>0</v>
      </c>
      <c r="CI69" s="58">
        <f t="shared" si="49"/>
        <v>0</v>
      </c>
      <c r="CJ69" s="12">
        <f t="shared" si="50"/>
        <v>546.054162078236</v>
      </c>
      <c r="CK69" s="12">
        <f t="shared" si="51"/>
        <v>2650.8756541728462</v>
      </c>
      <c r="CL69" s="12">
        <f t="shared" si="52"/>
        <v>72426.636931581772</v>
      </c>
      <c r="CM69" s="12">
        <f t="shared" si="53"/>
        <v>5158254.2399462629</v>
      </c>
    </row>
    <row r="70" spans="1:91">
      <c r="A70" s="11">
        <f>'Monthly Data'!A106</f>
        <v>42979</v>
      </c>
      <c r="B70" s="9">
        <f>'Monthly Data'!B106</f>
        <v>2017</v>
      </c>
      <c r="C70" s="9">
        <f t="shared" si="30"/>
        <v>9</v>
      </c>
      <c r="D70" s="12">
        <f>'Monthly Data'!C106</f>
        <v>56482316.859700002</v>
      </c>
      <c r="E70" s="1">
        <f t="shared" si="31"/>
        <v>1778314.5275999978</v>
      </c>
      <c r="F70" s="12">
        <f>'Monthly Data'!D106</f>
        <v>12035613.511500003</v>
      </c>
      <c r="G70" s="1">
        <f>'Monthly Data'!E106</f>
        <v>901059.29939304094</v>
      </c>
      <c r="H70" s="12">
        <f>'Monthly Data'!F106</f>
        <v>12936672.810893044</v>
      </c>
      <c r="I70" s="12">
        <f>'Monthly Data'!G106</f>
        <v>6758144.1184999999</v>
      </c>
      <c r="J70" s="1">
        <f>'Monthly Data'!H106</f>
        <v>553736.11793068668</v>
      </c>
      <c r="K70" s="12">
        <f>'Monthly Data'!I106</f>
        <v>7311880.2364306869</v>
      </c>
      <c r="L70" s="12">
        <f>'Monthly Data'!J106</f>
        <v>20854965.347300004</v>
      </c>
      <c r="M70" s="1">
        <f>'Monthly Data'!K106</f>
        <v>1160669.9261061691</v>
      </c>
      <c r="N70" s="12">
        <f>'Monthly Data'!L106</f>
        <v>22015635.273406174</v>
      </c>
      <c r="O70" s="12">
        <f>'Monthly Data'!M106</f>
        <v>14798187.4748</v>
      </c>
      <c r="P70" s="1">
        <f>'Monthly Data'!N106</f>
        <v>447842.73543878825</v>
      </c>
      <c r="Q70" s="12">
        <f>'Monthly Data'!O106</f>
        <v>15246030.210238788</v>
      </c>
      <c r="R70" s="12">
        <f>'Monthly Data'!P106</f>
        <v>157711.42000000001</v>
      </c>
      <c r="S70" s="12">
        <f>'Monthly Data'!Q106</f>
        <v>99380.46</v>
      </c>
      <c r="T70" s="13">
        <f>'Monthly Data'!R106</f>
        <v>50202.255678475136</v>
      </c>
      <c r="U70" s="13">
        <f>'Monthly Data'!S106</f>
        <v>30376.705600000001</v>
      </c>
      <c r="V70" s="13">
        <f>'Monthly Data'!T106</f>
        <v>459</v>
      </c>
      <c r="W70" s="12">
        <f>'Monthly Data'!U106</f>
        <v>24262</v>
      </c>
      <c r="X70" s="12">
        <f>'Monthly Data'!V106</f>
        <v>2947</v>
      </c>
      <c r="Y70" s="12">
        <f>'Monthly Data'!W106</f>
        <v>322</v>
      </c>
      <c r="Z70" s="12">
        <f>'Monthly Data'!X106</f>
        <v>3</v>
      </c>
      <c r="AA70" s="12">
        <f>'Monthly Data'!Y106</f>
        <v>5514</v>
      </c>
      <c r="AB70" s="12">
        <f>'Monthly Data'!Z106</f>
        <v>161</v>
      </c>
      <c r="AC70" s="49">
        <f>Weather!C190</f>
        <v>16.513333333333335</v>
      </c>
      <c r="AD70" s="50">
        <f>Weather!D190</f>
        <v>164.59999999999997</v>
      </c>
      <c r="AE70" s="50">
        <f>Weather!E190</f>
        <v>0</v>
      </c>
      <c r="AF70" s="50">
        <f>Weather!F190</f>
        <v>113.1</v>
      </c>
      <c r="AG70" s="50">
        <f>Weather!G190</f>
        <v>8.5</v>
      </c>
      <c r="AH70" s="50">
        <f>Weather!H190</f>
        <v>71.500000000000014</v>
      </c>
      <c r="AI70" s="50">
        <f>Weather!I190</f>
        <v>26.9</v>
      </c>
      <c r="AJ70" s="50">
        <f>Weather!J190</f>
        <v>42.7</v>
      </c>
      <c r="AK70" s="50">
        <f>Weather!K190</f>
        <v>58.099999999999994</v>
      </c>
      <c r="AL70" s="50">
        <f>Weather!L190</f>
        <v>20.499999999999996</v>
      </c>
      <c r="AM70" s="50">
        <f>Weather!M190</f>
        <v>95.9</v>
      </c>
      <c r="AN70" s="50">
        <f>Weather!N190</f>
        <v>6.4999999999999982</v>
      </c>
      <c r="AO70" s="50">
        <f>Weather!O190</f>
        <v>141.9</v>
      </c>
      <c r="AP70" s="50">
        <f>Weather!P190</f>
        <v>2.1999999999999993</v>
      </c>
      <c r="AQ70" s="50">
        <f>Weather!Q190</f>
        <v>197.60000000000002</v>
      </c>
      <c r="AR70" s="50">
        <f>Weather!R190</f>
        <v>0</v>
      </c>
      <c r="AS70" s="50">
        <f>Weather!S190</f>
        <v>255.40000000000003</v>
      </c>
      <c r="AT70" s="47">
        <f>Economic!C82</f>
        <v>711695.1</v>
      </c>
      <c r="AU70" s="47">
        <f>Economic!D82</f>
        <v>7068.5</v>
      </c>
      <c r="AV70" s="47">
        <f>Economic!E82</f>
        <v>7121.5</v>
      </c>
      <c r="AW70" s="47">
        <f>Economic!F82</f>
        <v>83.8</v>
      </c>
      <c r="AX70" s="47">
        <f>Economic!G82</f>
        <v>84.1</v>
      </c>
      <c r="AY70" s="51">
        <v>30</v>
      </c>
      <c r="AZ70" s="51">
        <v>21</v>
      </c>
      <c r="BA70" s="51">
        <f t="shared" si="32"/>
        <v>69</v>
      </c>
      <c r="BB70" s="51">
        <f t="shared" si="54"/>
        <v>0</v>
      </c>
      <c r="BC70" s="51">
        <f t="shared" si="54"/>
        <v>0</v>
      </c>
      <c r="BD70" s="51">
        <f t="shared" si="54"/>
        <v>0</v>
      </c>
      <c r="BE70" s="51">
        <f t="shared" si="54"/>
        <v>0</v>
      </c>
      <c r="BF70" s="51">
        <f t="shared" si="54"/>
        <v>0</v>
      </c>
      <c r="BG70" s="51">
        <f t="shared" si="54"/>
        <v>0</v>
      </c>
      <c r="BH70" s="51">
        <f t="shared" si="54"/>
        <v>0</v>
      </c>
      <c r="BI70" s="51">
        <f t="shared" si="54"/>
        <v>0</v>
      </c>
      <c r="BJ70" s="51">
        <f t="shared" si="54"/>
        <v>1</v>
      </c>
      <c r="BK70" s="51">
        <f t="shared" si="54"/>
        <v>0</v>
      </c>
      <c r="BL70" s="51">
        <f t="shared" si="54"/>
        <v>0</v>
      </c>
      <c r="BM70" s="51">
        <f t="shared" si="54"/>
        <v>0</v>
      </c>
      <c r="BN70" s="51">
        <f t="shared" si="54"/>
        <v>0</v>
      </c>
      <c r="BO70" s="51">
        <f t="shared" si="54"/>
        <v>1</v>
      </c>
      <c r="BP70" s="51">
        <f t="shared" si="33"/>
        <v>1</v>
      </c>
      <c r="BQ70" s="51">
        <f t="shared" si="55"/>
        <v>0</v>
      </c>
      <c r="BR70" s="52">
        <v>0</v>
      </c>
      <c r="BS70" s="52">
        <v>0</v>
      </c>
      <c r="BT70" s="58">
        <f t="shared" si="34"/>
        <v>0</v>
      </c>
      <c r="BU70" s="58">
        <f t="shared" si="35"/>
        <v>0</v>
      </c>
      <c r="BV70" s="58">
        <f t="shared" si="36"/>
        <v>0</v>
      </c>
      <c r="BW70" s="58">
        <f t="shared" si="37"/>
        <v>0</v>
      </c>
      <c r="BX70" s="58">
        <f t="shared" si="38"/>
        <v>0</v>
      </c>
      <c r="BY70" s="58">
        <f t="shared" si="39"/>
        <v>0</v>
      </c>
      <c r="BZ70" s="58">
        <f t="shared" si="40"/>
        <v>0</v>
      </c>
      <c r="CA70" s="58">
        <f t="shared" si="41"/>
        <v>0</v>
      </c>
      <c r="CB70" s="58">
        <f t="shared" si="42"/>
        <v>0</v>
      </c>
      <c r="CC70" s="58">
        <f t="shared" si="43"/>
        <v>0</v>
      </c>
      <c r="CD70" s="58">
        <f t="shared" si="44"/>
        <v>0</v>
      </c>
      <c r="CE70" s="58">
        <f t="shared" si="45"/>
        <v>0</v>
      </c>
      <c r="CF70" s="58">
        <f t="shared" si="46"/>
        <v>0</v>
      </c>
      <c r="CG70" s="58">
        <f t="shared" si="47"/>
        <v>0</v>
      </c>
      <c r="CH70" s="58">
        <f t="shared" si="48"/>
        <v>0</v>
      </c>
      <c r="CI70" s="58">
        <f t="shared" si="49"/>
        <v>0</v>
      </c>
      <c r="CJ70" s="12">
        <f t="shared" si="50"/>
        <v>533.2071886445076</v>
      </c>
      <c r="CK70" s="12">
        <f t="shared" si="51"/>
        <v>2481.1266496201856</v>
      </c>
      <c r="CL70" s="12">
        <f t="shared" si="52"/>
        <v>68371.538116168245</v>
      </c>
      <c r="CM70" s="12">
        <f t="shared" si="53"/>
        <v>5082010.0700795958</v>
      </c>
    </row>
    <row r="71" spans="1:91">
      <c r="A71" s="11">
        <f>'Monthly Data'!A107</f>
        <v>43009</v>
      </c>
      <c r="B71" s="9">
        <f>'Monthly Data'!B107</f>
        <v>2017</v>
      </c>
      <c r="C71" s="9">
        <f t="shared" si="30"/>
        <v>10</v>
      </c>
      <c r="D71" s="12">
        <f>'Monthly Data'!C107</f>
        <v>54269647.032200009</v>
      </c>
      <c r="E71" s="1">
        <f t="shared" si="31"/>
        <v>-38681.018352203071</v>
      </c>
      <c r="F71" s="12">
        <f>'Monthly Data'!D107</f>
        <v>12974207.807499995</v>
      </c>
      <c r="G71" s="1">
        <f>'Monthly Data'!E107</f>
        <v>901059.29939304094</v>
      </c>
      <c r="H71" s="12">
        <f>'Monthly Data'!F107</f>
        <v>13875267.106893037</v>
      </c>
      <c r="I71" s="12">
        <f>'Monthly Data'!G107</f>
        <v>6706363.0928999996</v>
      </c>
      <c r="J71" s="1">
        <f>'Monthly Data'!H107</f>
        <v>553736.11793068668</v>
      </c>
      <c r="K71" s="12">
        <f>'Monthly Data'!I107</f>
        <v>7260099.2108306866</v>
      </c>
      <c r="L71" s="12">
        <f>'Monthly Data'!J107</f>
        <v>20508680.753400005</v>
      </c>
      <c r="M71" s="1">
        <f>'Monthly Data'!K107</f>
        <v>1160669.9261061691</v>
      </c>
      <c r="N71" s="12">
        <f>'Monthly Data'!L107</f>
        <v>21669350.679506175</v>
      </c>
      <c r="O71" s="12">
        <f>'Monthly Data'!M107</f>
        <v>13831478.849199999</v>
      </c>
      <c r="P71" s="1">
        <f>'Monthly Data'!N107</f>
        <v>447842.73543878825</v>
      </c>
      <c r="Q71" s="12">
        <f>'Monthly Data'!O107</f>
        <v>14279321.584638787</v>
      </c>
      <c r="R71" s="12">
        <f>'Monthly Data'!P107</f>
        <v>184904.53555222214</v>
      </c>
      <c r="S71" s="12">
        <f>'Monthly Data'!Q107</f>
        <v>102693.01200000002</v>
      </c>
      <c r="T71" s="13">
        <f>'Monthly Data'!R107</f>
        <v>51701.488820320228</v>
      </c>
      <c r="U71" s="13">
        <f>'Monthly Data'!S107</f>
        <v>26669.619000000002</v>
      </c>
      <c r="V71" s="13">
        <f>'Monthly Data'!T107</f>
        <v>459</v>
      </c>
      <c r="W71" s="12">
        <f>'Monthly Data'!U107</f>
        <v>24266</v>
      </c>
      <c r="X71" s="12">
        <f>'Monthly Data'!V107</f>
        <v>2942</v>
      </c>
      <c r="Y71" s="12">
        <f>'Monthly Data'!W107</f>
        <v>322</v>
      </c>
      <c r="Z71" s="12">
        <f>'Monthly Data'!X107</f>
        <v>3</v>
      </c>
      <c r="AA71" s="12">
        <f>'Monthly Data'!Y107</f>
        <v>5514</v>
      </c>
      <c r="AB71" s="12">
        <f>'Monthly Data'!Z107</f>
        <v>161</v>
      </c>
      <c r="AC71" s="49">
        <f>Weather!C191</f>
        <v>12.451612903225806</v>
      </c>
      <c r="AD71" s="50">
        <f>Weather!D191</f>
        <v>296</v>
      </c>
      <c r="AE71" s="50">
        <f>Weather!E191</f>
        <v>0</v>
      </c>
      <c r="AF71" s="50">
        <f>Weather!F191</f>
        <v>234.00000000000006</v>
      </c>
      <c r="AG71" s="50">
        <f>Weather!G191</f>
        <v>0</v>
      </c>
      <c r="AH71" s="50">
        <f>Weather!H191</f>
        <v>172.20000000000002</v>
      </c>
      <c r="AI71" s="50">
        <f>Weather!I191</f>
        <v>0.19999999999999929</v>
      </c>
      <c r="AJ71" s="50">
        <f>Weather!J191</f>
        <v>120</v>
      </c>
      <c r="AK71" s="50">
        <f>Weather!K191</f>
        <v>9.9999999999999964</v>
      </c>
      <c r="AL71" s="50">
        <f>Weather!L191</f>
        <v>78.099999999999994</v>
      </c>
      <c r="AM71" s="50">
        <f>Weather!M191</f>
        <v>30.099999999999998</v>
      </c>
      <c r="AN71" s="50">
        <f>Weather!N191</f>
        <v>46.999999999999993</v>
      </c>
      <c r="AO71" s="50">
        <f>Weather!O191</f>
        <v>61</v>
      </c>
      <c r="AP71" s="50">
        <f>Weather!P191</f>
        <v>24.400000000000002</v>
      </c>
      <c r="AQ71" s="50">
        <f>Weather!Q191</f>
        <v>100.39999999999999</v>
      </c>
      <c r="AR71" s="50">
        <f>Weather!R191</f>
        <v>8.6</v>
      </c>
      <c r="AS71" s="50">
        <f>Weather!S191</f>
        <v>146.59999999999997</v>
      </c>
      <c r="AT71" s="47">
        <f>Economic!C83</f>
        <v>711695.1</v>
      </c>
      <c r="AU71" s="47">
        <f>Economic!D83</f>
        <v>7092.3</v>
      </c>
      <c r="AV71" s="47">
        <f>Economic!E83</f>
        <v>7117.9</v>
      </c>
      <c r="AW71" s="47">
        <f>Economic!F83</f>
        <v>83.8</v>
      </c>
      <c r="AX71" s="47">
        <f>Economic!G83</f>
        <v>83.6</v>
      </c>
      <c r="AY71" s="51">
        <v>31</v>
      </c>
      <c r="AZ71" s="51">
        <v>21</v>
      </c>
      <c r="BA71" s="51">
        <f t="shared" si="32"/>
        <v>70</v>
      </c>
      <c r="BB71" s="51">
        <f t="shared" si="54"/>
        <v>0</v>
      </c>
      <c r="BC71" s="51">
        <f t="shared" si="54"/>
        <v>0</v>
      </c>
      <c r="BD71" s="51">
        <f t="shared" si="54"/>
        <v>0</v>
      </c>
      <c r="BE71" s="51">
        <f t="shared" si="54"/>
        <v>0</v>
      </c>
      <c r="BF71" s="51">
        <f t="shared" si="54"/>
        <v>0</v>
      </c>
      <c r="BG71" s="51">
        <f t="shared" si="54"/>
        <v>0</v>
      </c>
      <c r="BH71" s="51">
        <f t="shared" si="54"/>
        <v>0</v>
      </c>
      <c r="BI71" s="51">
        <f t="shared" si="54"/>
        <v>0</v>
      </c>
      <c r="BJ71" s="51">
        <f t="shared" si="54"/>
        <v>0</v>
      </c>
      <c r="BK71" s="51">
        <f t="shared" si="54"/>
        <v>1</v>
      </c>
      <c r="BL71" s="51">
        <f t="shared" si="54"/>
        <v>0</v>
      </c>
      <c r="BM71" s="51">
        <f t="shared" si="54"/>
        <v>0</v>
      </c>
      <c r="BN71" s="51">
        <f t="shared" si="54"/>
        <v>0</v>
      </c>
      <c r="BO71" s="51">
        <f t="shared" si="54"/>
        <v>1</v>
      </c>
      <c r="BP71" s="51">
        <f t="shared" si="33"/>
        <v>1</v>
      </c>
      <c r="BQ71" s="51">
        <f t="shared" si="55"/>
        <v>0</v>
      </c>
      <c r="BR71" s="52">
        <v>0</v>
      </c>
      <c r="BS71" s="52">
        <v>0</v>
      </c>
      <c r="BT71" s="58">
        <f t="shared" si="34"/>
        <v>0</v>
      </c>
      <c r="BU71" s="58">
        <f t="shared" si="35"/>
        <v>0</v>
      </c>
      <c r="BV71" s="58">
        <f t="shared" si="36"/>
        <v>0</v>
      </c>
      <c r="BW71" s="58">
        <f t="shared" si="37"/>
        <v>0</v>
      </c>
      <c r="BX71" s="58">
        <f t="shared" si="38"/>
        <v>0</v>
      </c>
      <c r="BY71" s="58">
        <f t="shared" si="39"/>
        <v>0</v>
      </c>
      <c r="BZ71" s="58">
        <f t="shared" si="40"/>
        <v>0</v>
      </c>
      <c r="CA71" s="58">
        <f t="shared" si="41"/>
        <v>0</v>
      </c>
      <c r="CB71" s="58">
        <f t="shared" si="42"/>
        <v>0</v>
      </c>
      <c r="CC71" s="58">
        <f t="shared" si="43"/>
        <v>0</v>
      </c>
      <c r="CD71" s="58">
        <f t="shared" si="44"/>
        <v>0</v>
      </c>
      <c r="CE71" s="58">
        <f t="shared" si="45"/>
        <v>0</v>
      </c>
      <c r="CF71" s="58">
        <f t="shared" si="46"/>
        <v>0</v>
      </c>
      <c r="CG71" s="58">
        <f t="shared" si="47"/>
        <v>0</v>
      </c>
      <c r="CH71" s="58">
        <f t="shared" si="48"/>
        <v>0</v>
      </c>
      <c r="CI71" s="58">
        <f t="shared" si="49"/>
        <v>0</v>
      </c>
      <c r="CJ71" s="12">
        <f t="shared" si="50"/>
        <v>571.79869392949138</v>
      </c>
      <c r="CK71" s="12">
        <f t="shared" si="51"/>
        <v>2467.7427637085952</v>
      </c>
      <c r="CL71" s="12">
        <f t="shared" si="52"/>
        <v>67296.120122689987</v>
      </c>
      <c r="CM71" s="12">
        <f t="shared" si="53"/>
        <v>4759773.8615462622</v>
      </c>
    </row>
    <row r="72" spans="1:91">
      <c r="A72" s="11">
        <f>'Monthly Data'!A108</f>
        <v>43040</v>
      </c>
      <c r="B72" s="9">
        <f>'Monthly Data'!B108</f>
        <v>2017</v>
      </c>
      <c r="C72" s="9">
        <f t="shared" si="30"/>
        <v>11</v>
      </c>
      <c r="D72" s="12">
        <f>'Monthly Data'!C108</f>
        <v>59341818.018600002</v>
      </c>
      <c r="E72" s="1">
        <f t="shared" si="31"/>
        <v>2294818.4392852783</v>
      </c>
      <c r="F72" s="12">
        <f>'Monthly Data'!D108</f>
        <v>15708033.221500002</v>
      </c>
      <c r="G72" s="1">
        <f>'Monthly Data'!E108</f>
        <v>901059.29939304094</v>
      </c>
      <c r="H72" s="12">
        <f>'Monthly Data'!F108</f>
        <v>16609092.520893043</v>
      </c>
      <c r="I72" s="12">
        <f>'Monthly Data'!G108</f>
        <v>7145873.2959999992</v>
      </c>
      <c r="J72" s="1">
        <f>'Monthly Data'!H108</f>
        <v>553736.11793068668</v>
      </c>
      <c r="K72" s="12">
        <f>'Monthly Data'!I108</f>
        <v>7699609.4139306862</v>
      </c>
      <c r="L72" s="12">
        <f>'Monthly Data'!J108</f>
        <v>21601438.239699997</v>
      </c>
      <c r="M72" s="1">
        <f>'Monthly Data'!K108</f>
        <v>1160669.9261061691</v>
      </c>
      <c r="N72" s="12">
        <f>'Monthly Data'!L108</f>
        <v>22762108.165806167</v>
      </c>
      <c r="O72" s="12">
        <f>'Monthly Data'!M108</f>
        <v>12294516.051000001</v>
      </c>
      <c r="P72" s="1">
        <f>'Monthly Data'!N108</f>
        <v>447842.73543878825</v>
      </c>
      <c r="Q72" s="12">
        <f>'Monthly Data'!O108</f>
        <v>12742358.786438789</v>
      </c>
      <c r="R72" s="12">
        <f>'Monthly Data'!P108</f>
        <v>197758.31111472234</v>
      </c>
      <c r="S72" s="12">
        <f>'Monthly Data'!Q108</f>
        <v>99380.46</v>
      </c>
      <c r="T72" s="13">
        <f>'Monthly Data'!R108</f>
        <v>50400.477114366018</v>
      </c>
      <c r="U72" s="13">
        <f>'Monthly Data'!S108</f>
        <v>22319.472399999999</v>
      </c>
      <c r="V72" s="13">
        <f>'Monthly Data'!T108</f>
        <v>459</v>
      </c>
      <c r="W72" s="12">
        <f>'Monthly Data'!U108</f>
        <v>24302</v>
      </c>
      <c r="X72" s="12">
        <f>'Monthly Data'!V108</f>
        <v>2944</v>
      </c>
      <c r="Y72" s="12">
        <f>'Monthly Data'!W108</f>
        <v>321</v>
      </c>
      <c r="Z72" s="12">
        <f>'Monthly Data'!X108</f>
        <v>3</v>
      </c>
      <c r="AA72" s="12">
        <f>'Monthly Data'!Y108</f>
        <v>5514</v>
      </c>
      <c r="AB72" s="12">
        <f>'Monthly Data'!Z108</f>
        <v>161</v>
      </c>
      <c r="AC72" s="49">
        <f>Weather!C192</f>
        <v>2.9233333333333329</v>
      </c>
      <c r="AD72" s="50">
        <f>Weather!D192</f>
        <v>572.29999999999995</v>
      </c>
      <c r="AE72" s="50">
        <f>Weather!E192</f>
        <v>0</v>
      </c>
      <c r="AF72" s="50">
        <f>Weather!F192</f>
        <v>512.29999999999995</v>
      </c>
      <c r="AG72" s="50">
        <f>Weather!G192</f>
        <v>0</v>
      </c>
      <c r="AH72" s="50">
        <f>Weather!H192</f>
        <v>452.29999999999995</v>
      </c>
      <c r="AI72" s="50">
        <f>Weather!I192</f>
        <v>0</v>
      </c>
      <c r="AJ72" s="50">
        <f>Weather!J192</f>
        <v>392.29999999999995</v>
      </c>
      <c r="AK72" s="50">
        <f>Weather!K192</f>
        <v>0</v>
      </c>
      <c r="AL72" s="50">
        <f>Weather!L192</f>
        <v>332.3</v>
      </c>
      <c r="AM72" s="50">
        <f>Weather!M192</f>
        <v>0</v>
      </c>
      <c r="AN72" s="50">
        <f>Weather!N192</f>
        <v>272.3</v>
      </c>
      <c r="AO72" s="50">
        <f>Weather!O192</f>
        <v>0</v>
      </c>
      <c r="AP72" s="50">
        <f>Weather!P192</f>
        <v>214.8</v>
      </c>
      <c r="AQ72" s="50">
        <f>Weather!Q192</f>
        <v>2.5</v>
      </c>
      <c r="AR72" s="50">
        <f>Weather!R192</f>
        <v>158.79999999999998</v>
      </c>
      <c r="AS72" s="50">
        <f>Weather!S192</f>
        <v>6.5</v>
      </c>
      <c r="AT72" s="47">
        <f>Economic!C84</f>
        <v>711695.1</v>
      </c>
      <c r="AU72" s="47">
        <f>Economic!D84</f>
        <v>7114.4</v>
      </c>
      <c r="AV72" s="47">
        <f>Economic!E84</f>
        <v>7117.8</v>
      </c>
      <c r="AW72" s="47">
        <f>Economic!F84</f>
        <v>84.5</v>
      </c>
      <c r="AX72" s="47">
        <f>Economic!G84</f>
        <v>83.6</v>
      </c>
      <c r="AY72" s="51">
        <v>30</v>
      </c>
      <c r="AZ72" s="51">
        <v>20</v>
      </c>
      <c r="BA72" s="51">
        <f t="shared" si="32"/>
        <v>71</v>
      </c>
      <c r="BB72" s="51">
        <f t="shared" si="54"/>
        <v>0</v>
      </c>
      <c r="BC72" s="51">
        <f t="shared" si="54"/>
        <v>0</v>
      </c>
      <c r="BD72" s="51">
        <f t="shared" si="54"/>
        <v>0</v>
      </c>
      <c r="BE72" s="51">
        <f t="shared" si="54"/>
        <v>0</v>
      </c>
      <c r="BF72" s="51">
        <f t="shared" si="54"/>
        <v>0</v>
      </c>
      <c r="BG72" s="51">
        <f t="shared" si="54"/>
        <v>0</v>
      </c>
      <c r="BH72" s="51">
        <f t="shared" si="54"/>
        <v>0</v>
      </c>
      <c r="BI72" s="51">
        <f t="shared" si="54"/>
        <v>0</v>
      </c>
      <c r="BJ72" s="51">
        <f t="shared" si="54"/>
        <v>0</v>
      </c>
      <c r="BK72" s="51">
        <f t="shared" si="54"/>
        <v>0</v>
      </c>
      <c r="BL72" s="51">
        <f t="shared" si="54"/>
        <v>1</v>
      </c>
      <c r="BM72" s="51">
        <f t="shared" si="54"/>
        <v>0</v>
      </c>
      <c r="BN72" s="51">
        <f t="shared" si="54"/>
        <v>0</v>
      </c>
      <c r="BO72" s="51">
        <f t="shared" si="54"/>
        <v>1</v>
      </c>
      <c r="BP72" s="51">
        <f t="shared" si="33"/>
        <v>1</v>
      </c>
      <c r="BQ72" s="51">
        <f t="shared" si="55"/>
        <v>0</v>
      </c>
      <c r="BR72" s="52">
        <v>0</v>
      </c>
      <c r="BS72" s="52">
        <v>0</v>
      </c>
      <c r="BT72" s="58">
        <f t="shared" si="34"/>
        <v>0</v>
      </c>
      <c r="BU72" s="58">
        <f t="shared" si="35"/>
        <v>0</v>
      </c>
      <c r="BV72" s="58">
        <f t="shared" si="36"/>
        <v>0</v>
      </c>
      <c r="BW72" s="58">
        <f t="shared" si="37"/>
        <v>0</v>
      </c>
      <c r="BX72" s="58">
        <f t="shared" si="38"/>
        <v>0</v>
      </c>
      <c r="BY72" s="58">
        <f t="shared" si="39"/>
        <v>0</v>
      </c>
      <c r="BZ72" s="58">
        <f t="shared" si="40"/>
        <v>0</v>
      </c>
      <c r="CA72" s="58">
        <f t="shared" si="41"/>
        <v>0</v>
      </c>
      <c r="CB72" s="58">
        <f t="shared" si="42"/>
        <v>0</v>
      </c>
      <c r="CC72" s="58">
        <f t="shared" si="43"/>
        <v>0</v>
      </c>
      <c r="CD72" s="58">
        <f t="shared" si="44"/>
        <v>0</v>
      </c>
      <c r="CE72" s="58">
        <f t="shared" si="45"/>
        <v>0</v>
      </c>
      <c r="CF72" s="58">
        <f t="shared" si="46"/>
        <v>0</v>
      </c>
      <c r="CG72" s="58">
        <f t="shared" si="47"/>
        <v>0</v>
      </c>
      <c r="CH72" s="58">
        <f t="shared" si="48"/>
        <v>0</v>
      </c>
      <c r="CI72" s="58">
        <f t="shared" si="49"/>
        <v>0</v>
      </c>
      <c r="CJ72" s="12">
        <f t="shared" si="50"/>
        <v>683.44549917262134</v>
      </c>
      <c r="CK72" s="12">
        <f t="shared" si="51"/>
        <v>2615.3564585362387</v>
      </c>
      <c r="CL72" s="12">
        <f t="shared" si="52"/>
        <v>70909.994286000525</v>
      </c>
      <c r="CM72" s="12">
        <f t="shared" si="53"/>
        <v>4247452.9288129294</v>
      </c>
    </row>
    <row r="73" spans="1:91">
      <c r="A73" s="11">
        <f>'Monthly Data'!A109</f>
        <v>43070</v>
      </c>
      <c r="B73" s="9">
        <f>'Monthly Data'!B109</f>
        <v>2017</v>
      </c>
      <c r="C73" s="9">
        <f t="shared" si="30"/>
        <v>12</v>
      </c>
      <c r="D73" s="12">
        <f>'Monthly Data'!C109</f>
        <v>68680016.010999992</v>
      </c>
      <c r="E73" s="1">
        <f t="shared" si="31"/>
        <v>2430573.712566942</v>
      </c>
      <c r="F73" s="12">
        <f>'Monthly Data'!D109</f>
        <v>20545363.173</v>
      </c>
      <c r="G73" s="1">
        <f>'Monthly Data'!E109</f>
        <v>901059.29939304094</v>
      </c>
      <c r="H73" s="12">
        <f>'Monthly Data'!F109</f>
        <v>21446422.47239304</v>
      </c>
      <c r="I73" s="12">
        <f>'Monthly Data'!G109</f>
        <v>8363657.4934999999</v>
      </c>
      <c r="J73" s="1">
        <f>'Monthly Data'!H109</f>
        <v>553736.11793068668</v>
      </c>
      <c r="K73" s="12">
        <f>'Monthly Data'!I109</f>
        <v>8917393.611430686</v>
      </c>
      <c r="L73" s="12">
        <f>'Monthly Data'!J109</f>
        <v>24694655.281500001</v>
      </c>
      <c r="M73" s="1">
        <f>'Monthly Data'!K109</f>
        <v>1160669.9261061691</v>
      </c>
      <c r="N73" s="12">
        <f>'Monthly Data'!L109</f>
        <v>25855325.20760617</v>
      </c>
      <c r="O73" s="12">
        <f>'Monthly Data'!M109</f>
        <v>12328404.916999999</v>
      </c>
      <c r="P73" s="1">
        <f>'Monthly Data'!N109</f>
        <v>447842.73543878825</v>
      </c>
      <c r="Q73" s="12">
        <f>'Monthly Data'!O109</f>
        <v>12776247.652438788</v>
      </c>
      <c r="R73" s="12">
        <f>'Monthly Data'!P109</f>
        <v>214668.42143305557</v>
      </c>
      <c r="S73" s="12">
        <f>'Monthly Data'!Q109</f>
        <v>102693.01200000002</v>
      </c>
      <c r="T73" s="13">
        <f>'Monthly Data'!R109</f>
        <v>51300.898403095758</v>
      </c>
      <c r="U73" s="13">
        <f>'Monthly Data'!S109</f>
        <v>21175.703999999998</v>
      </c>
      <c r="V73" s="13">
        <f>'Monthly Data'!T109</f>
        <v>459</v>
      </c>
      <c r="W73" s="12">
        <f>'Monthly Data'!U109</f>
        <v>24317</v>
      </c>
      <c r="X73" s="12">
        <f>'Monthly Data'!V109</f>
        <v>2941</v>
      </c>
      <c r="Y73" s="12">
        <f>'Monthly Data'!W109</f>
        <v>322</v>
      </c>
      <c r="Z73" s="12">
        <f>'Monthly Data'!X109</f>
        <v>3</v>
      </c>
      <c r="AA73" s="12">
        <f>'Monthly Data'!Y109</f>
        <v>5514</v>
      </c>
      <c r="AB73" s="12">
        <f>'Monthly Data'!Z109</f>
        <v>161</v>
      </c>
      <c r="AC73" s="49">
        <f>Weather!C193</f>
        <v>-7.1000000000000005</v>
      </c>
      <c r="AD73" s="50">
        <f>Weather!D193</f>
        <v>902.09999999999991</v>
      </c>
      <c r="AE73" s="50">
        <f>Weather!E193</f>
        <v>0</v>
      </c>
      <c r="AF73" s="50">
        <f>Weather!F193</f>
        <v>840.09999999999991</v>
      </c>
      <c r="AG73" s="50">
        <f>Weather!G193</f>
        <v>0</v>
      </c>
      <c r="AH73" s="50">
        <f>Weather!H193</f>
        <v>778.1</v>
      </c>
      <c r="AI73" s="50">
        <f>Weather!I193</f>
        <v>0</v>
      </c>
      <c r="AJ73" s="50">
        <f>Weather!J193</f>
        <v>716.1</v>
      </c>
      <c r="AK73" s="50">
        <f>Weather!K193</f>
        <v>0</v>
      </c>
      <c r="AL73" s="50">
        <f>Weather!L193</f>
        <v>654.09999999999991</v>
      </c>
      <c r="AM73" s="50">
        <f>Weather!M193</f>
        <v>0</v>
      </c>
      <c r="AN73" s="50">
        <f>Weather!N193</f>
        <v>592.09999999999991</v>
      </c>
      <c r="AO73" s="50">
        <f>Weather!O193</f>
        <v>0</v>
      </c>
      <c r="AP73" s="50">
        <f>Weather!P193</f>
        <v>530.09999999999991</v>
      </c>
      <c r="AQ73" s="50">
        <f>Weather!Q193</f>
        <v>0</v>
      </c>
      <c r="AR73" s="50">
        <f>Weather!R193</f>
        <v>468.19999999999993</v>
      </c>
      <c r="AS73" s="50">
        <f>Weather!S193</f>
        <v>9.9999999999999645E-2</v>
      </c>
      <c r="AT73" s="47">
        <f>Economic!C85</f>
        <v>711695.1</v>
      </c>
      <c r="AU73" s="47">
        <f>Economic!D85</f>
        <v>7131.7</v>
      </c>
      <c r="AV73" s="47">
        <f>Economic!E85</f>
        <v>7140.2</v>
      </c>
      <c r="AW73" s="47">
        <f>Economic!F85</f>
        <v>85.4</v>
      </c>
      <c r="AX73" s="47">
        <f>Economic!G85</f>
        <v>84.5</v>
      </c>
      <c r="AY73" s="51">
        <v>31</v>
      </c>
      <c r="AZ73" s="51">
        <v>22</v>
      </c>
      <c r="BA73" s="51">
        <f t="shared" si="32"/>
        <v>72</v>
      </c>
      <c r="BB73" s="51">
        <f t="shared" si="54"/>
        <v>0</v>
      </c>
      <c r="BC73" s="51">
        <f t="shared" si="54"/>
        <v>0</v>
      </c>
      <c r="BD73" s="51">
        <f t="shared" si="54"/>
        <v>0</v>
      </c>
      <c r="BE73" s="51">
        <f t="shared" si="54"/>
        <v>0</v>
      </c>
      <c r="BF73" s="51">
        <f t="shared" si="54"/>
        <v>0</v>
      </c>
      <c r="BG73" s="51">
        <f t="shared" si="54"/>
        <v>0</v>
      </c>
      <c r="BH73" s="51">
        <f t="shared" si="54"/>
        <v>0</v>
      </c>
      <c r="BI73" s="51">
        <f t="shared" si="54"/>
        <v>0</v>
      </c>
      <c r="BJ73" s="51">
        <f t="shared" si="54"/>
        <v>0</v>
      </c>
      <c r="BK73" s="51">
        <f t="shared" si="54"/>
        <v>0</v>
      </c>
      <c r="BL73" s="51">
        <f t="shared" si="54"/>
        <v>0</v>
      </c>
      <c r="BM73" s="51">
        <f t="shared" si="54"/>
        <v>1</v>
      </c>
      <c r="BN73" s="51">
        <f t="shared" si="54"/>
        <v>0</v>
      </c>
      <c r="BO73" s="51">
        <f t="shared" si="54"/>
        <v>0</v>
      </c>
      <c r="BP73" s="51">
        <f t="shared" si="33"/>
        <v>0</v>
      </c>
      <c r="BQ73" s="51">
        <f t="shared" si="55"/>
        <v>0</v>
      </c>
      <c r="BR73" s="52">
        <v>0</v>
      </c>
      <c r="BS73" s="52">
        <v>0</v>
      </c>
      <c r="BT73" s="58">
        <f t="shared" si="34"/>
        <v>0</v>
      </c>
      <c r="BU73" s="58">
        <f t="shared" si="35"/>
        <v>0</v>
      </c>
      <c r="BV73" s="58">
        <f t="shared" si="36"/>
        <v>0</v>
      </c>
      <c r="BW73" s="58">
        <f t="shared" si="37"/>
        <v>0</v>
      </c>
      <c r="BX73" s="58">
        <f t="shared" si="38"/>
        <v>0</v>
      </c>
      <c r="BY73" s="58">
        <f t="shared" si="39"/>
        <v>0</v>
      </c>
      <c r="BZ73" s="58">
        <f t="shared" si="40"/>
        <v>0</v>
      </c>
      <c r="CA73" s="58">
        <f t="shared" si="41"/>
        <v>0</v>
      </c>
      <c r="CB73" s="58">
        <f t="shared" si="42"/>
        <v>0</v>
      </c>
      <c r="CC73" s="58">
        <f t="shared" si="43"/>
        <v>0</v>
      </c>
      <c r="CD73" s="58">
        <f t="shared" si="44"/>
        <v>0</v>
      </c>
      <c r="CE73" s="58">
        <f t="shared" si="45"/>
        <v>0</v>
      </c>
      <c r="CF73" s="58">
        <f t="shared" si="46"/>
        <v>0</v>
      </c>
      <c r="CG73" s="58">
        <f t="shared" si="47"/>
        <v>0</v>
      </c>
      <c r="CH73" s="58">
        <f t="shared" si="48"/>
        <v>0</v>
      </c>
      <c r="CI73" s="58">
        <f t="shared" si="49"/>
        <v>0</v>
      </c>
      <c r="CJ73" s="12">
        <f t="shared" si="50"/>
        <v>881.95182269165764</v>
      </c>
      <c r="CK73" s="12">
        <f t="shared" si="51"/>
        <v>3032.095753631651</v>
      </c>
      <c r="CL73" s="12">
        <f t="shared" si="52"/>
        <v>80296.041017410462</v>
      </c>
      <c r="CM73" s="12">
        <f t="shared" si="53"/>
        <v>4258749.2174795959</v>
      </c>
    </row>
    <row r="74" spans="1:91">
      <c r="A74" s="11">
        <f>'Monthly Data'!A110</f>
        <v>43101</v>
      </c>
      <c r="B74" s="9">
        <f>'Monthly Data'!B110</f>
        <v>2018</v>
      </c>
      <c r="C74" s="9">
        <f t="shared" si="30"/>
        <v>1</v>
      </c>
      <c r="D74" s="12">
        <f>'Monthly Data'!C110</f>
        <v>74411629.835700005</v>
      </c>
      <c r="E74" s="1">
        <f t="shared" si="31"/>
        <v>3437450.6132041663</v>
      </c>
      <c r="F74" s="12">
        <f>'Monthly Data'!D110</f>
        <v>22722353.780999999</v>
      </c>
      <c r="G74" s="1">
        <f>'Monthly Data'!E110</f>
        <v>1430670.7050135201</v>
      </c>
      <c r="H74" s="12">
        <f>'Monthly Data'!F110</f>
        <v>24153024.486013521</v>
      </c>
      <c r="I74" s="12">
        <f>'Monthly Data'!G110</f>
        <v>9133528.5758000016</v>
      </c>
      <c r="J74" s="1">
        <f>'Monthly Data'!H110</f>
        <v>655950.62407129374</v>
      </c>
      <c r="K74" s="12">
        <f>'Monthly Data'!I110</f>
        <v>9789479.1998712961</v>
      </c>
      <c r="L74" s="12">
        <f>'Monthly Data'!J110</f>
        <v>26664158.7608</v>
      </c>
      <c r="M74" s="1">
        <f>'Monthly Data'!K110</f>
        <v>1446778.1001672812</v>
      </c>
      <c r="N74" s="12">
        <f>'Monthly Data'!L110</f>
        <v>28110936.860967282</v>
      </c>
      <c r="O74" s="12">
        <f>'Monthly Data'!M110</f>
        <v>12140536.132000001</v>
      </c>
      <c r="P74" s="1">
        <f>'Monthly Data'!N110</f>
        <v>501412.6140682089</v>
      </c>
      <c r="Q74" s="12">
        <f>'Monthly Data'!O110</f>
        <v>12641948.746068209</v>
      </c>
      <c r="R74" s="12">
        <f>'Monthly Data'!P110</f>
        <v>209384.46089583338</v>
      </c>
      <c r="S74" s="12">
        <f>'Monthly Data'!Q110</f>
        <v>104217.51200000002</v>
      </c>
      <c r="T74" s="13">
        <f>'Monthly Data'!R110</f>
        <v>72082.378590490203</v>
      </c>
      <c r="U74" s="13">
        <f>'Monthly Data'!S110</f>
        <v>22318.951000000001</v>
      </c>
      <c r="V74" s="13">
        <f>'Monthly Data'!T110</f>
        <v>459</v>
      </c>
      <c r="W74" s="12">
        <f>'Monthly Data'!U110</f>
        <v>24330</v>
      </c>
      <c r="X74" s="12">
        <f>'Monthly Data'!V110</f>
        <v>2943</v>
      </c>
      <c r="Y74" s="12">
        <f>'Monthly Data'!W110</f>
        <v>322</v>
      </c>
      <c r="Z74" s="12">
        <f>'Monthly Data'!X110</f>
        <v>3</v>
      </c>
      <c r="AA74" s="12">
        <f>'Monthly Data'!Y110</f>
        <v>5514</v>
      </c>
      <c r="AB74" s="12">
        <f>'Monthly Data'!Z110</f>
        <v>165</v>
      </c>
      <c r="AC74" s="49">
        <f>Weather!C194</f>
        <v>-8.2451612903225797</v>
      </c>
      <c r="AD74" s="50">
        <f>Weather!D194</f>
        <v>937.60000000000014</v>
      </c>
      <c r="AE74" s="50">
        <f>Weather!E194</f>
        <v>0</v>
      </c>
      <c r="AF74" s="50">
        <f>Weather!F194</f>
        <v>875.6</v>
      </c>
      <c r="AG74" s="50">
        <f>Weather!G194</f>
        <v>0</v>
      </c>
      <c r="AH74" s="50">
        <f>Weather!H194</f>
        <v>813.6</v>
      </c>
      <c r="AI74" s="50">
        <f>Weather!I194</f>
        <v>0</v>
      </c>
      <c r="AJ74" s="50">
        <f>Weather!J194</f>
        <v>751.6</v>
      </c>
      <c r="AK74" s="50">
        <f>Weather!K194</f>
        <v>0</v>
      </c>
      <c r="AL74" s="50">
        <f>Weather!L194</f>
        <v>689.59999999999991</v>
      </c>
      <c r="AM74" s="50">
        <f>Weather!M194</f>
        <v>0</v>
      </c>
      <c r="AN74" s="50">
        <f>Weather!N194</f>
        <v>627.59999999999991</v>
      </c>
      <c r="AO74" s="50">
        <f>Weather!O194</f>
        <v>0</v>
      </c>
      <c r="AP74" s="50">
        <f>Weather!P194</f>
        <v>565.59999999999991</v>
      </c>
      <c r="AQ74" s="50">
        <f>Weather!Q194</f>
        <v>0</v>
      </c>
      <c r="AR74" s="50">
        <f>Weather!R194</f>
        <v>503.59999999999991</v>
      </c>
      <c r="AS74" s="50">
        <f>Weather!S194</f>
        <v>0</v>
      </c>
      <c r="AT74" s="47">
        <f>Economic!C86</f>
        <v>735936.1</v>
      </c>
      <c r="AU74" s="47">
        <f>Economic!D86</f>
        <v>7129.8</v>
      </c>
      <c r="AV74" s="47">
        <f>Economic!E86</f>
        <v>7100.3</v>
      </c>
      <c r="AW74" s="47">
        <f>Economic!F86</f>
        <v>84.8</v>
      </c>
      <c r="AX74" s="47">
        <f>Economic!G86</f>
        <v>83.8</v>
      </c>
      <c r="AY74" s="51">
        <v>31</v>
      </c>
      <c r="AZ74" s="51">
        <v>20</v>
      </c>
      <c r="BA74" s="51">
        <f t="shared" si="32"/>
        <v>73</v>
      </c>
      <c r="BB74" s="51">
        <f t="shared" si="54"/>
        <v>1</v>
      </c>
      <c r="BC74" s="51">
        <f t="shared" si="54"/>
        <v>0</v>
      </c>
      <c r="BD74" s="51">
        <f t="shared" si="54"/>
        <v>0</v>
      </c>
      <c r="BE74" s="51">
        <f t="shared" si="54"/>
        <v>0</v>
      </c>
      <c r="BF74" s="51">
        <f t="shared" si="54"/>
        <v>0</v>
      </c>
      <c r="BG74" s="51">
        <f t="shared" si="54"/>
        <v>0</v>
      </c>
      <c r="BH74" s="51">
        <f t="shared" si="54"/>
        <v>0</v>
      </c>
      <c r="BI74" s="51">
        <f t="shared" si="54"/>
        <v>0</v>
      </c>
      <c r="BJ74" s="51">
        <f t="shared" si="54"/>
        <v>0</v>
      </c>
      <c r="BK74" s="51">
        <f t="shared" si="54"/>
        <v>0</v>
      </c>
      <c r="BL74" s="51">
        <f t="shared" si="54"/>
        <v>0</v>
      </c>
      <c r="BM74" s="51">
        <f t="shared" si="54"/>
        <v>0</v>
      </c>
      <c r="BN74" s="51">
        <f t="shared" si="54"/>
        <v>0</v>
      </c>
      <c r="BO74" s="51">
        <f t="shared" si="54"/>
        <v>0</v>
      </c>
      <c r="BP74" s="51">
        <f t="shared" si="33"/>
        <v>0</v>
      </c>
      <c r="BQ74" s="51">
        <f t="shared" si="55"/>
        <v>0</v>
      </c>
      <c r="BR74" s="52">
        <v>0</v>
      </c>
      <c r="BS74" s="52">
        <v>0</v>
      </c>
      <c r="BT74" s="58">
        <f t="shared" si="34"/>
        <v>0</v>
      </c>
      <c r="BU74" s="58">
        <f t="shared" si="35"/>
        <v>0</v>
      </c>
      <c r="BV74" s="58">
        <f t="shared" si="36"/>
        <v>0</v>
      </c>
      <c r="BW74" s="58">
        <f t="shared" si="37"/>
        <v>0</v>
      </c>
      <c r="BX74" s="58">
        <f t="shared" si="38"/>
        <v>0</v>
      </c>
      <c r="BY74" s="58">
        <f t="shared" si="39"/>
        <v>0</v>
      </c>
      <c r="BZ74" s="58">
        <f t="shared" si="40"/>
        <v>0</v>
      </c>
      <c r="CA74" s="58">
        <f t="shared" si="41"/>
        <v>0</v>
      </c>
      <c r="CB74" s="58">
        <f t="shared" si="42"/>
        <v>0</v>
      </c>
      <c r="CC74" s="58">
        <f t="shared" si="43"/>
        <v>0</v>
      </c>
      <c r="CD74" s="58">
        <f t="shared" si="44"/>
        <v>0</v>
      </c>
      <c r="CE74" s="58">
        <f t="shared" si="45"/>
        <v>0</v>
      </c>
      <c r="CF74" s="58">
        <f t="shared" si="46"/>
        <v>0</v>
      </c>
      <c r="CG74" s="58">
        <f t="shared" si="47"/>
        <v>0</v>
      </c>
      <c r="CH74" s="58">
        <f t="shared" si="48"/>
        <v>0</v>
      </c>
      <c r="CI74" s="58">
        <f t="shared" si="49"/>
        <v>0</v>
      </c>
      <c r="CJ74" s="12">
        <f t="shared" si="50"/>
        <v>992.72603723853354</v>
      </c>
      <c r="CK74" s="12">
        <f t="shared" si="51"/>
        <v>3326.3605843939163</v>
      </c>
      <c r="CL74" s="12">
        <f t="shared" si="52"/>
        <v>87301.046152072304</v>
      </c>
      <c r="CM74" s="12">
        <f t="shared" si="53"/>
        <v>4213982.9153560698</v>
      </c>
    </row>
    <row r="75" spans="1:91">
      <c r="A75" s="11">
        <f>'Monthly Data'!A111</f>
        <v>43132</v>
      </c>
      <c r="B75" s="9">
        <f>'Monthly Data'!B111</f>
        <v>2018</v>
      </c>
      <c r="C75" s="9">
        <f t="shared" si="30"/>
        <v>2</v>
      </c>
      <c r="D75" s="12">
        <f>'Monthly Data'!C111</f>
        <v>61558830.735299997</v>
      </c>
      <c r="E75" s="1">
        <f t="shared" si="31"/>
        <v>1651952.9219000041</v>
      </c>
      <c r="F75" s="12">
        <f>'Monthly Data'!D111</f>
        <v>17933066.622499999</v>
      </c>
      <c r="G75" s="1">
        <f>'Monthly Data'!E111</f>
        <v>1430670.7050135201</v>
      </c>
      <c r="H75" s="12">
        <f>'Monthly Data'!F111</f>
        <v>19363737.32751352</v>
      </c>
      <c r="I75" s="12">
        <f>'Monthly Data'!G111</f>
        <v>7658508.4949999992</v>
      </c>
      <c r="J75" s="1">
        <f>'Monthly Data'!H111</f>
        <v>655950.62407129374</v>
      </c>
      <c r="K75" s="12">
        <f>'Monthly Data'!I111</f>
        <v>8314459.1190712927</v>
      </c>
      <c r="L75" s="12">
        <f>'Monthly Data'!J111</f>
        <v>22466302.747899994</v>
      </c>
      <c r="M75" s="1">
        <f>'Monthly Data'!K111</f>
        <v>1446778.1001672812</v>
      </c>
      <c r="N75" s="12">
        <f>'Monthly Data'!L111</f>
        <v>23913080.848067276</v>
      </c>
      <c r="O75" s="12">
        <f>'Monthly Data'!M111</f>
        <v>11581980.397</v>
      </c>
      <c r="P75" s="1">
        <f>'Monthly Data'!N111</f>
        <v>501412.6140682089</v>
      </c>
      <c r="Q75" s="12">
        <f>'Monthly Data'!O111</f>
        <v>12083393.011068208</v>
      </c>
      <c r="R75" s="12">
        <f>'Monthly Data'!P111</f>
        <v>174264.19499999998</v>
      </c>
      <c r="S75" s="12">
        <f>'Monthly Data'!Q111</f>
        <v>92755.356</v>
      </c>
      <c r="T75" s="13">
        <f>'Monthly Data'!R111</f>
        <v>26965.596874854484</v>
      </c>
      <c r="U75" s="13">
        <f>'Monthly Data'!S111</f>
        <v>21791.612999999998</v>
      </c>
      <c r="V75" s="13">
        <f>'Monthly Data'!T111</f>
        <v>459</v>
      </c>
      <c r="W75" s="12">
        <f>'Monthly Data'!U111</f>
        <v>24337</v>
      </c>
      <c r="X75" s="12">
        <f>'Monthly Data'!V111</f>
        <v>2939</v>
      </c>
      <c r="Y75" s="12">
        <f>'Monthly Data'!W111</f>
        <v>322</v>
      </c>
      <c r="Z75" s="12">
        <f>'Monthly Data'!X111</f>
        <v>3</v>
      </c>
      <c r="AA75" s="12">
        <f>'Monthly Data'!Y111</f>
        <v>5514</v>
      </c>
      <c r="AB75" s="12">
        <f>'Monthly Data'!Z111</f>
        <v>164</v>
      </c>
      <c r="AC75" s="49">
        <f>Weather!C195</f>
        <v>-3.4035714285714289</v>
      </c>
      <c r="AD75" s="50">
        <f>Weather!D195</f>
        <v>711.30000000000007</v>
      </c>
      <c r="AE75" s="50">
        <f>Weather!E195</f>
        <v>0</v>
      </c>
      <c r="AF75" s="50">
        <f>Weather!F195</f>
        <v>655.30000000000007</v>
      </c>
      <c r="AG75" s="50">
        <f>Weather!G195</f>
        <v>0</v>
      </c>
      <c r="AH75" s="50">
        <f>Weather!H195</f>
        <v>599.30000000000018</v>
      </c>
      <c r="AI75" s="50">
        <f>Weather!I195</f>
        <v>0</v>
      </c>
      <c r="AJ75" s="50">
        <f>Weather!J195</f>
        <v>543.30000000000007</v>
      </c>
      <c r="AK75" s="50">
        <f>Weather!K195</f>
        <v>0</v>
      </c>
      <c r="AL75" s="50">
        <f>Weather!L195</f>
        <v>487.29999999999995</v>
      </c>
      <c r="AM75" s="50">
        <f>Weather!M195</f>
        <v>0</v>
      </c>
      <c r="AN75" s="50">
        <f>Weather!N195</f>
        <v>431.29999999999995</v>
      </c>
      <c r="AO75" s="50">
        <f>Weather!O195</f>
        <v>0</v>
      </c>
      <c r="AP75" s="50">
        <f>Weather!P195</f>
        <v>375.2999999999999</v>
      </c>
      <c r="AQ75" s="50">
        <f>Weather!Q195</f>
        <v>0</v>
      </c>
      <c r="AR75" s="50">
        <f>Weather!R195</f>
        <v>319.29999999999995</v>
      </c>
      <c r="AS75" s="50">
        <f>Weather!S195</f>
        <v>0</v>
      </c>
      <c r="AT75" s="47">
        <f>Economic!C87</f>
        <v>735936.1</v>
      </c>
      <c r="AU75" s="47">
        <f>Economic!D87</f>
        <v>7121.1</v>
      </c>
      <c r="AV75" s="47">
        <f>Economic!E87</f>
        <v>7053.7</v>
      </c>
      <c r="AW75" s="47">
        <f>Economic!F87</f>
        <v>84.1</v>
      </c>
      <c r="AX75" s="47">
        <f>Economic!G87</f>
        <v>83</v>
      </c>
      <c r="AY75" s="51">
        <v>28</v>
      </c>
      <c r="AZ75" s="51">
        <v>20</v>
      </c>
      <c r="BA75" s="51">
        <f t="shared" si="32"/>
        <v>74</v>
      </c>
      <c r="BB75" s="51">
        <f t="shared" si="54"/>
        <v>0</v>
      </c>
      <c r="BC75" s="51">
        <f t="shared" si="54"/>
        <v>1</v>
      </c>
      <c r="BD75" s="51">
        <f t="shared" si="54"/>
        <v>0</v>
      </c>
      <c r="BE75" s="51">
        <f t="shared" si="54"/>
        <v>0</v>
      </c>
      <c r="BF75" s="51">
        <f t="shared" si="54"/>
        <v>0</v>
      </c>
      <c r="BG75" s="51">
        <f t="shared" si="54"/>
        <v>0</v>
      </c>
      <c r="BH75" s="51">
        <f t="shared" si="54"/>
        <v>0</v>
      </c>
      <c r="BI75" s="51">
        <f t="shared" si="54"/>
        <v>0</v>
      </c>
      <c r="BJ75" s="51">
        <f t="shared" si="54"/>
        <v>0</v>
      </c>
      <c r="BK75" s="51">
        <f t="shared" si="54"/>
        <v>0</v>
      </c>
      <c r="BL75" s="51">
        <f t="shared" si="54"/>
        <v>0</v>
      </c>
      <c r="BM75" s="51">
        <f t="shared" si="54"/>
        <v>0</v>
      </c>
      <c r="BN75" s="51">
        <f t="shared" si="54"/>
        <v>0</v>
      </c>
      <c r="BO75" s="51">
        <f t="shared" si="54"/>
        <v>0</v>
      </c>
      <c r="BP75" s="51">
        <f t="shared" si="33"/>
        <v>0</v>
      </c>
      <c r="BQ75" s="51">
        <f t="shared" si="55"/>
        <v>0</v>
      </c>
      <c r="BR75" s="52">
        <v>0</v>
      </c>
      <c r="BS75" s="52">
        <v>0</v>
      </c>
      <c r="BT75" s="58">
        <f t="shared" si="34"/>
        <v>0</v>
      </c>
      <c r="BU75" s="58">
        <f t="shared" si="35"/>
        <v>0</v>
      </c>
      <c r="BV75" s="58">
        <f t="shared" si="36"/>
        <v>0</v>
      </c>
      <c r="BW75" s="58">
        <f t="shared" si="37"/>
        <v>0</v>
      </c>
      <c r="BX75" s="58">
        <f t="shared" si="38"/>
        <v>0</v>
      </c>
      <c r="BY75" s="58">
        <f t="shared" si="39"/>
        <v>0</v>
      </c>
      <c r="BZ75" s="58">
        <f t="shared" si="40"/>
        <v>0</v>
      </c>
      <c r="CA75" s="58">
        <f t="shared" si="41"/>
        <v>0</v>
      </c>
      <c r="CB75" s="58">
        <f t="shared" si="42"/>
        <v>0</v>
      </c>
      <c r="CC75" s="58">
        <f t="shared" si="43"/>
        <v>0</v>
      </c>
      <c r="CD75" s="58">
        <f t="shared" si="44"/>
        <v>0</v>
      </c>
      <c r="CE75" s="58">
        <f t="shared" si="45"/>
        <v>0</v>
      </c>
      <c r="CF75" s="58">
        <f t="shared" si="46"/>
        <v>0</v>
      </c>
      <c r="CG75" s="58">
        <f t="shared" si="47"/>
        <v>0</v>
      </c>
      <c r="CH75" s="58">
        <f t="shared" si="48"/>
        <v>0</v>
      </c>
      <c r="CI75" s="58">
        <f t="shared" si="49"/>
        <v>0</v>
      </c>
      <c r="CJ75" s="12">
        <f t="shared" si="50"/>
        <v>795.65013467204335</v>
      </c>
      <c r="CK75" s="12">
        <f t="shared" si="51"/>
        <v>2829.0095675642369</v>
      </c>
      <c r="CL75" s="12">
        <f t="shared" si="52"/>
        <v>74264.226236233779</v>
      </c>
      <c r="CM75" s="12">
        <f t="shared" si="53"/>
        <v>4027797.6703560692</v>
      </c>
    </row>
    <row r="76" spans="1:91">
      <c r="A76" s="11">
        <f>'Monthly Data'!A112</f>
        <v>43160</v>
      </c>
      <c r="B76" s="9">
        <f>'Monthly Data'!B112</f>
        <v>2018</v>
      </c>
      <c r="C76" s="9">
        <f t="shared" si="30"/>
        <v>3</v>
      </c>
      <c r="D76" s="12">
        <f>'Monthly Data'!C112</f>
        <v>64110210.672899999</v>
      </c>
      <c r="E76" s="1">
        <f t="shared" si="31"/>
        <v>1933654.4454699978</v>
      </c>
      <c r="F76" s="12">
        <f>'Monthly Data'!D112</f>
        <v>18000296.776700001</v>
      </c>
      <c r="G76" s="1">
        <f>'Monthly Data'!E112</f>
        <v>1430670.7050135201</v>
      </c>
      <c r="H76" s="12">
        <f>'Monthly Data'!F112</f>
        <v>19430967.481713522</v>
      </c>
      <c r="I76" s="12">
        <f>'Monthly Data'!G112</f>
        <v>7882064.4131000005</v>
      </c>
      <c r="J76" s="1">
        <f>'Monthly Data'!H112</f>
        <v>655950.62407129374</v>
      </c>
      <c r="K76" s="12">
        <f>'Monthly Data'!I112</f>
        <v>8538015.0371712949</v>
      </c>
      <c r="L76" s="12">
        <f>'Monthly Data'!J112</f>
        <v>23294233.3312</v>
      </c>
      <c r="M76" s="1">
        <f>'Monthly Data'!K112</f>
        <v>1446778.1001672812</v>
      </c>
      <c r="N76" s="12">
        <f>'Monthly Data'!L112</f>
        <v>24741011.431367282</v>
      </c>
      <c r="O76" s="12">
        <f>'Monthly Data'!M112</f>
        <v>12725856.011</v>
      </c>
      <c r="P76" s="1">
        <f>'Monthly Data'!N112</f>
        <v>501412.6140682089</v>
      </c>
      <c r="Q76" s="12">
        <f>'Monthly Data'!O112</f>
        <v>13227268.625068208</v>
      </c>
      <c r="R76" s="12">
        <f>'Monthly Data'!P112</f>
        <v>171412.68342999998</v>
      </c>
      <c r="S76" s="12">
        <f>'Monthly Data'!Q112</f>
        <v>102693.01200000002</v>
      </c>
      <c r="T76" s="13">
        <f>'Monthly Data'!R112</f>
        <v>68988.101813541056</v>
      </c>
      <c r="U76" s="13">
        <f>'Monthly Data'!S112</f>
        <v>21107.903999999999</v>
      </c>
      <c r="V76" s="13">
        <f>'Monthly Data'!T112</f>
        <v>459</v>
      </c>
      <c r="W76" s="12">
        <f>'Monthly Data'!U112</f>
        <v>24344</v>
      </c>
      <c r="X76" s="12">
        <f>'Monthly Data'!V112</f>
        <v>2940</v>
      </c>
      <c r="Y76" s="12">
        <f>'Monthly Data'!W112</f>
        <v>323</v>
      </c>
      <c r="Z76" s="12">
        <f>'Monthly Data'!X112</f>
        <v>3</v>
      </c>
      <c r="AA76" s="12">
        <f>'Monthly Data'!Y112</f>
        <v>5514</v>
      </c>
      <c r="AB76" s="12">
        <f>'Monthly Data'!Z112</f>
        <v>164</v>
      </c>
      <c r="AC76" s="49">
        <f>Weather!C196</f>
        <v>-0.67741935483870963</v>
      </c>
      <c r="AD76" s="50">
        <f>Weather!D196</f>
        <v>703</v>
      </c>
      <c r="AE76" s="50">
        <f>Weather!E196</f>
        <v>0</v>
      </c>
      <c r="AF76" s="50">
        <f>Weather!F196</f>
        <v>641.00000000000011</v>
      </c>
      <c r="AG76" s="50">
        <f>Weather!G196</f>
        <v>0</v>
      </c>
      <c r="AH76" s="50">
        <f>Weather!H196</f>
        <v>579</v>
      </c>
      <c r="AI76" s="50">
        <f>Weather!I196</f>
        <v>0</v>
      </c>
      <c r="AJ76" s="50">
        <f>Weather!J196</f>
        <v>517</v>
      </c>
      <c r="AK76" s="50">
        <f>Weather!K196</f>
        <v>0</v>
      </c>
      <c r="AL76" s="50">
        <f>Weather!L196</f>
        <v>455.00000000000006</v>
      </c>
      <c r="AM76" s="50">
        <f>Weather!M196</f>
        <v>0</v>
      </c>
      <c r="AN76" s="50">
        <f>Weather!N196</f>
        <v>393.00000000000006</v>
      </c>
      <c r="AO76" s="50">
        <f>Weather!O196</f>
        <v>0</v>
      </c>
      <c r="AP76" s="50">
        <f>Weather!P196</f>
        <v>331.00000000000006</v>
      </c>
      <c r="AQ76" s="50">
        <f>Weather!Q196</f>
        <v>0</v>
      </c>
      <c r="AR76" s="50">
        <f>Weather!R196</f>
        <v>269.00000000000006</v>
      </c>
      <c r="AS76" s="50">
        <f>Weather!S196</f>
        <v>0</v>
      </c>
      <c r="AT76" s="47">
        <f>Economic!C88</f>
        <v>735936.1</v>
      </c>
      <c r="AU76" s="47">
        <f>Economic!D88</f>
        <v>7120.5</v>
      </c>
      <c r="AV76" s="47">
        <f>Economic!E88</f>
        <v>7013.3</v>
      </c>
      <c r="AW76" s="47">
        <f>Economic!F88</f>
        <v>83.1</v>
      </c>
      <c r="AX76" s="47">
        <f>Economic!G88</f>
        <v>82</v>
      </c>
      <c r="AY76" s="51">
        <v>31</v>
      </c>
      <c r="AZ76" s="51">
        <v>22</v>
      </c>
      <c r="BA76" s="51">
        <f t="shared" si="32"/>
        <v>75</v>
      </c>
      <c r="BB76" s="51">
        <f t="shared" ref="BB76:BO91" si="56">BB64</f>
        <v>0</v>
      </c>
      <c r="BC76" s="51">
        <f t="shared" si="56"/>
        <v>0</v>
      </c>
      <c r="BD76" s="51">
        <f t="shared" si="56"/>
        <v>1</v>
      </c>
      <c r="BE76" s="51">
        <f t="shared" si="56"/>
        <v>0</v>
      </c>
      <c r="BF76" s="51">
        <f t="shared" si="56"/>
        <v>0</v>
      </c>
      <c r="BG76" s="51">
        <f t="shared" si="56"/>
        <v>0</v>
      </c>
      <c r="BH76" s="51">
        <f t="shared" si="56"/>
        <v>0</v>
      </c>
      <c r="BI76" s="51">
        <f t="shared" si="56"/>
        <v>0</v>
      </c>
      <c r="BJ76" s="51">
        <f t="shared" si="56"/>
        <v>0</v>
      </c>
      <c r="BK76" s="51">
        <f t="shared" si="56"/>
        <v>0</v>
      </c>
      <c r="BL76" s="51">
        <f t="shared" si="56"/>
        <v>0</v>
      </c>
      <c r="BM76" s="51">
        <f t="shared" si="56"/>
        <v>0</v>
      </c>
      <c r="BN76" s="51">
        <f t="shared" si="56"/>
        <v>1</v>
      </c>
      <c r="BO76" s="51">
        <f t="shared" si="56"/>
        <v>0</v>
      </c>
      <c r="BP76" s="51">
        <f t="shared" si="33"/>
        <v>1</v>
      </c>
      <c r="BQ76" s="51">
        <f t="shared" si="55"/>
        <v>0</v>
      </c>
      <c r="BR76" s="52">
        <v>0</v>
      </c>
      <c r="BS76" s="52">
        <v>0</v>
      </c>
      <c r="BT76" s="58">
        <f t="shared" si="34"/>
        <v>0</v>
      </c>
      <c r="BU76" s="58">
        <f t="shared" si="35"/>
        <v>0</v>
      </c>
      <c r="BV76" s="58">
        <f t="shared" si="36"/>
        <v>0</v>
      </c>
      <c r="BW76" s="58">
        <f t="shared" si="37"/>
        <v>0</v>
      </c>
      <c r="BX76" s="58">
        <f t="shared" si="38"/>
        <v>0</v>
      </c>
      <c r="BY76" s="58">
        <f t="shared" si="39"/>
        <v>0</v>
      </c>
      <c r="BZ76" s="58">
        <f t="shared" si="40"/>
        <v>0</v>
      </c>
      <c r="CA76" s="58">
        <f t="shared" si="41"/>
        <v>0</v>
      </c>
      <c r="CB76" s="58">
        <f t="shared" si="42"/>
        <v>0</v>
      </c>
      <c r="CC76" s="58">
        <f t="shared" si="43"/>
        <v>0</v>
      </c>
      <c r="CD76" s="58">
        <f t="shared" si="44"/>
        <v>0</v>
      </c>
      <c r="CE76" s="58">
        <f t="shared" si="45"/>
        <v>0</v>
      </c>
      <c r="CF76" s="58">
        <f t="shared" si="46"/>
        <v>0</v>
      </c>
      <c r="CG76" s="58">
        <f t="shared" si="47"/>
        <v>0</v>
      </c>
      <c r="CH76" s="58">
        <f t="shared" si="48"/>
        <v>0</v>
      </c>
      <c r="CI76" s="58">
        <f t="shared" si="49"/>
        <v>0</v>
      </c>
      <c r="CJ76" s="12">
        <f t="shared" si="50"/>
        <v>798.18302175951044</v>
      </c>
      <c r="CK76" s="12">
        <f t="shared" si="51"/>
        <v>2904.086747337175</v>
      </c>
      <c r="CL76" s="12">
        <f t="shared" si="52"/>
        <v>76597.558611044209</v>
      </c>
      <c r="CM76" s="12">
        <f t="shared" si="53"/>
        <v>4409089.5416894024</v>
      </c>
    </row>
    <row r="77" spans="1:91">
      <c r="A77" s="11">
        <f>'Monthly Data'!A113</f>
        <v>43191</v>
      </c>
      <c r="B77" s="9">
        <f>'Monthly Data'!B113</f>
        <v>2018</v>
      </c>
      <c r="C77" s="9">
        <f t="shared" si="30"/>
        <v>4</v>
      </c>
      <c r="D77" s="12">
        <f>'Monthly Data'!C113</f>
        <v>58360943.736599989</v>
      </c>
      <c r="E77" s="1">
        <f t="shared" si="31"/>
        <v>2011727.5282833204</v>
      </c>
      <c r="F77" s="12">
        <f>'Monthly Data'!D113</f>
        <v>15709331.293699998</v>
      </c>
      <c r="G77" s="1">
        <f>'Monthly Data'!E113</f>
        <v>1430670.7050135201</v>
      </c>
      <c r="H77" s="12">
        <f>'Monthly Data'!F113</f>
        <v>17140001.998713519</v>
      </c>
      <c r="I77" s="12">
        <f>'Monthly Data'!G113</f>
        <v>7184160.1399999997</v>
      </c>
      <c r="J77" s="1">
        <f>'Monthly Data'!H113</f>
        <v>655950.62407129374</v>
      </c>
      <c r="K77" s="12">
        <f>'Monthly Data'!I113</f>
        <v>7840110.7640712932</v>
      </c>
      <c r="L77" s="12">
        <f>'Monthly Data'!J113</f>
        <v>21213650.681899998</v>
      </c>
      <c r="M77" s="1">
        <f>'Monthly Data'!K113</f>
        <v>1446778.1001672812</v>
      </c>
      <c r="N77" s="12">
        <f>'Monthly Data'!L113</f>
        <v>22660428.78206728</v>
      </c>
      <c r="O77" s="12">
        <f>'Monthly Data'!M113</f>
        <v>11998099.314000001</v>
      </c>
      <c r="P77" s="1">
        <f>'Monthly Data'!N113</f>
        <v>501412.6140682089</v>
      </c>
      <c r="Q77" s="12">
        <f>'Monthly Data'!O113</f>
        <v>12499511.928068209</v>
      </c>
      <c r="R77" s="12">
        <f>'Monthly Data'!P113</f>
        <v>144594.31871666689</v>
      </c>
      <c r="S77" s="12">
        <f>'Monthly Data'!Q113</f>
        <v>99380.46</v>
      </c>
      <c r="T77" s="13">
        <f>'Monthly Data'!R113</f>
        <v>60349.070189853723</v>
      </c>
      <c r="U77" s="13">
        <f>'Monthly Data'!S113</f>
        <v>21402.551000000003</v>
      </c>
      <c r="V77" s="13">
        <f>'Monthly Data'!T113</f>
        <v>459</v>
      </c>
      <c r="W77" s="12">
        <f>'Monthly Data'!U113</f>
        <v>24227</v>
      </c>
      <c r="X77" s="12">
        <f>'Monthly Data'!V113</f>
        <v>2926</v>
      </c>
      <c r="Y77" s="12">
        <f>'Monthly Data'!W113</f>
        <v>324</v>
      </c>
      <c r="Z77" s="12">
        <f>'Monthly Data'!X113</f>
        <v>3</v>
      </c>
      <c r="AA77" s="12">
        <f>'Monthly Data'!Y113</f>
        <v>5514</v>
      </c>
      <c r="AB77" s="12">
        <f>'Monthly Data'!Z113</f>
        <v>164</v>
      </c>
      <c r="AC77" s="49">
        <f>Weather!C197</f>
        <v>2.9066666666666663</v>
      </c>
      <c r="AD77" s="50">
        <f>Weather!D197</f>
        <v>572.80000000000007</v>
      </c>
      <c r="AE77" s="50">
        <f>Weather!E197</f>
        <v>0</v>
      </c>
      <c r="AF77" s="50">
        <f>Weather!F197</f>
        <v>512.79999999999995</v>
      </c>
      <c r="AG77" s="50">
        <f>Weather!G197</f>
        <v>0</v>
      </c>
      <c r="AH77" s="50">
        <f>Weather!H197</f>
        <v>452.8</v>
      </c>
      <c r="AI77" s="50">
        <f>Weather!I197</f>
        <v>0</v>
      </c>
      <c r="AJ77" s="50">
        <f>Weather!J197</f>
        <v>392.79999999999995</v>
      </c>
      <c r="AK77" s="50">
        <f>Weather!K197</f>
        <v>0</v>
      </c>
      <c r="AL77" s="50">
        <f>Weather!L197</f>
        <v>332.7999999999999</v>
      </c>
      <c r="AM77" s="50">
        <f>Weather!M197</f>
        <v>0</v>
      </c>
      <c r="AN77" s="50">
        <f>Weather!N197</f>
        <v>272.8</v>
      </c>
      <c r="AO77" s="50">
        <f>Weather!O197</f>
        <v>0</v>
      </c>
      <c r="AP77" s="50">
        <f>Weather!P197</f>
        <v>213.9</v>
      </c>
      <c r="AQ77" s="50">
        <f>Weather!Q197</f>
        <v>1.0999999999999996</v>
      </c>
      <c r="AR77" s="50">
        <f>Weather!R197</f>
        <v>159.69999999999999</v>
      </c>
      <c r="AS77" s="50">
        <f>Weather!S197</f>
        <v>6.8999999999999986</v>
      </c>
      <c r="AT77" s="47">
        <f>Economic!C89</f>
        <v>735936.1</v>
      </c>
      <c r="AU77" s="47">
        <f>Economic!D89</f>
        <v>7136.3</v>
      </c>
      <c r="AV77" s="47">
        <f>Economic!E89</f>
        <v>7043.4</v>
      </c>
      <c r="AW77" s="47">
        <f>Economic!F89</f>
        <v>83.6</v>
      </c>
      <c r="AX77" s="47">
        <f>Economic!G89</f>
        <v>83</v>
      </c>
      <c r="AY77" s="51">
        <v>30</v>
      </c>
      <c r="AZ77" s="51">
        <v>21</v>
      </c>
      <c r="BA77" s="51">
        <f t="shared" si="32"/>
        <v>76</v>
      </c>
      <c r="BB77" s="51">
        <f t="shared" si="56"/>
        <v>0</v>
      </c>
      <c r="BC77" s="51">
        <f t="shared" si="56"/>
        <v>0</v>
      </c>
      <c r="BD77" s="51">
        <f t="shared" si="56"/>
        <v>0</v>
      </c>
      <c r="BE77" s="51">
        <f t="shared" si="56"/>
        <v>1</v>
      </c>
      <c r="BF77" s="51">
        <f t="shared" si="56"/>
        <v>0</v>
      </c>
      <c r="BG77" s="51">
        <f t="shared" si="56"/>
        <v>0</v>
      </c>
      <c r="BH77" s="51">
        <f t="shared" si="56"/>
        <v>0</v>
      </c>
      <c r="BI77" s="51">
        <f t="shared" si="56"/>
        <v>0</v>
      </c>
      <c r="BJ77" s="51">
        <f t="shared" si="56"/>
        <v>0</v>
      </c>
      <c r="BK77" s="51">
        <f t="shared" si="56"/>
        <v>0</v>
      </c>
      <c r="BL77" s="51">
        <f t="shared" si="56"/>
        <v>0</v>
      </c>
      <c r="BM77" s="51">
        <f t="shared" si="56"/>
        <v>0</v>
      </c>
      <c r="BN77" s="51">
        <f t="shared" si="56"/>
        <v>1</v>
      </c>
      <c r="BO77" s="51">
        <f t="shared" si="56"/>
        <v>0</v>
      </c>
      <c r="BP77" s="51">
        <f t="shared" si="33"/>
        <v>1</v>
      </c>
      <c r="BQ77" s="51">
        <f t="shared" si="55"/>
        <v>0</v>
      </c>
      <c r="BR77" s="52">
        <v>0</v>
      </c>
      <c r="BS77" s="52">
        <v>0</v>
      </c>
      <c r="BT77" s="58">
        <f t="shared" si="34"/>
        <v>0</v>
      </c>
      <c r="BU77" s="58">
        <f t="shared" si="35"/>
        <v>0</v>
      </c>
      <c r="BV77" s="58">
        <f t="shared" si="36"/>
        <v>0</v>
      </c>
      <c r="BW77" s="58">
        <f t="shared" si="37"/>
        <v>0</v>
      </c>
      <c r="BX77" s="58">
        <f t="shared" si="38"/>
        <v>0</v>
      </c>
      <c r="BY77" s="58">
        <f t="shared" si="39"/>
        <v>0</v>
      </c>
      <c r="BZ77" s="58">
        <f t="shared" si="40"/>
        <v>0</v>
      </c>
      <c r="CA77" s="58">
        <f t="shared" si="41"/>
        <v>0</v>
      </c>
      <c r="CB77" s="58">
        <f t="shared" si="42"/>
        <v>0</v>
      </c>
      <c r="CC77" s="58">
        <f t="shared" si="43"/>
        <v>0</v>
      </c>
      <c r="CD77" s="58">
        <f t="shared" si="44"/>
        <v>0</v>
      </c>
      <c r="CE77" s="58">
        <f t="shared" si="45"/>
        <v>0</v>
      </c>
      <c r="CF77" s="58">
        <f t="shared" si="46"/>
        <v>0</v>
      </c>
      <c r="CG77" s="58">
        <f t="shared" si="47"/>
        <v>0</v>
      </c>
      <c r="CH77" s="58">
        <f t="shared" si="48"/>
        <v>0</v>
      </c>
      <c r="CI77" s="58">
        <f t="shared" si="49"/>
        <v>0</v>
      </c>
      <c r="CJ77" s="12">
        <f t="shared" si="50"/>
        <v>707.47521355155482</v>
      </c>
      <c r="CK77" s="12">
        <f t="shared" si="51"/>
        <v>2679.4636924372157</v>
      </c>
      <c r="CL77" s="12">
        <f t="shared" si="52"/>
        <v>69939.595006380492</v>
      </c>
      <c r="CM77" s="12">
        <f t="shared" si="53"/>
        <v>4166503.9760227366</v>
      </c>
    </row>
    <row r="78" spans="1:91">
      <c r="A78" s="11">
        <f>'Monthly Data'!A114</f>
        <v>43221</v>
      </c>
      <c r="B78" s="9">
        <f>'Monthly Data'!B114</f>
        <v>2018</v>
      </c>
      <c r="C78" s="9">
        <f t="shared" si="30"/>
        <v>5</v>
      </c>
      <c r="D78" s="12">
        <f>'Monthly Data'!C114</f>
        <v>51606176.012500003</v>
      </c>
      <c r="E78" s="1">
        <f t="shared" si="31"/>
        <v>1715256.8115500063</v>
      </c>
      <c r="F78" s="12">
        <f>'Monthly Data'!D114</f>
        <v>10876124.879099997</v>
      </c>
      <c r="G78" s="1">
        <f>'Monthly Data'!E114</f>
        <v>1430670.7050135201</v>
      </c>
      <c r="H78" s="12">
        <f>'Monthly Data'!F114</f>
        <v>12306795.584113516</v>
      </c>
      <c r="I78" s="12">
        <f>'Monthly Data'!G114</f>
        <v>6523979.4556999998</v>
      </c>
      <c r="J78" s="1">
        <f>'Monthly Data'!H114</f>
        <v>655950.62407129374</v>
      </c>
      <c r="K78" s="12">
        <f>'Monthly Data'!I114</f>
        <v>7179930.0797712933</v>
      </c>
      <c r="L78" s="12">
        <f>'Monthly Data'!J114</f>
        <v>19934362.430099994</v>
      </c>
      <c r="M78" s="1">
        <f>'Monthly Data'!K114</f>
        <v>1446778.1001672812</v>
      </c>
      <c r="N78" s="12">
        <f>'Monthly Data'!L114</f>
        <v>21381140.530267276</v>
      </c>
      <c r="O78" s="12">
        <f>'Monthly Data'!M114</f>
        <v>12323320.401999999</v>
      </c>
      <c r="P78" s="1">
        <f>'Monthly Data'!N114</f>
        <v>501412.6140682089</v>
      </c>
      <c r="Q78" s="12">
        <f>'Monthly Data'!O114</f>
        <v>12824733.016068207</v>
      </c>
      <c r="R78" s="12">
        <f>'Monthly Data'!P114</f>
        <v>130439.02205000007</v>
      </c>
      <c r="S78" s="12">
        <f>'Monthly Data'!Q114</f>
        <v>102693.01200000002</v>
      </c>
      <c r="T78" s="13">
        <f>'Monthly Data'!R114</f>
        <v>47692.671615312793</v>
      </c>
      <c r="U78" s="13">
        <f>'Monthly Data'!S114</f>
        <v>25084.138200000001</v>
      </c>
      <c r="V78" s="13">
        <f>'Monthly Data'!T114</f>
        <v>459</v>
      </c>
      <c r="W78" s="12">
        <f>'Monthly Data'!U114</f>
        <v>24177</v>
      </c>
      <c r="X78" s="12">
        <f>'Monthly Data'!V114</f>
        <v>2934</v>
      </c>
      <c r="Y78" s="12">
        <f>'Monthly Data'!W114</f>
        <v>324</v>
      </c>
      <c r="Z78" s="12">
        <f>'Monthly Data'!X114</f>
        <v>3</v>
      </c>
      <c r="AA78" s="12">
        <f>'Monthly Data'!Y114</f>
        <v>5514</v>
      </c>
      <c r="AB78" s="12">
        <f>'Monthly Data'!Z114</f>
        <v>164</v>
      </c>
      <c r="AC78" s="49">
        <f>Weather!C198</f>
        <v>13.725806451612902</v>
      </c>
      <c r="AD78" s="50">
        <f>Weather!D198</f>
        <v>256.70000000000005</v>
      </c>
      <c r="AE78" s="50">
        <f>Weather!E198</f>
        <v>0.19999999999999929</v>
      </c>
      <c r="AF78" s="50">
        <f>Weather!F198</f>
        <v>196.70000000000002</v>
      </c>
      <c r="AG78" s="50">
        <f>Weather!G198</f>
        <v>2.1999999999999993</v>
      </c>
      <c r="AH78" s="50">
        <f>Weather!H198</f>
        <v>141.20000000000002</v>
      </c>
      <c r="AI78" s="50">
        <f>Weather!I198</f>
        <v>8.6999999999999993</v>
      </c>
      <c r="AJ78" s="50">
        <f>Weather!J198</f>
        <v>93.200000000000017</v>
      </c>
      <c r="AK78" s="50">
        <f>Weather!K198</f>
        <v>22.7</v>
      </c>
      <c r="AL78" s="50">
        <f>Weather!L198</f>
        <v>49.2</v>
      </c>
      <c r="AM78" s="50">
        <f>Weather!M198</f>
        <v>40.700000000000003</v>
      </c>
      <c r="AN78" s="50">
        <f>Weather!N198</f>
        <v>20.7</v>
      </c>
      <c r="AO78" s="50">
        <f>Weather!O198</f>
        <v>74.2</v>
      </c>
      <c r="AP78" s="50">
        <f>Weather!P198</f>
        <v>10.100000000000001</v>
      </c>
      <c r="AQ78" s="50">
        <f>Weather!Q198</f>
        <v>125.6</v>
      </c>
      <c r="AR78" s="50">
        <f>Weather!R198</f>
        <v>3.5</v>
      </c>
      <c r="AS78" s="50">
        <f>Weather!S198</f>
        <v>180.99999999999997</v>
      </c>
      <c r="AT78" s="47">
        <f>Economic!C90</f>
        <v>735936.1</v>
      </c>
      <c r="AU78" s="47">
        <f>Economic!D90</f>
        <v>7145.7</v>
      </c>
      <c r="AV78" s="47">
        <f>Economic!E90</f>
        <v>7111</v>
      </c>
      <c r="AW78" s="47">
        <f>Economic!F90</f>
        <v>83.1</v>
      </c>
      <c r="AX78" s="47">
        <f>Economic!G90</f>
        <v>83.5</v>
      </c>
      <c r="AY78" s="51">
        <v>31</v>
      </c>
      <c r="AZ78" s="51">
        <v>21</v>
      </c>
      <c r="BA78" s="51">
        <f t="shared" si="32"/>
        <v>77</v>
      </c>
      <c r="BB78" s="51">
        <f t="shared" si="56"/>
        <v>0</v>
      </c>
      <c r="BC78" s="51">
        <f t="shared" si="56"/>
        <v>0</v>
      </c>
      <c r="BD78" s="51">
        <f t="shared" si="56"/>
        <v>0</v>
      </c>
      <c r="BE78" s="51">
        <f t="shared" si="56"/>
        <v>0</v>
      </c>
      <c r="BF78" s="51">
        <f t="shared" si="56"/>
        <v>1</v>
      </c>
      <c r="BG78" s="51">
        <f t="shared" si="56"/>
        <v>0</v>
      </c>
      <c r="BH78" s="51">
        <f t="shared" si="56"/>
        <v>0</v>
      </c>
      <c r="BI78" s="51">
        <f t="shared" si="56"/>
        <v>0</v>
      </c>
      <c r="BJ78" s="51">
        <f t="shared" si="56"/>
        <v>0</v>
      </c>
      <c r="BK78" s="51">
        <f t="shared" si="56"/>
        <v>0</v>
      </c>
      <c r="BL78" s="51">
        <f t="shared" si="56"/>
        <v>0</v>
      </c>
      <c r="BM78" s="51">
        <f t="shared" si="56"/>
        <v>0</v>
      </c>
      <c r="BN78" s="51">
        <f t="shared" si="56"/>
        <v>1</v>
      </c>
      <c r="BO78" s="51">
        <f t="shared" si="56"/>
        <v>0</v>
      </c>
      <c r="BP78" s="51">
        <f t="shared" si="33"/>
        <v>1</v>
      </c>
      <c r="BQ78" s="51">
        <f t="shared" si="55"/>
        <v>1</v>
      </c>
      <c r="BR78" s="52">
        <v>0</v>
      </c>
      <c r="BS78" s="52">
        <v>0</v>
      </c>
      <c r="BT78" s="58">
        <f t="shared" si="34"/>
        <v>0</v>
      </c>
      <c r="BU78" s="58">
        <f t="shared" si="35"/>
        <v>0</v>
      </c>
      <c r="BV78" s="58">
        <f t="shared" si="36"/>
        <v>0</v>
      </c>
      <c r="BW78" s="58">
        <f t="shared" si="37"/>
        <v>0</v>
      </c>
      <c r="BX78" s="58">
        <f t="shared" si="38"/>
        <v>0</v>
      </c>
      <c r="BY78" s="58">
        <f t="shared" si="39"/>
        <v>0</v>
      </c>
      <c r="BZ78" s="58">
        <f t="shared" si="40"/>
        <v>0</v>
      </c>
      <c r="CA78" s="58">
        <f t="shared" si="41"/>
        <v>0</v>
      </c>
      <c r="CB78" s="58">
        <f t="shared" si="42"/>
        <v>0</v>
      </c>
      <c r="CC78" s="58">
        <f t="shared" si="43"/>
        <v>0</v>
      </c>
      <c r="CD78" s="58">
        <f t="shared" si="44"/>
        <v>0</v>
      </c>
      <c r="CE78" s="58">
        <f t="shared" si="45"/>
        <v>0</v>
      </c>
      <c r="CF78" s="58">
        <f t="shared" si="46"/>
        <v>0</v>
      </c>
      <c r="CG78" s="58">
        <f t="shared" si="47"/>
        <v>0</v>
      </c>
      <c r="CH78" s="58">
        <f t="shared" si="48"/>
        <v>0</v>
      </c>
      <c r="CI78" s="58">
        <f t="shared" si="49"/>
        <v>0</v>
      </c>
      <c r="CJ78" s="12">
        <f t="shared" si="50"/>
        <v>509.0290600204126</v>
      </c>
      <c r="CK78" s="12">
        <f t="shared" si="51"/>
        <v>2447.1472664523835</v>
      </c>
      <c r="CL78" s="12">
        <f t="shared" si="52"/>
        <v>65991.174476133572</v>
      </c>
      <c r="CM78" s="12">
        <f t="shared" si="53"/>
        <v>4274911.0053560687</v>
      </c>
    </row>
    <row r="79" spans="1:91">
      <c r="A79" s="11">
        <f>'Monthly Data'!A115</f>
        <v>43252</v>
      </c>
      <c r="B79" s="9">
        <f>'Monthly Data'!B115</f>
        <v>2018</v>
      </c>
      <c r="C79" s="9">
        <f t="shared" si="30"/>
        <v>6</v>
      </c>
      <c r="D79" s="12">
        <f>'Monthly Data'!C115</f>
        <v>52737076.451499999</v>
      </c>
      <c r="E79" s="1">
        <f t="shared" si="31"/>
        <v>995797.58515000343</v>
      </c>
      <c r="F79" s="12">
        <f>'Monthly Data'!D115</f>
        <v>11651171.705700001</v>
      </c>
      <c r="G79" s="1">
        <f>'Monthly Data'!E115</f>
        <v>1430670.7050135201</v>
      </c>
      <c r="H79" s="12">
        <f>'Monthly Data'!F115</f>
        <v>13081842.41071352</v>
      </c>
      <c r="I79" s="12">
        <f>'Monthly Data'!G115</f>
        <v>6794784.6414999999</v>
      </c>
      <c r="J79" s="1">
        <f>'Monthly Data'!H115</f>
        <v>655950.62407129374</v>
      </c>
      <c r="K79" s="12">
        <f>'Monthly Data'!I115</f>
        <v>7450735.2655712934</v>
      </c>
      <c r="L79" s="12">
        <f>'Monthly Data'!J115</f>
        <v>20412277.4276</v>
      </c>
      <c r="M79" s="1">
        <f>'Monthly Data'!K115</f>
        <v>1446778.1001672812</v>
      </c>
      <c r="N79" s="12">
        <f>'Monthly Data'!L115</f>
        <v>21859055.527767282</v>
      </c>
      <c r="O79" s="12">
        <f>'Monthly Data'!M115</f>
        <v>12666927.732999999</v>
      </c>
      <c r="P79" s="1">
        <f>'Monthly Data'!N115</f>
        <v>501412.6140682089</v>
      </c>
      <c r="Q79" s="12">
        <f>'Monthly Data'!O115</f>
        <v>13168340.347068207</v>
      </c>
      <c r="R79" s="12">
        <f>'Monthly Data'!P115</f>
        <v>116736.89854999978</v>
      </c>
      <c r="S79" s="12">
        <f>'Monthly Data'!Q115</f>
        <v>99380.46</v>
      </c>
      <c r="T79" s="13">
        <f>'Monthly Data'!R115</f>
        <v>54102.501379396199</v>
      </c>
      <c r="U79" s="13">
        <f>'Monthly Data'!S115</f>
        <v>25743.157999999999</v>
      </c>
      <c r="V79" s="13">
        <f>'Monthly Data'!T115</f>
        <v>459</v>
      </c>
      <c r="W79" s="12">
        <f>'Monthly Data'!U115</f>
        <v>24208</v>
      </c>
      <c r="X79" s="12">
        <f>'Monthly Data'!V115</f>
        <v>2935</v>
      </c>
      <c r="Y79" s="12">
        <f>'Monthly Data'!W115</f>
        <v>323</v>
      </c>
      <c r="Z79" s="12">
        <f>'Monthly Data'!X115</f>
        <v>3</v>
      </c>
      <c r="AA79" s="12">
        <f>'Monthly Data'!Y115</f>
        <v>5514</v>
      </c>
      <c r="AB79" s="12">
        <f>'Monthly Data'!Z115</f>
        <v>164</v>
      </c>
      <c r="AC79" s="49">
        <f>Weather!C199</f>
        <v>16.829999999999998</v>
      </c>
      <c r="AD79" s="50">
        <f>Weather!D199</f>
        <v>158.50000000000003</v>
      </c>
      <c r="AE79" s="50">
        <f>Weather!E199</f>
        <v>3.3999999999999986</v>
      </c>
      <c r="AF79" s="50">
        <f>Weather!F199</f>
        <v>106.19999999999999</v>
      </c>
      <c r="AG79" s="50">
        <f>Weather!G199</f>
        <v>11.099999999999998</v>
      </c>
      <c r="AH79" s="50">
        <f>Weather!H199</f>
        <v>56.400000000000013</v>
      </c>
      <c r="AI79" s="50">
        <f>Weather!I199</f>
        <v>21.299999999999997</v>
      </c>
      <c r="AJ79" s="50">
        <f>Weather!J199</f>
        <v>18.900000000000002</v>
      </c>
      <c r="AK79" s="50">
        <f>Weather!K199</f>
        <v>43.8</v>
      </c>
      <c r="AL79" s="50">
        <f>Weather!L199</f>
        <v>3.2000000000000011</v>
      </c>
      <c r="AM79" s="50">
        <f>Weather!M199</f>
        <v>88.100000000000009</v>
      </c>
      <c r="AN79" s="50">
        <f>Weather!N199</f>
        <v>0</v>
      </c>
      <c r="AO79" s="50">
        <f>Weather!O199</f>
        <v>144.9</v>
      </c>
      <c r="AP79" s="50">
        <f>Weather!P199</f>
        <v>0</v>
      </c>
      <c r="AQ79" s="50">
        <f>Weather!Q199</f>
        <v>204.89999999999995</v>
      </c>
      <c r="AR79" s="50">
        <f>Weather!R199</f>
        <v>0</v>
      </c>
      <c r="AS79" s="50">
        <f>Weather!S199</f>
        <v>264.89999999999998</v>
      </c>
      <c r="AT79" s="47">
        <f>Economic!C91</f>
        <v>735936.1</v>
      </c>
      <c r="AU79" s="47">
        <f>Economic!D91</f>
        <v>7158.5</v>
      </c>
      <c r="AV79" s="47">
        <f>Economic!E91</f>
        <v>7203.7</v>
      </c>
      <c r="AW79" s="47">
        <f>Economic!F91</f>
        <v>82.4</v>
      </c>
      <c r="AX79" s="47">
        <f>Economic!G91</f>
        <v>83.8</v>
      </c>
      <c r="AY79" s="51">
        <v>30</v>
      </c>
      <c r="AZ79" s="51">
        <v>22</v>
      </c>
      <c r="BA79" s="51">
        <f t="shared" si="32"/>
        <v>78</v>
      </c>
      <c r="BB79" s="51">
        <f t="shared" si="56"/>
        <v>0</v>
      </c>
      <c r="BC79" s="51">
        <f t="shared" si="56"/>
        <v>0</v>
      </c>
      <c r="BD79" s="51">
        <f t="shared" si="56"/>
        <v>0</v>
      </c>
      <c r="BE79" s="51">
        <f t="shared" si="56"/>
        <v>0</v>
      </c>
      <c r="BF79" s="51">
        <f t="shared" si="56"/>
        <v>0</v>
      </c>
      <c r="BG79" s="51">
        <f t="shared" si="56"/>
        <v>1</v>
      </c>
      <c r="BH79" s="51">
        <f t="shared" si="56"/>
        <v>0</v>
      </c>
      <c r="BI79" s="51">
        <f t="shared" si="56"/>
        <v>0</v>
      </c>
      <c r="BJ79" s="51">
        <f t="shared" si="56"/>
        <v>0</v>
      </c>
      <c r="BK79" s="51">
        <f t="shared" si="56"/>
        <v>0</v>
      </c>
      <c r="BL79" s="51">
        <f t="shared" si="56"/>
        <v>0</v>
      </c>
      <c r="BM79" s="51">
        <f t="shared" si="56"/>
        <v>0</v>
      </c>
      <c r="BN79" s="51">
        <f t="shared" si="56"/>
        <v>0</v>
      </c>
      <c r="BO79" s="51">
        <f t="shared" si="56"/>
        <v>0</v>
      </c>
      <c r="BP79" s="51">
        <f t="shared" si="33"/>
        <v>0</v>
      </c>
      <c r="BQ79" s="51">
        <f t="shared" si="55"/>
        <v>1</v>
      </c>
      <c r="BR79" s="52">
        <v>0</v>
      </c>
      <c r="BS79" s="52">
        <v>0</v>
      </c>
      <c r="BT79" s="58">
        <f t="shared" si="34"/>
        <v>0</v>
      </c>
      <c r="BU79" s="58">
        <f t="shared" si="35"/>
        <v>0</v>
      </c>
      <c r="BV79" s="58">
        <f t="shared" si="36"/>
        <v>0</v>
      </c>
      <c r="BW79" s="58">
        <f t="shared" si="37"/>
        <v>0</v>
      </c>
      <c r="BX79" s="58">
        <f t="shared" si="38"/>
        <v>0</v>
      </c>
      <c r="BY79" s="58">
        <f t="shared" si="39"/>
        <v>0</v>
      </c>
      <c r="BZ79" s="58">
        <f t="shared" si="40"/>
        <v>0</v>
      </c>
      <c r="CA79" s="58">
        <f t="shared" si="41"/>
        <v>0</v>
      </c>
      <c r="CB79" s="58">
        <f t="shared" si="42"/>
        <v>0</v>
      </c>
      <c r="CC79" s="58">
        <f t="shared" si="43"/>
        <v>0</v>
      </c>
      <c r="CD79" s="58">
        <f t="shared" si="44"/>
        <v>0</v>
      </c>
      <c r="CE79" s="58">
        <f t="shared" si="45"/>
        <v>0</v>
      </c>
      <c r="CF79" s="58">
        <f t="shared" si="46"/>
        <v>0</v>
      </c>
      <c r="CG79" s="58">
        <f t="shared" si="47"/>
        <v>0</v>
      </c>
      <c r="CH79" s="58">
        <f t="shared" si="48"/>
        <v>0</v>
      </c>
      <c r="CI79" s="58">
        <f t="shared" si="49"/>
        <v>0</v>
      </c>
      <c r="CJ79" s="12">
        <f t="shared" si="50"/>
        <v>540.39335801030734</v>
      </c>
      <c r="CK79" s="12">
        <f t="shared" si="51"/>
        <v>2538.5810104161137</v>
      </c>
      <c r="CL79" s="12">
        <f t="shared" si="52"/>
        <v>67675.094513211399</v>
      </c>
      <c r="CM79" s="12">
        <f t="shared" si="53"/>
        <v>4389446.7823560694</v>
      </c>
    </row>
    <row r="80" spans="1:91">
      <c r="A80" s="11">
        <f>'Monthly Data'!A116</f>
        <v>43282</v>
      </c>
      <c r="B80" s="9">
        <f>'Monthly Data'!B116</f>
        <v>2018</v>
      </c>
      <c r="C80" s="9">
        <f t="shared" si="30"/>
        <v>7</v>
      </c>
      <c r="D80" s="12">
        <f>'Monthly Data'!C116</f>
        <v>65238800.502200007</v>
      </c>
      <c r="E80" s="1">
        <f t="shared" si="31"/>
        <v>5046223.0765050054</v>
      </c>
      <c r="F80" s="12">
        <f>'Monthly Data'!D116</f>
        <v>14580478.285399999</v>
      </c>
      <c r="G80" s="1">
        <f>'Monthly Data'!E116</f>
        <v>1430670.7050135201</v>
      </c>
      <c r="H80" s="12">
        <f>'Monthly Data'!F116</f>
        <v>16011148.99041352</v>
      </c>
      <c r="I80" s="12">
        <f>'Monthly Data'!G116</f>
        <v>7891841.8924000002</v>
      </c>
      <c r="J80" s="1">
        <f>'Monthly Data'!H116</f>
        <v>655950.62407129374</v>
      </c>
      <c r="K80" s="12">
        <f>'Monthly Data'!I116</f>
        <v>8547792.5164712947</v>
      </c>
      <c r="L80" s="12">
        <f>'Monthly Data'!J116</f>
        <v>23363677.443700001</v>
      </c>
      <c r="M80" s="1">
        <f>'Monthly Data'!K116</f>
        <v>1446778.1001672812</v>
      </c>
      <c r="N80" s="12">
        <f>'Monthly Data'!L116</f>
        <v>24810455.543867283</v>
      </c>
      <c r="O80" s="12">
        <f>'Monthly Data'!M116</f>
        <v>14127984.923</v>
      </c>
      <c r="P80" s="1">
        <f>'Monthly Data'!N116</f>
        <v>501412.6140682089</v>
      </c>
      <c r="Q80" s="12">
        <f>'Monthly Data'!O116</f>
        <v>14629397.537068209</v>
      </c>
      <c r="R80" s="12">
        <f>'Monthly Data'!P116</f>
        <v>125901.86919499995</v>
      </c>
      <c r="S80" s="12">
        <f>'Monthly Data'!Q116</f>
        <v>102693.01200000002</v>
      </c>
      <c r="T80" s="13">
        <f>'Monthly Data'!R116</f>
        <v>56992.400355420199</v>
      </c>
      <c r="U80" s="13">
        <f>'Monthly Data'!S116</f>
        <v>29771.279600000002</v>
      </c>
      <c r="V80" s="13">
        <f>'Monthly Data'!T116</f>
        <v>459</v>
      </c>
      <c r="W80" s="12">
        <f>'Monthly Data'!U116</f>
        <v>24226</v>
      </c>
      <c r="X80" s="12">
        <f>'Monthly Data'!V116</f>
        <v>2931</v>
      </c>
      <c r="Y80" s="12">
        <f>'Monthly Data'!W116</f>
        <v>323</v>
      </c>
      <c r="Z80" s="12">
        <f>'Monthly Data'!X116</f>
        <v>3</v>
      </c>
      <c r="AA80" s="12">
        <f>'Monthly Data'!Y116</f>
        <v>5514</v>
      </c>
      <c r="AB80" s="12">
        <f>'Monthly Data'!Z116</f>
        <v>161</v>
      </c>
      <c r="AC80" s="49">
        <f>Weather!C200</f>
        <v>21.79354838709677</v>
      </c>
      <c r="AD80" s="50">
        <f>Weather!D200</f>
        <v>35.300000000000004</v>
      </c>
      <c r="AE80" s="50">
        <f>Weather!E200</f>
        <v>28.899999999999991</v>
      </c>
      <c r="AF80" s="50">
        <f>Weather!F200</f>
        <v>14.100000000000005</v>
      </c>
      <c r="AG80" s="50">
        <f>Weather!G200</f>
        <v>69.7</v>
      </c>
      <c r="AH80" s="50">
        <f>Weather!H200</f>
        <v>1.7000000000000028</v>
      </c>
      <c r="AI80" s="50">
        <f>Weather!I200</f>
        <v>119.3</v>
      </c>
      <c r="AJ80" s="50">
        <f>Weather!J200</f>
        <v>0</v>
      </c>
      <c r="AK80" s="50">
        <f>Weather!K200</f>
        <v>179.6</v>
      </c>
      <c r="AL80" s="50">
        <f>Weather!L200</f>
        <v>0</v>
      </c>
      <c r="AM80" s="50">
        <f>Weather!M200</f>
        <v>241.59999999999994</v>
      </c>
      <c r="AN80" s="50">
        <f>Weather!N200</f>
        <v>0</v>
      </c>
      <c r="AO80" s="50">
        <f>Weather!O200</f>
        <v>303.59999999999985</v>
      </c>
      <c r="AP80" s="50">
        <f>Weather!P200</f>
        <v>0</v>
      </c>
      <c r="AQ80" s="50">
        <f>Weather!Q200</f>
        <v>365.59999999999985</v>
      </c>
      <c r="AR80" s="50">
        <f>Weather!R200</f>
        <v>0</v>
      </c>
      <c r="AS80" s="50">
        <f>Weather!S200</f>
        <v>427.59999999999985</v>
      </c>
      <c r="AT80" s="47">
        <f>Economic!C92</f>
        <v>735936.1</v>
      </c>
      <c r="AU80" s="47">
        <f>Economic!D92</f>
        <v>7189.2</v>
      </c>
      <c r="AV80" s="47">
        <f>Economic!E92</f>
        <v>7285.2</v>
      </c>
      <c r="AW80" s="47">
        <f>Economic!F92</f>
        <v>82.2</v>
      </c>
      <c r="AX80" s="47">
        <f>Economic!G92</f>
        <v>84.4</v>
      </c>
      <c r="AY80" s="51">
        <v>31</v>
      </c>
      <c r="AZ80" s="51">
        <v>20</v>
      </c>
      <c r="BA80" s="51">
        <f t="shared" si="32"/>
        <v>79</v>
      </c>
      <c r="BB80" s="51">
        <f t="shared" si="56"/>
        <v>0</v>
      </c>
      <c r="BC80" s="51">
        <f t="shared" si="56"/>
        <v>0</v>
      </c>
      <c r="BD80" s="51">
        <f t="shared" si="56"/>
        <v>0</v>
      </c>
      <c r="BE80" s="51">
        <f t="shared" si="56"/>
        <v>0</v>
      </c>
      <c r="BF80" s="51">
        <f t="shared" si="56"/>
        <v>0</v>
      </c>
      <c r="BG80" s="51">
        <f t="shared" si="56"/>
        <v>0</v>
      </c>
      <c r="BH80" s="51">
        <f t="shared" si="56"/>
        <v>1</v>
      </c>
      <c r="BI80" s="51">
        <f t="shared" si="56"/>
        <v>0</v>
      </c>
      <c r="BJ80" s="51">
        <f t="shared" si="56"/>
        <v>0</v>
      </c>
      <c r="BK80" s="51">
        <f t="shared" si="56"/>
        <v>0</v>
      </c>
      <c r="BL80" s="51">
        <f t="shared" si="56"/>
        <v>0</v>
      </c>
      <c r="BM80" s="51">
        <f t="shared" si="56"/>
        <v>0</v>
      </c>
      <c r="BN80" s="51">
        <f t="shared" si="56"/>
        <v>0</v>
      </c>
      <c r="BO80" s="51">
        <f t="shared" si="56"/>
        <v>0</v>
      </c>
      <c r="BP80" s="51">
        <f t="shared" si="33"/>
        <v>0</v>
      </c>
      <c r="BQ80" s="51">
        <f t="shared" si="55"/>
        <v>1</v>
      </c>
      <c r="BR80" s="52">
        <v>0</v>
      </c>
      <c r="BS80" s="52">
        <v>0</v>
      </c>
      <c r="BT80" s="58">
        <f t="shared" si="34"/>
        <v>0</v>
      </c>
      <c r="BU80" s="58">
        <f t="shared" si="35"/>
        <v>0</v>
      </c>
      <c r="BV80" s="58">
        <f t="shared" si="36"/>
        <v>0</v>
      </c>
      <c r="BW80" s="58">
        <f t="shared" si="37"/>
        <v>0</v>
      </c>
      <c r="BX80" s="58">
        <f t="shared" si="38"/>
        <v>0</v>
      </c>
      <c r="BY80" s="58">
        <f t="shared" si="39"/>
        <v>0</v>
      </c>
      <c r="BZ80" s="58">
        <f t="shared" si="40"/>
        <v>0</v>
      </c>
      <c r="CA80" s="58">
        <f t="shared" si="41"/>
        <v>0</v>
      </c>
      <c r="CB80" s="58">
        <f t="shared" si="42"/>
        <v>0</v>
      </c>
      <c r="CC80" s="58">
        <f t="shared" si="43"/>
        <v>0</v>
      </c>
      <c r="CD80" s="58">
        <f t="shared" si="44"/>
        <v>0</v>
      </c>
      <c r="CE80" s="58">
        <f t="shared" si="45"/>
        <v>0</v>
      </c>
      <c r="CF80" s="58">
        <f t="shared" si="46"/>
        <v>0</v>
      </c>
      <c r="CG80" s="58">
        <f t="shared" si="47"/>
        <v>0</v>
      </c>
      <c r="CH80" s="58">
        <f t="shared" si="48"/>
        <v>0</v>
      </c>
      <c r="CI80" s="58">
        <f t="shared" si="49"/>
        <v>0</v>
      </c>
      <c r="CJ80" s="12">
        <f t="shared" si="50"/>
        <v>660.90766079474611</v>
      </c>
      <c r="CK80" s="12">
        <f t="shared" si="51"/>
        <v>2916.3399919724648</v>
      </c>
      <c r="CL80" s="12">
        <f t="shared" si="52"/>
        <v>76812.5558633662</v>
      </c>
      <c r="CM80" s="12">
        <f t="shared" si="53"/>
        <v>4876465.8456894029</v>
      </c>
    </row>
    <row r="81" spans="1:91">
      <c r="A81" s="11">
        <f>'Monthly Data'!A117</f>
        <v>43313</v>
      </c>
      <c r="B81" s="9">
        <f>'Monthly Data'!B117</f>
        <v>2018</v>
      </c>
      <c r="C81" s="9">
        <f t="shared" si="30"/>
        <v>8</v>
      </c>
      <c r="D81" s="12">
        <f>'Monthly Data'!C117</f>
        <v>64914470.167199999</v>
      </c>
      <c r="E81" s="1">
        <f t="shared" si="31"/>
        <v>4078654.9244972244</v>
      </c>
      <c r="F81" s="12">
        <f>'Monthly Data'!D117</f>
        <v>14702062.733500002</v>
      </c>
      <c r="G81" s="1">
        <f>'Monthly Data'!E117</f>
        <v>1430670.7050135201</v>
      </c>
      <c r="H81" s="12">
        <f>'Monthly Data'!F117</f>
        <v>16132733.438513521</v>
      </c>
      <c r="I81" s="12">
        <f>'Monthly Data'!G117</f>
        <v>7864804.0545000006</v>
      </c>
      <c r="J81" s="1">
        <f>'Monthly Data'!H117</f>
        <v>655950.62407129374</v>
      </c>
      <c r="K81" s="12">
        <f>'Monthly Data'!I117</f>
        <v>8520754.678571295</v>
      </c>
      <c r="L81" s="12">
        <f>'Monthly Data'!J117</f>
        <v>23590519.113199998</v>
      </c>
      <c r="M81" s="1">
        <f>'Monthly Data'!K117</f>
        <v>1446778.1001672812</v>
      </c>
      <c r="N81" s="12">
        <f>'Monthly Data'!L117</f>
        <v>25037297.21336728</v>
      </c>
      <c r="O81" s="12">
        <f>'Monthly Data'!M117</f>
        <v>14433212.835000001</v>
      </c>
      <c r="P81" s="1">
        <f>'Monthly Data'!N117</f>
        <v>501412.6140682089</v>
      </c>
      <c r="Q81" s="12">
        <f>'Monthly Data'!O117</f>
        <v>14934625.449068209</v>
      </c>
      <c r="R81" s="12">
        <f>'Monthly Data'!P117</f>
        <v>142523.49450277802</v>
      </c>
      <c r="S81" s="12">
        <f>'Monthly Data'!Q117</f>
        <v>102693.01200000002</v>
      </c>
      <c r="T81" s="13">
        <f>'Monthly Data'!R117</f>
        <v>59799.634151260499</v>
      </c>
      <c r="U81" s="13">
        <f>'Monthly Data'!S117</f>
        <v>30045.243200000001</v>
      </c>
      <c r="V81" s="13">
        <f>'Monthly Data'!T117</f>
        <v>459</v>
      </c>
      <c r="W81" s="12">
        <f>'Monthly Data'!U117</f>
        <v>24310</v>
      </c>
      <c r="X81" s="12">
        <f>'Monthly Data'!V117</f>
        <v>2935</v>
      </c>
      <c r="Y81" s="12">
        <f>'Monthly Data'!W117</f>
        <v>325</v>
      </c>
      <c r="Z81" s="12">
        <f>'Monthly Data'!X117</f>
        <v>3</v>
      </c>
      <c r="AA81" s="12">
        <f>'Monthly Data'!Y117</f>
        <v>5514</v>
      </c>
      <c r="AB81" s="12">
        <f>'Monthly Data'!Z117</f>
        <v>161</v>
      </c>
      <c r="AC81" s="49">
        <f>Weather!C201</f>
        <v>21.696774193548386</v>
      </c>
      <c r="AD81" s="50">
        <f>Weather!D201</f>
        <v>34.599999999999994</v>
      </c>
      <c r="AE81" s="50">
        <f>Weather!E201</f>
        <v>25.200000000000006</v>
      </c>
      <c r="AF81" s="50">
        <f>Weather!F201</f>
        <v>12.5</v>
      </c>
      <c r="AG81" s="50">
        <f>Weather!G201</f>
        <v>65.100000000000009</v>
      </c>
      <c r="AH81" s="50">
        <f>Weather!H201</f>
        <v>2.3999999999999986</v>
      </c>
      <c r="AI81" s="50">
        <f>Weather!I201</f>
        <v>117</v>
      </c>
      <c r="AJ81" s="50">
        <f>Weather!J201</f>
        <v>0</v>
      </c>
      <c r="AK81" s="50">
        <f>Weather!K201</f>
        <v>176.60000000000002</v>
      </c>
      <c r="AL81" s="50">
        <f>Weather!L201</f>
        <v>0</v>
      </c>
      <c r="AM81" s="50">
        <f>Weather!M201</f>
        <v>238.60000000000005</v>
      </c>
      <c r="AN81" s="50">
        <f>Weather!N201</f>
        <v>0</v>
      </c>
      <c r="AO81" s="50">
        <f>Weather!O201</f>
        <v>300.60000000000002</v>
      </c>
      <c r="AP81" s="50">
        <f>Weather!P201</f>
        <v>0</v>
      </c>
      <c r="AQ81" s="50">
        <f>Weather!Q201</f>
        <v>362.60000000000014</v>
      </c>
      <c r="AR81" s="50">
        <f>Weather!R201</f>
        <v>0</v>
      </c>
      <c r="AS81" s="50">
        <f>Weather!S201</f>
        <v>424.60000000000008</v>
      </c>
      <c r="AT81" s="47">
        <f>Economic!C93</f>
        <v>735936.1</v>
      </c>
      <c r="AU81" s="47">
        <f>Economic!D93</f>
        <v>7191.8</v>
      </c>
      <c r="AV81" s="47">
        <f>Economic!E93</f>
        <v>7290.7</v>
      </c>
      <c r="AW81" s="47">
        <f>Economic!F93</f>
        <v>82.5</v>
      </c>
      <c r="AX81" s="47">
        <f>Economic!G93</f>
        <v>84.3</v>
      </c>
      <c r="AY81" s="51">
        <v>31</v>
      </c>
      <c r="AZ81" s="51">
        <v>22</v>
      </c>
      <c r="BA81" s="51">
        <f t="shared" si="32"/>
        <v>80</v>
      </c>
      <c r="BB81" s="51">
        <f t="shared" si="56"/>
        <v>0</v>
      </c>
      <c r="BC81" s="51">
        <f t="shared" si="56"/>
        <v>0</v>
      </c>
      <c r="BD81" s="51">
        <f t="shared" si="56"/>
        <v>0</v>
      </c>
      <c r="BE81" s="51">
        <f t="shared" si="56"/>
        <v>0</v>
      </c>
      <c r="BF81" s="51">
        <f t="shared" si="56"/>
        <v>0</v>
      </c>
      <c r="BG81" s="51">
        <f t="shared" si="56"/>
        <v>0</v>
      </c>
      <c r="BH81" s="51">
        <f t="shared" si="56"/>
        <v>0</v>
      </c>
      <c r="BI81" s="51">
        <f t="shared" si="56"/>
        <v>1</v>
      </c>
      <c r="BJ81" s="51">
        <f t="shared" si="56"/>
        <v>0</v>
      </c>
      <c r="BK81" s="51">
        <f t="shared" si="56"/>
        <v>0</v>
      </c>
      <c r="BL81" s="51">
        <f t="shared" si="56"/>
        <v>0</v>
      </c>
      <c r="BM81" s="51">
        <f t="shared" si="56"/>
        <v>0</v>
      </c>
      <c r="BN81" s="51">
        <f t="shared" si="56"/>
        <v>0</v>
      </c>
      <c r="BO81" s="51">
        <f t="shared" si="56"/>
        <v>0</v>
      </c>
      <c r="BP81" s="51">
        <f t="shared" si="33"/>
        <v>0</v>
      </c>
      <c r="BQ81" s="51">
        <f t="shared" si="55"/>
        <v>1</v>
      </c>
      <c r="BR81" s="52">
        <v>0</v>
      </c>
      <c r="BS81" s="52">
        <v>0</v>
      </c>
      <c r="BT81" s="58">
        <f t="shared" si="34"/>
        <v>0</v>
      </c>
      <c r="BU81" s="58">
        <f t="shared" si="35"/>
        <v>0</v>
      </c>
      <c r="BV81" s="58">
        <f t="shared" si="36"/>
        <v>0</v>
      </c>
      <c r="BW81" s="58">
        <f t="shared" si="37"/>
        <v>0</v>
      </c>
      <c r="BX81" s="58">
        <f t="shared" si="38"/>
        <v>0</v>
      </c>
      <c r="BY81" s="58">
        <f t="shared" si="39"/>
        <v>0</v>
      </c>
      <c r="BZ81" s="58">
        <f t="shared" si="40"/>
        <v>0</v>
      </c>
      <c r="CA81" s="58">
        <f t="shared" si="41"/>
        <v>0</v>
      </c>
      <c r="CB81" s="58">
        <f t="shared" si="42"/>
        <v>0</v>
      </c>
      <c r="CC81" s="58">
        <f t="shared" si="43"/>
        <v>0</v>
      </c>
      <c r="CD81" s="58">
        <f t="shared" si="44"/>
        <v>0</v>
      </c>
      <c r="CE81" s="58">
        <f t="shared" si="45"/>
        <v>0</v>
      </c>
      <c r="CF81" s="58">
        <f t="shared" si="46"/>
        <v>0</v>
      </c>
      <c r="CG81" s="58">
        <f t="shared" si="47"/>
        <v>0</v>
      </c>
      <c r="CH81" s="58">
        <f t="shared" si="48"/>
        <v>0</v>
      </c>
      <c r="CI81" s="58">
        <f t="shared" si="49"/>
        <v>0</v>
      </c>
      <c r="CJ81" s="12">
        <f t="shared" si="50"/>
        <v>663.62539854025181</v>
      </c>
      <c r="CK81" s="12">
        <f t="shared" si="51"/>
        <v>2903.1532124604073</v>
      </c>
      <c r="CL81" s="12">
        <f t="shared" si="52"/>
        <v>77037.837579591636</v>
      </c>
      <c r="CM81" s="12">
        <f t="shared" si="53"/>
        <v>4978208.4830227364</v>
      </c>
    </row>
    <row r="82" spans="1:91">
      <c r="A82" s="11">
        <f>'Monthly Data'!A118</f>
        <v>43344</v>
      </c>
      <c r="B82" s="9">
        <f>'Monthly Data'!B118</f>
        <v>2018</v>
      </c>
      <c r="C82" s="9">
        <f t="shared" si="30"/>
        <v>9</v>
      </c>
      <c r="D82" s="12">
        <f>'Monthly Data'!C118</f>
        <v>58221516.279700004</v>
      </c>
      <c r="E82" s="1">
        <f t="shared" si="31"/>
        <v>2738014.3085450009</v>
      </c>
      <c r="F82" s="12">
        <f>'Monthly Data'!D118</f>
        <v>13221716.484300004</v>
      </c>
      <c r="G82" s="1">
        <f>'Monthly Data'!E118</f>
        <v>1430670.7050135201</v>
      </c>
      <c r="H82" s="12">
        <f>'Monthly Data'!F118</f>
        <v>14652387.189313523</v>
      </c>
      <c r="I82" s="12">
        <f>'Monthly Data'!G118</f>
        <v>6946035.9316000007</v>
      </c>
      <c r="J82" s="1">
        <f>'Monthly Data'!H118</f>
        <v>655950.62407129374</v>
      </c>
      <c r="K82" s="12">
        <f>'Monthly Data'!I118</f>
        <v>7601986.5556712942</v>
      </c>
      <c r="L82" s="12">
        <f>'Monthly Data'!J118</f>
        <v>20905341.726999998</v>
      </c>
      <c r="M82" s="1">
        <f>'Monthly Data'!K118</f>
        <v>1446778.1001672812</v>
      </c>
      <c r="N82" s="12">
        <f>'Monthly Data'!L118</f>
        <v>22352119.82716728</v>
      </c>
      <c r="O82" s="12">
        <f>'Monthly Data'!M118</f>
        <v>14152547.092999998</v>
      </c>
      <c r="P82" s="1">
        <f>'Monthly Data'!N118</f>
        <v>501412.6140682089</v>
      </c>
      <c r="Q82" s="12">
        <f>'Monthly Data'!O118</f>
        <v>14653959.707068207</v>
      </c>
      <c r="R82" s="12">
        <f>'Monthly Data'!P118</f>
        <v>158480.27525500002</v>
      </c>
      <c r="S82" s="12">
        <f>'Monthly Data'!Q118</f>
        <v>99380.46</v>
      </c>
      <c r="T82" s="13">
        <f>'Monthly Data'!R118</f>
        <v>52130.399856831631</v>
      </c>
      <c r="U82" s="13">
        <f>'Monthly Data'!S118</f>
        <v>30686.131000000001</v>
      </c>
      <c r="V82" s="13">
        <f>'Monthly Data'!T118</f>
        <v>459</v>
      </c>
      <c r="W82" s="12">
        <f>'Monthly Data'!U118</f>
        <v>24339</v>
      </c>
      <c r="X82" s="12">
        <f>'Monthly Data'!V118</f>
        <v>2936</v>
      </c>
      <c r="Y82" s="12">
        <f>'Monthly Data'!W118</f>
        <v>325</v>
      </c>
      <c r="Z82" s="12">
        <f>'Monthly Data'!X118</f>
        <v>3</v>
      </c>
      <c r="AA82" s="12">
        <f>'Monthly Data'!Y118</f>
        <v>5514</v>
      </c>
      <c r="AB82" s="12">
        <f>'Monthly Data'!Z118</f>
        <v>161</v>
      </c>
      <c r="AC82" s="49">
        <f>Weather!C202</f>
        <v>17.329999999999998</v>
      </c>
      <c r="AD82" s="50">
        <f>Weather!D202</f>
        <v>149.6</v>
      </c>
      <c r="AE82" s="50">
        <f>Weather!E202</f>
        <v>9.5</v>
      </c>
      <c r="AF82" s="50">
        <f>Weather!F202</f>
        <v>106</v>
      </c>
      <c r="AG82" s="50">
        <f>Weather!G202</f>
        <v>25.900000000000002</v>
      </c>
      <c r="AH82" s="50">
        <f>Weather!H202</f>
        <v>72.900000000000006</v>
      </c>
      <c r="AI82" s="50">
        <f>Weather!I202</f>
        <v>52.800000000000004</v>
      </c>
      <c r="AJ82" s="50">
        <f>Weather!J202</f>
        <v>43.999999999999993</v>
      </c>
      <c r="AK82" s="50">
        <f>Weather!K202</f>
        <v>83.899999999999991</v>
      </c>
      <c r="AL82" s="50">
        <f>Weather!L202</f>
        <v>20.699999999999996</v>
      </c>
      <c r="AM82" s="50">
        <f>Weather!M202</f>
        <v>120.6</v>
      </c>
      <c r="AN82" s="50">
        <f>Weather!N202</f>
        <v>4.5</v>
      </c>
      <c r="AO82" s="50">
        <f>Weather!O202</f>
        <v>164.39999999999995</v>
      </c>
      <c r="AP82" s="50">
        <f>Weather!P202</f>
        <v>0.40000000000000036</v>
      </c>
      <c r="AQ82" s="50">
        <f>Weather!Q202</f>
        <v>220.29999999999998</v>
      </c>
      <c r="AR82" s="50">
        <f>Weather!R202</f>
        <v>0</v>
      </c>
      <c r="AS82" s="50">
        <f>Weather!S202</f>
        <v>279.89999999999998</v>
      </c>
      <c r="AT82" s="47">
        <f>Economic!C94</f>
        <v>735936.1</v>
      </c>
      <c r="AU82" s="47">
        <f>Economic!D94</f>
        <v>7195.6</v>
      </c>
      <c r="AV82" s="47">
        <f>Economic!E94</f>
        <v>7249.1</v>
      </c>
      <c r="AW82" s="47">
        <f>Economic!F94</f>
        <v>83.6</v>
      </c>
      <c r="AX82" s="47">
        <f>Economic!G94</f>
        <v>84.3</v>
      </c>
      <c r="AY82" s="51">
        <v>30</v>
      </c>
      <c r="AZ82" s="51">
        <v>21</v>
      </c>
      <c r="BA82" s="51">
        <f t="shared" si="32"/>
        <v>81</v>
      </c>
      <c r="BB82" s="51">
        <f t="shared" si="56"/>
        <v>0</v>
      </c>
      <c r="BC82" s="51">
        <f t="shared" si="56"/>
        <v>0</v>
      </c>
      <c r="BD82" s="51">
        <f t="shared" si="56"/>
        <v>0</v>
      </c>
      <c r="BE82" s="51">
        <f t="shared" si="56"/>
        <v>0</v>
      </c>
      <c r="BF82" s="51">
        <f t="shared" si="56"/>
        <v>0</v>
      </c>
      <c r="BG82" s="51">
        <f t="shared" si="56"/>
        <v>0</v>
      </c>
      <c r="BH82" s="51">
        <f t="shared" si="56"/>
        <v>0</v>
      </c>
      <c r="BI82" s="51">
        <f t="shared" si="56"/>
        <v>0</v>
      </c>
      <c r="BJ82" s="51">
        <f t="shared" si="56"/>
        <v>1</v>
      </c>
      <c r="BK82" s="51">
        <f t="shared" si="56"/>
        <v>0</v>
      </c>
      <c r="BL82" s="51">
        <f t="shared" si="56"/>
        <v>0</v>
      </c>
      <c r="BM82" s="51">
        <f t="shared" si="56"/>
        <v>0</v>
      </c>
      <c r="BN82" s="51">
        <f t="shared" si="56"/>
        <v>0</v>
      </c>
      <c r="BO82" s="51">
        <f t="shared" si="56"/>
        <v>1</v>
      </c>
      <c r="BP82" s="51">
        <f t="shared" si="33"/>
        <v>1</v>
      </c>
      <c r="BQ82" s="51">
        <f t="shared" si="55"/>
        <v>0</v>
      </c>
      <c r="BR82" s="52">
        <v>0</v>
      </c>
      <c r="BS82" s="52">
        <v>0</v>
      </c>
      <c r="BT82" s="58">
        <f t="shared" si="34"/>
        <v>0</v>
      </c>
      <c r="BU82" s="58">
        <f t="shared" si="35"/>
        <v>0</v>
      </c>
      <c r="BV82" s="58">
        <f t="shared" si="36"/>
        <v>0</v>
      </c>
      <c r="BW82" s="58">
        <f t="shared" si="37"/>
        <v>0</v>
      </c>
      <c r="BX82" s="58">
        <f t="shared" si="38"/>
        <v>0</v>
      </c>
      <c r="BY82" s="58">
        <f t="shared" si="39"/>
        <v>0</v>
      </c>
      <c r="BZ82" s="58">
        <f t="shared" si="40"/>
        <v>0</v>
      </c>
      <c r="CA82" s="58">
        <f t="shared" si="41"/>
        <v>0</v>
      </c>
      <c r="CB82" s="58">
        <f t="shared" si="42"/>
        <v>0</v>
      </c>
      <c r="CC82" s="58">
        <f t="shared" si="43"/>
        <v>0</v>
      </c>
      <c r="CD82" s="58">
        <f t="shared" si="44"/>
        <v>0</v>
      </c>
      <c r="CE82" s="58">
        <f t="shared" si="45"/>
        <v>0</v>
      </c>
      <c r="CF82" s="58">
        <f t="shared" si="46"/>
        <v>0</v>
      </c>
      <c r="CG82" s="58">
        <f t="shared" si="47"/>
        <v>0</v>
      </c>
      <c r="CH82" s="58">
        <f t="shared" si="48"/>
        <v>0</v>
      </c>
      <c r="CI82" s="58">
        <f t="shared" si="49"/>
        <v>0</v>
      </c>
      <c r="CJ82" s="12">
        <f t="shared" si="50"/>
        <v>602.01270345180671</v>
      </c>
      <c r="CK82" s="12">
        <f t="shared" si="51"/>
        <v>2589.2324780896779</v>
      </c>
      <c r="CL82" s="12">
        <f t="shared" si="52"/>
        <v>68775.75331436086</v>
      </c>
      <c r="CM82" s="12">
        <f t="shared" si="53"/>
        <v>4884653.2356894026</v>
      </c>
    </row>
    <row r="83" spans="1:91">
      <c r="A83" s="11">
        <f>'Monthly Data'!A119</f>
        <v>43374</v>
      </c>
      <c r="B83" s="9">
        <f>'Monthly Data'!B119</f>
        <v>2018</v>
      </c>
      <c r="C83" s="9">
        <f t="shared" si="30"/>
        <v>10</v>
      </c>
      <c r="D83" s="12">
        <f>'Monthly Data'!C119</f>
        <v>55697006.533200003</v>
      </c>
      <c r="E83" s="1">
        <f t="shared" si="31"/>
        <v>801175.32244555652</v>
      </c>
      <c r="F83" s="12">
        <f>'Monthly Data'!D119</f>
        <v>13872565.000799999</v>
      </c>
      <c r="G83" s="1">
        <f>'Monthly Data'!E119</f>
        <v>1430670.7050135201</v>
      </c>
      <c r="H83" s="12">
        <f>'Monthly Data'!F119</f>
        <v>15303235.70581352</v>
      </c>
      <c r="I83" s="12">
        <f>'Monthly Data'!G119</f>
        <v>6782158.5747000007</v>
      </c>
      <c r="J83" s="1">
        <f>'Monthly Data'!H119</f>
        <v>655950.62407129374</v>
      </c>
      <c r="K83" s="12">
        <f>'Monthly Data'!I119</f>
        <v>7438109.1987712942</v>
      </c>
      <c r="L83" s="12">
        <f>'Monthly Data'!J119</f>
        <v>20861594.375799999</v>
      </c>
      <c r="M83" s="1">
        <f>'Monthly Data'!K119</f>
        <v>1446778.1001672812</v>
      </c>
      <c r="N83" s="12">
        <f>'Monthly Data'!L119</f>
        <v>22308372.475967281</v>
      </c>
      <c r="O83" s="12">
        <f>'Monthly Data'!M119</f>
        <v>13091013.071</v>
      </c>
      <c r="P83" s="1">
        <f>'Monthly Data'!N119</f>
        <v>501412.6140682089</v>
      </c>
      <c r="Q83" s="12">
        <f>'Monthly Data'!O119</f>
        <v>13592425.685068209</v>
      </c>
      <c r="R83" s="12">
        <f>'Monthly Data'!P119</f>
        <v>185807.17645444436</v>
      </c>
      <c r="S83" s="12">
        <f>'Monthly Data'!Q119</f>
        <v>102693.01200000002</v>
      </c>
      <c r="T83" s="13">
        <f>'Monthly Data'!R119</f>
        <v>51991.242918145035</v>
      </c>
      <c r="U83" s="13">
        <f>'Monthly Data'!S119</f>
        <v>27257.977699999996</v>
      </c>
      <c r="V83" s="13">
        <f>'Monthly Data'!T119</f>
        <v>459</v>
      </c>
      <c r="W83" s="12">
        <f>'Monthly Data'!U119</f>
        <v>24359</v>
      </c>
      <c r="X83" s="12">
        <f>'Monthly Data'!V119</f>
        <v>2927</v>
      </c>
      <c r="Y83" s="12">
        <f>'Monthly Data'!W119</f>
        <v>324</v>
      </c>
      <c r="Z83" s="12">
        <f>'Monthly Data'!X119</f>
        <v>3</v>
      </c>
      <c r="AA83" s="12">
        <f>'Monthly Data'!Y119</f>
        <v>5514</v>
      </c>
      <c r="AB83" s="12">
        <f>'Monthly Data'!Z119</f>
        <v>161</v>
      </c>
      <c r="AC83" s="49">
        <f>Weather!C203</f>
        <v>8.2354838709677445</v>
      </c>
      <c r="AD83" s="50">
        <f>Weather!D203</f>
        <v>426.7</v>
      </c>
      <c r="AE83" s="50">
        <f>Weather!E203</f>
        <v>0</v>
      </c>
      <c r="AF83" s="50">
        <f>Weather!F203</f>
        <v>364.7</v>
      </c>
      <c r="AG83" s="50">
        <f>Weather!G203</f>
        <v>0</v>
      </c>
      <c r="AH83" s="50">
        <f>Weather!H203</f>
        <v>304.89999999999998</v>
      </c>
      <c r="AI83" s="50">
        <f>Weather!I203</f>
        <v>2.1999999999999993</v>
      </c>
      <c r="AJ83" s="50">
        <f>Weather!J203</f>
        <v>247.99999999999994</v>
      </c>
      <c r="AK83" s="50">
        <f>Weather!K203</f>
        <v>7.3000000000000007</v>
      </c>
      <c r="AL83" s="50">
        <f>Weather!L203</f>
        <v>193.29999999999998</v>
      </c>
      <c r="AM83" s="50">
        <f>Weather!M203</f>
        <v>14.600000000000001</v>
      </c>
      <c r="AN83" s="50">
        <f>Weather!N203</f>
        <v>141.4</v>
      </c>
      <c r="AO83" s="50">
        <f>Weather!O203</f>
        <v>24.700000000000003</v>
      </c>
      <c r="AP83" s="50">
        <f>Weather!P203</f>
        <v>94.699999999999989</v>
      </c>
      <c r="AQ83" s="50">
        <f>Weather!Q203</f>
        <v>39.999999999999993</v>
      </c>
      <c r="AR83" s="50">
        <f>Weather!R203</f>
        <v>55.800000000000004</v>
      </c>
      <c r="AS83" s="50">
        <f>Weather!S203</f>
        <v>63.099999999999994</v>
      </c>
      <c r="AT83" s="47">
        <f>Economic!C95</f>
        <v>735936.1</v>
      </c>
      <c r="AU83" s="47">
        <f>Economic!D95</f>
        <v>7181.8</v>
      </c>
      <c r="AV83" s="47">
        <f>Economic!E95</f>
        <v>7206.5</v>
      </c>
      <c r="AW83" s="47">
        <f>Economic!F95</f>
        <v>83.4</v>
      </c>
      <c r="AX83" s="47">
        <f>Economic!G95</f>
        <v>83</v>
      </c>
      <c r="AY83" s="51">
        <v>31</v>
      </c>
      <c r="AZ83" s="51">
        <v>20</v>
      </c>
      <c r="BA83" s="51">
        <f t="shared" si="32"/>
        <v>82</v>
      </c>
      <c r="BB83" s="51">
        <f t="shared" si="56"/>
        <v>0</v>
      </c>
      <c r="BC83" s="51">
        <f t="shared" si="56"/>
        <v>0</v>
      </c>
      <c r="BD83" s="51">
        <f t="shared" si="56"/>
        <v>0</v>
      </c>
      <c r="BE83" s="51">
        <f t="shared" si="56"/>
        <v>0</v>
      </c>
      <c r="BF83" s="51">
        <f t="shared" si="56"/>
        <v>0</v>
      </c>
      <c r="BG83" s="51">
        <f t="shared" si="56"/>
        <v>0</v>
      </c>
      <c r="BH83" s="51">
        <f t="shared" si="56"/>
        <v>0</v>
      </c>
      <c r="BI83" s="51">
        <f t="shared" si="56"/>
        <v>0</v>
      </c>
      <c r="BJ83" s="51">
        <f t="shared" si="56"/>
        <v>0</v>
      </c>
      <c r="BK83" s="51">
        <f t="shared" si="56"/>
        <v>1</v>
      </c>
      <c r="BL83" s="51">
        <f t="shared" si="56"/>
        <v>0</v>
      </c>
      <c r="BM83" s="51">
        <f t="shared" si="56"/>
        <v>0</v>
      </c>
      <c r="BN83" s="51">
        <f t="shared" si="56"/>
        <v>0</v>
      </c>
      <c r="BO83" s="51">
        <f t="shared" si="56"/>
        <v>1</v>
      </c>
      <c r="BP83" s="51">
        <f t="shared" si="33"/>
        <v>1</v>
      </c>
      <c r="BQ83" s="51">
        <f t="shared" si="55"/>
        <v>0</v>
      </c>
      <c r="BR83" s="52">
        <v>0</v>
      </c>
      <c r="BS83" s="52">
        <v>0</v>
      </c>
      <c r="BT83" s="58">
        <f t="shared" si="34"/>
        <v>0</v>
      </c>
      <c r="BU83" s="58">
        <f t="shared" si="35"/>
        <v>0</v>
      </c>
      <c r="BV83" s="58">
        <f t="shared" si="36"/>
        <v>0</v>
      </c>
      <c r="BW83" s="58">
        <f t="shared" si="37"/>
        <v>0</v>
      </c>
      <c r="BX83" s="58">
        <f t="shared" si="38"/>
        <v>0</v>
      </c>
      <c r="BY83" s="58">
        <f t="shared" si="39"/>
        <v>0</v>
      </c>
      <c r="BZ83" s="58">
        <f t="shared" si="40"/>
        <v>0</v>
      </c>
      <c r="CA83" s="58">
        <f t="shared" si="41"/>
        <v>0</v>
      </c>
      <c r="CB83" s="58">
        <f t="shared" si="42"/>
        <v>0</v>
      </c>
      <c r="CC83" s="58">
        <f t="shared" si="43"/>
        <v>0</v>
      </c>
      <c r="CD83" s="58">
        <f t="shared" si="44"/>
        <v>0</v>
      </c>
      <c r="CE83" s="58">
        <f t="shared" si="45"/>
        <v>0</v>
      </c>
      <c r="CF83" s="58">
        <f t="shared" si="46"/>
        <v>0</v>
      </c>
      <c r="CG83" s="58">
        <f t="shared" si="47"/>
        <v>0</v>
      </c>
      <c r="CH83" s="58">
        <f t="shared" si="48"/>
        <v>0</v>
      </c>
      <c r="CI83" s="58">
        <f t="shared" si="49"/>
        <v>0</v>
      </c>
      <c r="CJ83" s="12">
        <f t="shared" si="50"/>
        <v>628.23743609399071</v>
      </c>
      <c r="CK83" s="12">
        <f t="shared" si="51"/>
        <v>2541.205739245403</v>
      </c>
      <c r="CL83" s="12">
        <f t="shared" si="52"/>
        <v>68853.001469034818</v>
      </c>
      <c r="CM83" s="12">
        <f t="shared" si="53"/>
        <v>4530808.5616894029</v>
      </c>
    </row>
    <row r="84" spans="1:91">
      <c r="A84" s="11">
        <f>'Monthly Data'!A120</f>
        <v>43405</v>
      </c>
      <c r="B84" s="9">
        <f>'Monthly Data'!B120</f>
        <v>2018</v>
      </c>
      <c r="C84" s="9">
        <f t="shared" si="30"/>
        <v>11</v>
      </c>
      <c r="D84" s="12">
        <f>'Monthly Data'!C120</f>
        <v>61534809.200199999</v>
      </c>
      <c r="E84" s="1">
        <f t="shared" si="31"/>
        <v>2657824.0295330435</v>
      </c>
      <c r="F84" s="12">
        <f>'Monthly Data'!D120</f>
        <v>16836410.71010001</v>
      </c>
      <c r="G84" s="1">
        <f>'Monthly Data'!E120</f>
        <v>1430670.7050135201</v>
      </c>
      <c r="H84" s="12">
        <f>'Monthly Data'!F120</f>
        <v>18267081.415113531</v>
      </c>
      <c r="I84" s="12">
        <f>'Monthly Data'!G120</f>
        <v>7416848.8483000007</v>
      </c>
      <c r="J84" s="1">
        <f>'Monthly Data'!H120</f>
        <v>655950.62407129374</v>
      </c>
      <c r="K84" s="12">
        <f>'Monthly Data'!I120</f>
        <v>8072799.4723712942</v>
      </c>
      <c r="L84" s="12">
        <f>'Monthly Data'!J120</f>
        <v>22092319.462500002</v>
      </c>
      <c r="M84" s="1">
        <f>'Monthly Data'!K120</f>
        <v>1446778.1001672812</v>
      </c>
      <c r="N84" s="12">
        <f>'Monthly Data'!L120</f>
        <v>23539097.562667284</v>
      </c>
      <c r="O84" s="12">
        <f>'Monthly Data'!M120</f>
        <v>12233301.99</v>
      </c>
      <c r="P84" s="1">
        <f>'Monthly Data'!N120</f>
        <v>501412.6140682089</v>
      </c>
      <c r="Q84" s="12">
        <f>'Monthly Data'!O120</f>
        <v>12734714.604068208</v>
      </c>
      <c r="R84" s="12">
        <f>'Monthly Data'!P120</f>
        <v>198723.69976694451</v>
      </c>
      <c r="S84" s="12">
        <f>'Monthly Data'!Q120</f>
        <v>99380.46</v>
      </c>
      <c r="T84" s="13">
        <f>'Monthly Data'!R120</f>
        <v>48255.102813235848</v>
      </c>
      <c r="U84" s="13">
        <f>'Monthly Data'!S120</f>
        <v>24411.3122</v>
      </c>
      <c r="V84" s="13">
        <f>'Monthly Data'!T120</f>
        <v>459</v>
      </c>
      <c r="W84" s="12">
        <f>'Monthly Data'!U120</f>
        <v>24382</v>
      </c>
      <c r="X84" s="12">
        <f>'Monthly Data'!V120</f>
        <v>2925</v>
      </c>
      <c r="Y84" s="12">
        <f>'Monthly Data'!W120</f>
        <v>325</v>
      </c>
      <c r="Z84" s="12">
        <f>'Monthly Data'!X120</f>
        <v>3</v>
      </c>
      <c r="AA84" s="12">
        <f>'Monthly Data'!Y120</f>
        <v>5514</v>
      </c>
      <c r="AB84" s="12">
        <f>'Monthly Data'!Z120</f>
        <v>161</v>
      </c>
      <c r="AC84" s="49">
        <f>Weather!C204</f>
        <v>0.91999999999999982</v>
      </c>
      <c r="AD84" s="50">
        <f>Weather!D204</f>
        <v>632.40000000000009</v>
      </c>
      <c r="AE84" s="50">
        <f>Weather!E204</f>
        <v>0</v>
      </c>
      <c r="AF84" s="50">
        <f>Weather!F204</f>
        <v>572.4</v>
      </c>
      <c r="AG84" s="50">
        <f>Weather!G204</f>
        <v>0</v>
      </c>
      <c r="AH84" s="50">
        <f>Weather!H204</f>
        <v>512.40000000000009</v>
      </c>
      <c r="AI84" s="50">
        <f>Weather!I204</f>
        <v>0</v>
      </c>
      <c r="AJ84" s="50">
        <f>Weather!J204</f>
        <v>452.40000000000003</v>
      </c>
      <c r="AK84" s="50">
        <f>Weather!K204</f>
        <v>0</v>
      </c>
      <c r="AL84" s="50">
        <f>Weather!L204</f>
        <v>392.40000000000009</v>
      </c>
      <c r="AM84" s="50">
        <f>Weather!M204</f>
        <v>0</v>
      </c>
      <c r="AN84" s="50">
        <f>Weather!N204</f>
        <v>332.40000000000003</v>
      </c>
      <c r="AO84" s="50">
        <f>Weather!O204</f>
        <v>0</v>
      </c>
      <c r="AP84" s="50">
        <f>Weather!P204</f>
        <v>272.5</v>
      </c>
      <c r="AQ84" s="50">
        <f>Weather!Q204</f>
        <v>9.9999999999999645E-2</v>
      </c>
      <c r="AR84" s="50">
        <f>Weather!R204</f>
        <v>214.49999999999997</v>
      </c>
      <c r="AS84" s="50">
        <f>Weather!S204</f>
        <v>2.0999999999999996</v>
      </c>
      <c r="AT84" s="47">
        <f>Economic!C96</f>
        <v>735936.1</v>
      </c>
      <c r="AU84" s="47">
        <f>Economic!D96</f>
        <v>7204.8</v>
      </c>
      <c r="AV84" s="47">
        <f>Economic!E96</f>
        <v>7207.4</v>
      </c>
      <c r="AW84" s="47">
        <f>Economic!F96</f>
        <v>83.3</v>
      </c>
      <c r="AX84" s="47">
        <f>Economic!G96</f>
        <v>82.3</v>
      </c>
      <c r="AY84" s="51">
        <v>30</v>
      </c>
      <c r="AZ84" s="51">
        <v>21</v>
      </c>
      <c r="BA84" s="51">
        <f t="shared" si="32"/>
        <v>83</v>
      </c>
      <c r="BB84" s="51">
        <f t="shared" si="56"/>
        <v>0</v>
      </c>
      <c r="BC84" s="51">
        <f t="shared" si="56"/>
        <v>0</v>
      </c>
      <c r="BD84" s="51">
        <f t="shared" si="56"/>
        <v>0</v>
      </c>
      <c r="BE84" s="51">
        <f t="shared" si="56"/>
        <v>0</v>
      </c>
      <c r="BF84" s="51">
        <f t="shared" si="56"/>
        <v>0</v>
      </c>
      <c r="BG84" s="51">
        <f t="shared" si="56"/>
        <v>0</v>
      </c>
      <c r="BH84" s="51">
        <f t="shared" si="56"/>
        <v>0</v>
      </c>
      <c r="BI84" s="51">
        <f t="shared" si="56"/>
        <v>0</v>
      </c>
      <c r="BJ84" s="51">
        <f t="shared" si="56"/>
        <v>0</v>
      </c>
      <c r="BK84" s="51">
        <f t="shared" si="56"/>
        <v>0</v>
      </c>
      <c r="BL84" s="51">
        <f t="shared" si="56"/>
        <v>1</v>
      </c>
      <c r="BM84" s="51">
        <f t="shared" si="56"/>
        <v>0</v>
      </c>
      <c r="BN84" s="51">
        <f t="shared" si="56"/>
        <v>0</v>
      </c>
      <c r="BO84" s="51">
        <f t="shared" si="56"/>
        <v>1</v>
      </c>
      <c r="BP84" s="51">
        <f t="shared" si="33"/>
        <v>1</v>
      </c>
      <c r="BQ84" s="51">
        <f t="shared" si="55"/>
        <v>0</v>
      </c>
      <c r="BR84" s="52">
        <v>0</v>
      </c>
      <c r="BS84" s="52">
        <v>0</v>
      </c>
      <c r="BT84" s="58">
        <f t="shared" si="34"/>
        <v>0</v>
      </c>
      <c r="BU84" s="58">
        <f t="shared" si="35"/>
        <v>0</v>
      </c>
      <c r="BV84" s="58">
        <f t="shared" si="36"/>
        <v>0</v>
      </c>
      <c r="BW84" s="58">
        <f t="shared" si="37"/>
        <v>0</v>
      </c>
      <c r="BX84" s="58">
        <f t="shared" si="38"/>
        <v>0</v>
      </c>
      <c r="BY84" s="58">
        <f t="shared" si="39"/>
        <v>0</v>
      </c>
      <c r="BZ84" s="58">
        <f t="shared" si="40"/>
        <v>0</v>
      </c>
      <c r="CA84" s="58">
        <f t="shared" si="41"/>
        <v>0</v>
      </c>
      <c r="CB84" s="58">
        <f t="shared" si="42"/>
        <v>0</v>
      </c>
      <c r="CC84" s="58">
        <f t="shared" si="43"/>
        <v>0</v>
      </c>
      <c r="CD84" s="58">
        <f t="shared" si="44"/>
        <v>0</v>
      </c>
      <c r="CE84" s="58">
        <f t="shared" si="45"/>
        <v>0</v>
      </c>
      <c r="CF84" s="58">
        <f t="shared" si="46"/>
        <v>0</v>
      </c>
      <c r="CG84" s="58">
        <f t="shared" si="47"/>
        <v>0</v>
      </c>
      <c r="CH84" s="58">
        <f t="shared" si="48"/>
        <v>0</v>
      </c>
      <c r="CI84" s="58">
        <f t="shared" si="49"/>
        <v>0</v>
      </c>
      <c r="CJ84" s="12">
        <f t="shared" si="50"/>
        <v>749.20356882591796</v>
      </c>
      <c r="CK84" s="12">
        <f t="shared" si="51"/>
        <v>2759.9314435457418</v>
      </c>
      <c r="CL84" s="12">
        <f t="shared" si="52"/>
        <v>72427.992500514723</v>
      </c>
      <c r="CM84" s="12">
        <f t="shared" si="53"/>
        <v>4244904.8680227362</v>
      </c>
    </row>
    <row r="85" spans="1:91">
      <c r="A85" s="11">
        <f>'Monthly Data'!A121</f>
        <v>43435</v>
      </c>
      <c r="B85" s="9">
        <f>'Monthly Data'!B121</f>
        <v>2018</v>
      </c>
      <c r="C85" s="9">
        <f t="shared" si="30"/>
        <v>12</v>
      </c>
      <c r="D85" s="12">
        <f>'Monthly Data'!C121</f>
        <v>65257537.290599994</v>
      </c>
      <c r="E85" s="1">
        <f t="shared" si="31"/>
        <v>2224599.7036888823</v>
      </c>
      <c r="F85" s="12">
        <f>'Monthly Data'!D121</f>
        <v>18906303.831199996</v>
      </c>
      <c r="G85" s="1">
        <f>'Monthly Data'!E121</f>
        <v>1430670.7050135201</v>
      </c>
      <c r="H85" s="12">
        <f>'Monthly Data'!F121</f>
        <v>20336974.536213517</v>
      </c>
      <c r="I85" s="12">
        <f>'Monthly Data'!G121</f>
        <v>7948355.5248000007</v>
      </c>
      <c r="J85" s="1">
        <f>'Monthly Data'!H121</f>
        <v>655950.62407129374</v>
      </c>
      <c r="K85" s="12">
        <f>'Monthly Data'!I121</f>
        <v>8604306.1488712952</v>
      </c>
      <c r="L85" s="12">
        <f>'Monthly Data'!J121</f>
        <v>23659955.311299995</v>
      </c>
      <c r="M85" s="1">
        <f>'Monthly Data'!K121</f>
        <v>1446778.1001672812</v>
      </c>
      <c r="N85" s="12">
        <f>'Monthly Data'!L121</f>
        <v>25106733.411467277</v>
      </c>
      <c r="O85" s="12">
        <f>'Monthly Data'!M121</f>
        <v>12205509.799000001</v>
      </c>
      <c r="P85" s="1">
        <f>'Monthly Data'!N121</f>
        <v>501412.6140682089</v>
      </c>
      <c r="Q85" s="12">
        <f>'Monthly Data'!O121</f>
        <v>12706922.413068209</v>
      </c>
      <c r="R85" s="12">
        <f>'Monthly Data'!P121</f>
        <v>210120.10861111115</v>
      </c>
      <c r="S85" s="12">
        <f>'Monthly Data'!Q121</f>
        <v>102693.01200000002</v>
      </c>
      <c r="T85" s="13">
        <f>'Monthly Data'!R121</f>
        <v>57568.521630874566</v>
      </c>
      <c r="U85" s="13">
        <f>'Monthly Data'!S121</f>
        <v>22655.907999999999</v>
      </c>
      <c r="V85" s="13">
        <f>'Monthly Data'!T121</f>
        <v>459</v>
      </c>
      <c r="W85" s="12">
        <f>'Monthly Data'!U121</f>
        <v>24409</v>
      </c>
      <c r="X85" s="12">
        <f>'Monthly Data'!V121</f>
        <v>2922</v>
      </c>
      <c r="Y85" s="12">
        <f>'Monthly Data'!W121</f>
        <v>326</v>
      </c>
      <c r="Z85" s="12">
        <f>'Monthly Data'!X121</f>
        <v>3</v>
      </c>
      <c r="AA85" s="12">
        <f>'Monthly Data'!Y121</f>
        <v>5514</v>
      </c>
      <c r="AB85" s="12">
        <f>'Monthly Data'!Z121</f>
        <v>161</v>
      </c>
      <c r="AC85" s="49">
        <f>Weather!C205</f>
        <v>-2.1129032258064515</v>
      </c>
      <c r="AD85" s="50">
        <f>Weather!D205</f>
        <v>747.49999999999989</v>
      </c>
      <c r="AE85" s="50">
        <f>Weather!E205</f>
        <v>0</v>
      </c>
      <c r="AF85" s="50">
        <f>Weather!F205</f>
        <v>685.5</v>
      </c>
      <c r="AG85" s="50">
        <f>Weather!G205</f>
        <v>0</v>
      </c>
      <c r="AH85" s="50">
        <f>Weather!H205</f>
        <v>623.5</v>
      </c>
      <c r="AI85" s="50">
        <f>Weather!I205</f>
        <v>0</v>
      </c>
      <c r="AJ85" s="50">
        <f>Weather!J205</f>
        <v>561.5</v>
      </c>
      <c r="AK85" s="50">
        <f>Weather!K205</f>
        <v>0</v>
      </c>
      <c r="AL85" s="50">
        <f>Weather!L205</f>
        <v>499.49999999999994</v>
      </c>
      <c r="AM85" s="50">
        <f>Weather!M205</f>
        <v>0</v>
      </c>
      <c r="AN85" s="50">
        <f>Weather!N205</f>
        <v>437.5</v>
      </c>
      <c r="AO85" s="50">
        <f>Weather!O205</f>
        <v>0</v>
      </c>
      <c r="AP85" s="50">
        <f>Weather!P205</f>
        <v>375.5</v>
      </c>
      <c r="AQ85" s="50">
        <f>Weather!Q205</f>
        <v>0</v>
      </c>
      <c r="AR85" s="50">
        <f>Weather!R205</f>
        <v>313.5</v>
      </c>
      <c r="AS85" s="50">
        <f>Weather!S205</f>
        <v>0</v>
      </c>
      <c r="AT85" s="47">
        <f>Economic!C97</f>
        <v>735936.1</v>
      </c>
      <c r="AU85" s="47">
        <f>Economic!D97</f>
        <v>7216.7</v>
      </c>
      <c r="AV85" s="47">
        <f>Economic!E97</f>
        <v>7227.2</v>
      </c>
      <c r="AW85" s="47">
        <f>Economic!F97</f>
        <v>82.4</v>
      </c>
      <c r="AX85" s="47">
        <f>Economic!G97</f>
        <v>81.400000000000006</v>
      </c>
      <c r="AY85" s="51">
        <v>31</v>
      </c>
      <c r="AZ85" s="51">
        <v>21</v>
      </c>
      <c r="BA85" s="51">
        <f t="shared" si="32"/>
        <v>84</v>
      </c>
      <c r="BB85" s="51">
        <f t="shared" si="56"/>
        <v>0</v>
      </c>
      <c r="BC85" s="51">
        <f t="shared" si="56"/>
        <v>0</v>
      </c>
      <c r="BD85" s="51">
        <f t="shared" si="56"/>
        <v>0</v>
      </c>
      <c r="BE85" s="51">
        <f t="shared" si="56"/>
        <v>0</v>
      </c>
      <c r="BF85" s="51">
        <f t="shared" si="56"/>
        <v>0</v>
      </c>
      <c r="BG85" s="51">
        <f t="shared" si="56"/>
        <v>0</v>
      </c>
      <c r="BH85" s="51">
        <f t="shared" si="56"/>
        <v>0</v>
      </c>
      <c r="BI85" s="51">
        <f t="shared" si="56"/>
        <v>0</v>
      </c>
      <c r="BJ85" s="51">
        <f t="shared" si="56"/>
        <v>0</v>
      </c>
      <c r="BK85" s="51">
        <f t="shared" si="56"/>
        <v>0</v>
      </c>
      <c r="BL85" s="51">
        <f t="shared" si="56"/>
        <v>0</v>
      </c>
      <c r="BM85" s="51">
        <f t="shared" si="56"/>
        <v>1</v>
      </c>
      <c r="BN85" s="51">
        <f t="shared" si="56"/>
        <v>0</v>
      </c>
      <c r="BO85" s="51">
        <f t="shared" si="56"/>
        <v>0</v>
      </c>
      <c r="BP85" s="51">
        <f t="shared" si="33"/>
        <v>0</v>
      </c>
      <c r="BQ85" s="51">
        <f t="shared" si="55"/>
        <v>0</v>
      </c>
      <c r="BR85" s="52">
        <v>0</v>
      </c>
      <c r="BS85" s="52">
        <v>0</v>
      </c>
      <c r="BT85" s="58">
        <f t="shared" si="34"/>
        <v>0</v>
      </c>
      <c r="BU85" s="58">
        <f t="shared" si="35"/>
        <v>0</v>
      </c>
      <c r="BV85" s="58">
        <f t="shared" si="36"/>
        <v>0</v>
      </c>
      <c r="BW85" s="58">
        <f t="shared" si="37"/>
        <v>0</v>
      </c>
      <c r="BX85" s="58">
        <f t="shared" si="38"/>
        <v>0</v>
      </c>
      <c r="BY85" s="58">
        <f t="shared" si="39"/>
        <v>0</v>
      </c>
      <c r="BZ85" s="58">
        <f t="shared" si="40"/>
        <v>0</v>
      </c>
      <c r="CA85" s="58">
        <f t="shared" si="41"/>
        <v>0</v>
      </c>
      <c r="CB85" s="58">
        <f t="shared" si="42"/>
        <v>0</v>
      </c>
      <c r="CC85" s="58">
        <f t="shared" si="43"/>
        <v>0</v>
      </c>
      <c r="CD85" s="58">
        <f t="shared" si="44"/>
        <v>0</v>
      </c>
      <c r="CE85" s="58">
        <f t="shared" si="45"/>
        <v>0</v>
      </c>
      <c r="CF85" s="58">
        <f t="shared" si="46"/>
        <v>0</v>
      </c>
      <c r="CG85" s="58">
        <f t="shared" si="47"/>
        <v>0</v>
      </c>
      <c r="CH85" s="58">
        <f t="shared" si="48"/>
        <v>0</v>
      </c>
      <c r="CI85" s="58">
        <f t="shared" si="49"/>
        <v>0</v>
      </c>
      <c r="CJ85" s="12">
        <f t="shared" si="50"/>
        <v>833.17524422194754</v>
      </c>
      <c r="CK85" s="12">
        <f t="shared" si="51"/>
        <v>2944.6632953016069</v>
      </c>
      <c r="CL85" s="12">
        <f t="shared" si="52"/>
        <v>77014.519667077533</v>
      </c>
      <c r="CM85" s="12">
        <f t="shared" si="53"/>
        <v>4235640.8043560693</v>
      </c>
    </row>
    <row r="86" spans="1:91">
      <c r="A86" s="11">
        <f>'Monthly Data'!A122</f>
        <v>43466</v>
      </c>
      <c r="B86" s="9">
        <f>'Monthly Data'!B122</f>
        <v>2019</v>
      </c>
      <c r="C86" s="9">
        <f t="shared" si="30"/>
        <v>1</v>
      </c>
      <c r="D86" s="12">
        <f>'Monthly Data'!C122</f>
        <v>74138539.329999998</v>
      </c>
      <c r="E86" s="1">
        <f t="shared" si="31"/>
        <v>3540665.0040426403</v>
      </c>
      <c r="F86" s="12">
        <f>'Monthly Data'!D122</f>
        <v>22891327</v>
      </c>
      <c r="G86" s="1">
        <f>'Monthly Data'!E122</f>
        <v>1467281.4224736122</v>
      </c>
      <c r="H86" s="12">
        <f>'Monthly Data'!F122</f>
        <v>24358608.422473613</v>
      </c>
      <c r="I86" s="12">
        <f>'Monthly Data'!G122</f>
        <v>9075394.9387949985</v>
      </c>
      <c r="J86" s="1">
        <f>'Monthly Data'!H122</f>
        <v>690198.0782346701</v>
      </c>
      <c r="K86" s="12">
        <f>'Monthly Data'!I122</f>
        <v>9765593.0170296691</v>
      </c>
      <c r="L86" s="12">
        <f>'Monthly Data'!J122</f>
        <v>26214840.167261001</v>
      </c>
      <c r="M86" s="1">
        <f>'Monthly Data'!K122</f>
        <v>1531591.7204823459</v>
      </c>
      <c r="N86" s="12">
        <f>'Monthly Data'!L122</f>
        <v>27746431.887743346</v>
      </c>
      <c r="O86" s="12">
        <f>'Monthly Data'!M122</f>
        <v>12102715.879999999</v>
      </c>
      <c r="P86" s="1">
        <f>'Monthly Data'!N122</f>
        <v>542094.33362032229</v>
      </c>
      <c r="Q86" s="12">
        <f>'Monthly Data'!O122</f>
        <v>12644810.213620322</v>
      </c>
      <c r="R86" s="12">
        <f>'Monthly Data'!P122</f>
        <v>209720.28749999983</v>
      </c>
      <c r="S86" s="12">
        <f>'Monthly Data'!Q122</f>
        <v>103876.05240135967</v>
      </c>
      <c r="T86" s="13">
        <f>'Monthly Data'!R122</f>
        <v>66201.684245007724</v>
      </c>
      <c r="U86" s="13">
        <f>'Monthly Data'!S122</f>
        <v>22714.090235294119</v>
      </c>
      <c r="V86" s="13">
        <f>'Monthly Data'!T122</f>
        <v>459</v>
      </c>
      <c r="W86" s="12">
        <f>'Monthly Data'!U122</f>
        <v>24414</v>
      </c>
      <c r="X86" s="12">
        <f>'Monthly Data'!V122</f>
        <v>2923</v>
      </c>
      <c r="Y86" s="12">
        <f>'Monthly Data'!W122</f>
        <v>327</v>
      </c>
      <c r="Z86" s="12">
        <f>'Monthly Data'!X122</f>
        <v>3</v>
      </c>
      <c r="AA86" s="12">
        <f>'Monthly Data'!Y122</f>
        <v>5514</v>
      </c>
      <c r="AB86" s="12">
        <f>'Monthly Data'!Z122</f>
        <v>165</v>
      </c>
      <c r="AC86" s="49">
        <f>Weather!C206</f>
        <v>-8.4774193548387089</v>
      </c>
      <c r="AD86" s="50">
        <f>Weather!D206</f>
        <v>944.80000000000007</v>
      </c>
      <c r="AE86" s="50">
        <f>Weather!E206</f>
        <v>0</v>
      </c>
      <c r="AF86" s="50">
        <f>Weather!F206</f>
        <v>882.80000000000007</v>
      </c>
      <c r="AG86" s="50">
        <f>Weather!G206</f>
        <v>0</v>
      </c>
      <c r="AH86" s="50">
        <f>Weather!H206</f>
        <v>820.80000000000018</v>
      </c>
      <c r="AI86" s="50">
        <f>Weather!I206</f>
        <v>0</v>
      </c>
      <c r="AJ86" s="50">
        <f>Weather!J206</f>
        <v>758.80000000000018</v>
      </c>
      <c r="AK86" s="50">
        <f>Weather!K206</f>
        <v>0</v>
      </c>
      <c r="AL86" s="50">
        <f>Weather!L206</f>
        <v>696.8000000000003</v>
      </c>
      <c r="AM86" s="50">
        <f>Weather!M206</f>
        <v>0</v>
      </c>
      <c r="AN86" s="50">
        <f>Weather!N206</f>
        <v>634.80000000000018</v>
      </c>
      <c r="AO86" s="50">
        <f>Weather!O206</f>
        <v>0</v>
      </c>
      <c r="AP86" s="50">
        <f>Weather!P206</f>
        <v>572.80000000000007</v>
      </c>
      <c r="AQ86" s="50">
        <f>Weather!Q206</f>
        <v>0</v>
      </c>
      <c r="AR86" s="50">
        <f>Weather!R206</f>
        <v>510.8</v>
      </c>
      <c r="AS86" s="50">
        <f>Weather!S206</f>
        <v>0</v>
      </c>
      <c r="AT86" s="47">
        <f>Economic!C98</f>
        <v>750792.8</v>
      </c>
      <c r="AU86" s="47">
        <f>Economic!D98</f>
        <v>7241.7</v>
      </c>
      <c r="AV86" s="47">
        <f>Economic!E98</f>
        <v>7214.9</v>
      </c>
      <c r="AW86" s="47">
        <f>Economic!F98</f>
        <v>82.3</v>
      </c>
      <c r="AX86" s="47">
        <f>Economic!G98</f>
        <v>81.099999999999994</v>
      </c>
      <c r="AY86" s="51">
        <v>31</v>
      </c>
      <c r="AZ86" s="51">
        <v>21</v>
      </c>
      <c r="BA86" s="51">
        <f t="shared" si="32"/>
        <v>85</v>
      </c>
      <c r="BB86" s="51">
        <f t="shared" si="56"/>
        <v>1</v>
      </c>
      <c r="BC86" s="51">
        <f t="shared" si="56"/>
        <v>0</v>
      </c>
      <c r="BD86" s="51">
        <f t="shared" si="56"/>
        <v>0</v>
      </c>
      <c r="BE86" s="51">
        <f t="shared" si="56"/>
        <v>0</v>
      </c>
      <c r="BF86" s="51">
        <f t="shared" si="56"/>
        <v>0</v>
      </c>
      <c r="BG86" s="51">
        <f t="shared" si="56"/>
        <v>0</v>
      </c>
      <c r="BH86" s="51">
        <f t="shared" si="56"/>
        <v>0</v>
      </c>
      <c r="BI86" s="51">
        <f t="shared" si="56"/>
        <v>0</v>
      </c>
      <c r="BJ86" s="51">
        <f t="shared" si="56"/>
        <v>0</v>
      </c>
      <c r="BK86" s="51">
        <f t="shared" si="56"/>
        <v>0</v>
      </c>
      <c r="BL86" s="51">
        <f t="shared" si="56"/>
        <v>0</v>
      </c>
      <c r="BM86" s="51">
        <f t="shared" si="56"/>
        <v>0</v>
      </c>
      <c r="BN86" s="51">
        <f t="shared" si="56"/>
        <v>0</v>
      </c>
      <c r="BO86" s="51">
        <f t="shared" si="56"/>
        <v>0</v>
      </c>
      <c r="BP86" s="51">
        <f t="shared" si="33"/>
        <v>0</v>
      </c>
      <c r="BQ86" s="51">
        <f t="shared" si="55"/>
        <v>0</v>
      </c>
      <c r="BR86" s="52">
        <v>0</v>
      </c>
      <c r="BS86" s="52">
        <v>0</v>
      </c>
      <c r="BT86" s="58">
        <f t="shared" si="34"/>
        <v>0</v>
      </c>
      <c r="BU86" s="58">
        <f t="shared" si="35"/>
        <v>0</v>
      </c>
      <c r="BV86" s="58">
        <f t="shared" si="36"/>
        <v>0</v>
      </c>
      <c r="BW86" s="58">
        <f t="shared" si="37"/>
        <v>0</v>
      </c>
      <c r="BX86" s="58">
        <f t="shared" si="38"/>
        <v>0</v>
      </c>
      <c r="BY86" s="58">
        <f t="shared" si="39"/>
        <v>0</v>
      </c>
      <c r="BZ86" s="58">
        <f t="shared" si="40"/>
        <v>0</v>
      </c>
      <c r="CA86" s="58">
        <f t="shared" si="41"/>
        <v>0</v>
      </c>
      <c r="CB86" s="58">
        <f t="shared" si="42"/>
        <v>0</v>
      </c>
      <c r="CC86" s="58">
        <f t="shared" si="43"/>
        <v>0</v>
      </c>
      <c r="CD86" s="58">
        <f t="shared" si="44"/>
        <v>0</v>
      </c>
      <c r="CE86" s="58">
        <f t="shared" si="45"/>
        <v>0</v>
      </c>
      <c r="CF86" s="58">
        <f t="shared" si="46"/>
        <v>0</v>
      </c>
      <c r="CG86" s="58">
        <f t="shared" si="47"/>
        <v>0</v>
      </c>
      <c r="CH86" s="58">
        <f t="shared" si="48"/>
        <v>0</v>
      </c>
      <c r="CI86" s="58">
        <f t="shared" si="49"/>
        <v>0</v>
      </c>
      <c r="CJ86" s="12">
        <f t="shared" si="50"/>
        <v>997.7311551762765</v>
      </c>
      <c r="CK86" s="12">
        <f t="shared" si="51"/>
        <v>3340.9486886861682</v>
      </c>
      <c r="CL86" s="12">
        <f t="shared" si="52"/>
        <v>84851.473662823686</v>
      </c>
      <c r="CM86" s="12">
        <f t="shared" si="53"/>
        <v>4214936.7378734406</v>
      </c>
    </row>
    <row r="87" spans="1:91">
      <c r="A87" s="11">
        <f>'Monthly Data'!A123</f>
        <v>43497</v>
      </c>
      <c r="B87" s="9">
        <f>'Monthly Data'!B123</f>
        <v>2019</v>
      </c>
      <c r="C87" s="9">
        <f t="shared" si="30"/>
        <v>2</v>
      </c>
      <c r="D87" s="12">
        <f>'Monthly Data'!C123</f>
        <v>64615329.25</v>
      </c>
      <c r="E87" s="1">
        <f t="shared" si="31"/>
        <v>2080702.5711507276</v>
      </c>
      <c r="F87" s="12">
        <f>'Monthly Data'!D123</f>
        <v>19398154</v>
      </c>
      <c r="G87" s="1">
        <f>'Monthly Data'!E123</f>
        <v>1467281.4224736122</v>
      </c>
      <c r="H87" s="12">
        <f>'Monthly Data'!F123</f>
        <v>20865435.422473613</v>
      </c>
      <c r="I87" s="12">
        <f>'Monthly Data'!G123</f>
        <v>8004348.6033760002</v>
      </c>
      <c r="J87" s="1">
        <f>'Monthly Data'!H123</f>
        <v>690198.0782346701</v>
      </c>
      <c r="K87" s="12">
        <f>'Monthly Data'!I123</f>
        <v>8694546.6816106699</v>
      </c>
      <c r="L87" s="12">
        <f>'Monthly Data'!J123</f>
        <v>22946666.691895999</v>
      </c>
      <c r="M87" s="1">
        <f>'Monthly Data'!K123</f>
        <v>1531591.7204823459</v>
      </c>
      <c r="N87" s="12">
        <f>'Monthly Data'!L123</f>
        <v>24478258.412378345</v>
      </c>
      <c r="O87" s="12">
        <f>'Monthly Data'!M123</f>
        <v>11929811.619999999</v>
      </c>
      <c r="P87" s="1">
        <f>'Monthly Data'!N123</f>
        <v>542094.33362032229</v>
      </c>
      <c r="Q87" s="12">
        <f>'Monthly Data'!O123</f>
        <v>12471905.953620322</v>
      </c>
      <c r="R87" s="12">
        <f>'Monthly Data'!P123</f>
        <v>174264.19500000001</v>
      </c>
      <c r="S87" s="12">
        <f>'Monthly Data'!Q123</f>
        <v>81381.568577271959</v>
      </c>
      <c r="T87" s="13">
        <f>'Monthly Data'!R123</f>
        <v>47180.788674729476</v>
      </c>
      <c r="U87" s="13">
        <f>'Monthly Data'!S123</f>
        <v>22234.265591498614</v>
      </c>
      <c r="V87" s="13">
        <f>'Monthly Data'!T123</f>
        <v>459</v>
      </c>
      <c r="W87" s="12">
        <f>'Monthly Data'!U123</f>
        <v>24420</v>
      </c>
      <c r="X87" s="12">
        <f>'Monthly Data'!V123</f>
        <v>2938</v>
      </c>
      <c r="Y87" s="12">
        <f>'Monthly Data'!W123</f>
        <v>313</v>
      </c>
      <c r="Z87" s="12">
        <f>'Monthly Data'!X123</f>
        <v>3</v>
      </c>
      <c r="AA87" s="12">
        <f>'Monthly Data'!Y123</f>
        <v>5514</v>
      </c>
      <c r="AB87" s="12">
        <f>'Monthly Data'!Z123</f>
        <v>164</v>
      </c>
      <c r="AC87" s="49">
        <f>Weather!C207</f>
        <v>-5.8607142857142867</v>
      </c>
      <c r="AD87" s="50">
        <f>Weather!D207</f>
        <v>780.0999999999998</v>
      </c>
      <c r="AE87" s="50">
        <f>Weather!E207</f>
        <v>0</v>
      </c>
      <c r="AF87" s="50">
        <f>Weather!F207</f>
        <v>724.0999999999998</v>
      </c>
      <c r="AG87" s="50">
        <f>Weather!G207</f>
        <v>0</v>
      </c>
      <c r="AH87" s="50">
        <f>Weather!H207</f>
        <v>668.09999999999991</v>
      </c>
      <c r="AI87" s="50">
        <f>Weather!I207</f>
        <v>0</v>
      </c>
      <c r="AJ87" s="50">
        <f>Weather!J207</f>
        <v>612.09999999999991</v>
      </c>
      <c r="AK87" s="50">
        <f>Weather!K207</f>
        <v>0</v>
      </c>
      <c r="AL87" s="50">
        <f>Weather!L207</f>
        <v>556.09999999999991</v>
      </c>
      <c r="AM87" s="50">
        <f>Weather!M207</f>
        <v>0</v>
      </c>
      <c r="AN87" s="50">
        <f>Weather!N207</f>
        <v>500.09999999999997</v>
      </c>
      <c r="AO87" s="50">
        <f>Weather!O207</f>
        <v>0</v>
      </c>
      <c r="AP87" s="50">
        <f>Weather!P207</f>
        <v>444.09999999999997</v>
      </c>
      <c r="AQ87" s="50">
        <f>Weather!Q207</f>
        <v>0</v>
      </c>
      <c r="AR87" s="50">
        <f>Weather!R207</f>
        <v>388.1</v>
      </c>
      <c r="AS87" s="50">
        <f>Weather!S207</f>
        <v>0</v>
      </c>
      <c r="AT87" s="47">
        <f>Economic!C99</f>
        <v>750792.8</v>
      </c>
      <c r="AU87" s="47">
        <f>Economic!D99</f>
        <v>7272.4</v>
      </c>
      <c r="AV87" s="47">
        <f>Economic!E99</f>
        <v>7205</v>
      </c>
      <c r="AW87" s="47">
        <f>Economic!F99</f>
        <v>82.1</v>
      </c>
      <c r="AX87" s="47">
        <f>Economic!G99</f>
        <v>81.2</v>
      </c>
      <c r="AY87" s="51">
        <v>28</v>
      </c>
      <c r="AZ87" s="51">
        <v>19</v>
      </c>
      <c r="BA87" s="51">
        <f t="shared" si="32"/>
        <v>86</v>
      </c>
      <c r="BB87" s="51">
        <f t="shared" si="56"/>
        <v>0</v>
      </c>
      <c r="BC87" s="51">
        <f t="shared" si="56"/>
        <v>1</v>
      </c>
      <c r="BD87" s="51">
        <f t="shared" si="56"/>
        <v>0</v>
      </c>
      <c r="BE87" s="51">
        <f t="shared" si="56"/>
        <v>0</v>
      </c>
      <c r="BF87" s="51">
        <f t="shared" si="56"/>
        <v>0</v>
      </c>
      <c r="BG87" s="51">
        <f t="shared" si="56"/>
        <v>0</v>
      </c>
      <c r="BH87" s="51">
        <f t="shared" si="56"/>
        <v>0</v>
      </c>
      <c r="BI87" s="51">
        <f t="shared" si="56"/>
        <v>0</v>
      </c>
      <c r="BJ87" s="51">
        <f t="shared" si="56"/>
        <v>0</v>
      </c>
      <c r="BK87" s="51">
        <f t="shared" si="56"/>
        <v>0</v>
      </c>
      <c r="BL87" s="51">
        <f t="shared" si="56"/>
        <v>0</v>
      </c>
      <c r="BM87" s="51">
        <f t="shared" si="56"/>
        <v>0</v>
      </c>
      <c r="BN87" s="51">
        <f t="shared" si="56"/>
        <v>0</v>
      </c>
      <c r="BO87" s="51">
        <f t="shared" si="56"/>
        <v>0</v>
      </c>
      <c r="BP87" s="51">
        <f t="shared" si="33"/>
        <v>0</v>
      </c>
      <c r="BQ87" s="51">
        <f t="shared" si="55"/>
        <v>0</v>
      </c>
      <c r="BR87" s="52">
        <v>0</v>
      </c>
      <c r="BS87" s="52">
        <v>0</v>
      </c>
      <c r="BT87" s="58">
        <f t="shared" si="34"/>
        <v>0</v>
      </c>
      <c r="BU87" s="58">
        <f t="shared" si="35"/>
        <v>0</v>
      </c>
      <c r="BV87" s="58">
        <f t="shared" si="36"/>
        <v>0</v>
      </c>
      <c r="BW87" s="58">
        <f t="shared" si="37"/>
        <v>0</v>
      </c>
      <c r="BX87" s="58">
        <f t="shared" si="38"/>
        <v>0</v>
      </c>
      <c r="BY87" s="58">
        <f t="shared" si="39"/>
        <v>0</v>
      </c>
      <c r="BZ87" s="58">
        <f t="shared" si="40"/>
        <v>0</v>
      </c>
      <c r="CA87" s="58">
        <f t="shared" si="41"/>
        <v>0</v>
      </c>
      <c r="CB87" s="58">
        <f t="shared" si="42"/>
        <v>0</v>
      </c>
      <c r="CC87" s="58">
        <f t="shared" si="43"/>
        <v>0</v>
      </c>
      <c r="CD87" s="58">
        <f t="shared" si="44"/>
        <v>0</v>
      </c>
      <c r="CE87" s="58">
        <f t="shared" si="45"/>
        <v>0</v>
      </c>
      <c r="CF87" s="58">
        <f t="shared" si="46"/>
        <v>0</v>
      </c>
      <c r="CG87" s="58">
        <f t="shared" si="47"/>
        <v>0</v>
      </c>
      <c r="CH87" s="58">
        <f t="shared" si="48"/>
        <v>0</v>
      </c>
      <c r="CI87" s="58">
        <f t="shared" si="49"/>
        <v>0</v>
      </c>
      <c r="CJ87" s="12">
        <f t="shared" si="50"/>
        <v>854.4404349907295</v>
      </c>
      <c r="CK87" s="12">
        <f t="shared" si="51"/>
        <v>2959.3419610655787</v>
      </c>
      <c r="CL87" s="12">
        <f t="shared" si="52"/>
        <v>78205.298442103332</v>
      </c>
      <c r="CM87" s="12">
        <f t="shared" si="53"/>
        <v>4157301.9845401072</v>
      </c>
    </row>
    <row r="88" spans="1:91">
      <c r="A88" s="11">
        <f>'Monthly Data'!A124</f>
        <v>43525</v>
      </c>
      <c r="B88" s="9">
        <f>'Monthly Data'!B124</f>
        <v>2019</v>
      </c>
      <c r="C88" s="9">
        <f t="shared" si="30"/>
        <v>3</v>
      </c>
      <c r="D88" s="12">
        <f>'Monthly Data'!C124</f>
        <v>66380661.289999999</v>
      </c>
      <c r="E88" s="1">
        <f t="shared" si="31"/>
        <v>2087963.2037702948</v>
      </c>
      <c r="F88" s="12">
        <f>'Monthly Data'!D124</f>
        <v>19128089</v>
      </c>
      <c r="G88" s="1">
        <f>'Monthly Data'!E124</f>
        <v>1467281.4224736122</v>
      </c>
      <c r="H88" s="12">
        <f>'Monthly Data'!F124</f>
        <v>20595370.422473613</v>
      </c>
      <c r="I88" s="12">
        <f>'Monthly Data'!G124</f>
        <v>8214704.6752880011</v>
      </c>
      <c r="J88" s="1">
        <f>'Monthly Data'!H124</f>
        <v>690198.0782346701</v>
      </c>
      <c r="K88" s="12">
        <f>'Monthly Data'!I124</f>
        <v>8904902.7535226718</v>
      </c>
      <c r="L88" s="12">
        <f>'Monthly Data'!J124</f>
        <v>23586038.479064997</v>
      </c>
      <c r="M88" s="1">
        <f>'Monthly Data'!K124</f>
        <v>1531591.7204823459</v>
      </c>
      <c r="N88" s="12">
        <f>'Monthly Data'!L124</f>
        <v>25117630.199547343</v>
      </c>
      <c r="O88" s="12">
        <f>'Monthly Data'!M124</f>
        <v>13093076.579999998</v>
      </c>
      <c r="P88" s="1">
        <f>'Monthly Data'!N124</f>
        <v>542094.33362032229</v>
      </c>
      <c r="Q88" s="12">
        <f>'Monthly Data'!O124</f>
        <v>13635170.913620321</v>
      </c>
      <c r="R88" s="12">
        <f>'Monthly Data'!P124</f>
        <v>171412.68342999998</v>
      </c>
      <c r="S88" s="12">
        <f>'Monthly Data'!Q124</f>
        <v>99376.668446712254</v>
      </c>
      <c r="T88" s="13">
        <f>'Monthly Data'!R124</f>
        <v>72178.525941690095</v>
      </c>
      <c r="U88" s="13">
        <f>'Monthly Data'!S124</f>
        <v>22658.154851338182</v>
      </c>
      <c r="V88" s="13">
        <f>'Monthly Data'!T124</f>
        <v>459</v>
      </c>
      <c r="W88" s="12">
        <f>'Monthly Data'!U124</f>
        <v>24426</v>
      </c>
      <c r="X88" s="12">
        <f>'Monthly Data'!V124</f>
        <v>2937</v>
      </c>
      <c r="Y88" s="12">
        <f>'Monthly Data'!W124</f>
        <v>313</v>
      </c>
      <c r="Z88" s="12">
        <f>'Monthly Data'!X124</f>
        <v>3</v>
      </c>
      <c r="AA88" s="12">
        <f>'Monthly Data'!Y124</f>
        <v>5514</v>
      </c>
      <c r="AB88" s="12">
        <f>'Monthly Data'!Z124</f>
        <v>164</v>
      </c>
      <c r="AC88" s="49">
        <f>Weather!C208</f>
        <v>-2.5000000000000004</v>
      </c>
      <c r="AD88" s="50">
        <f>Weather!D208</f>
        <v>759.49999999999989</v>
      </c>
      <c r="AE88" s="50">
        <f>Weather!E208</f>
        <v>0</v>
      </c>
      <c r="AF88" s="50">
        <f>Weather!F208</f>
        <v>697.49999999999989</v>
      </c>
      <c r="AG88" s="50">
        <f>Weather!G208</f>
        <v>0</v>
      </c>
      <c r="AH88" s="50">
        <f>Weather!H208</f>
        <v>635.49999999999989</v>
      </c>
      <c r="AI88" s="50">
        <f>Weather!I208</f>
        <v>0</v>
      </c>
      <c r="AJ88" s="50">
        <f>Weather!J208</f>
        <v>573.49999999999989</v>
      </c>
      <c r="AK88" s="50">
        <f>Weather!K208</f>
        <v>0</v>
      </c>
      <c r="AL88" s="50">
        <f>Weather!L208</f>
        <v>511.49999999999989</v>
      </c>
      <c r="AM88" s="50">
        <f>Weather!M208</f>
        <v>0</v>
      </c>
      <c r="AN88" s="50">
        <f>Weather!N208</f>
        <v>449.49999999999989</v>
      </c>
      <c r="AO88" s="50">
        <f>Weather!O208</f>
        <v>0</v>
      </c>
      <c r="AP88" s="50">
        <f>Weather!P208</f>
        <v>387.49999999999994</v>
      </c>
      <c r="AQ88" s="50">
        <f>Weather!Q208</f>
        <v>0</v>
      </c>
      <c r="AR88" s="50">
        <f>Weather!R208</f>
        <v>325.5</v>
      </c>
      <c r="AS88" s="50">
        <f>Weather!S208</f>
        <v>0</v>
      </c>
      <c r="AT88" s="47">
        <f>Economic!C100</f>
        <v>750792.8</v>
      </c>
      <c r="AU88" s="47">
        <f>Economic!D100</f>
        <v>7293.4</v>
      </c>
      <c r="AV88" s="47">
        <f>Economic!E100</f>
        <v>7185</v>
      </c>
      <c r="AW88" s="47">
        <f>Economic!F100</f>
        <v>82.9</v>
      </c>
      <c r="AX88" s="47">
        <f>Economic!G100</f>
        <v>82</v>
      </c>
      <c r="AY88" s="51">
        <v>31</v>
      </c>
      <c r="AZ88" s="51">
        <v>23</v>
      </c>
      <c r="BA88" s="51">
        <f t="shared" si="32"/>
        <v>87</v>
      </c>
      <c r="BB88" s="51">
        <f t="shared" si="56"/>
        <v>0</v>
      </c>
      <c r="BC88" s="51">
        <f t="shared" si="56"/>
        <v>0</v>
      </c>
      <c r="BD88" s="51">
        <f t="shared" si="56"/>
        <v>1</v>
      </c>
      <c r="BE88" s="51">
        <f t="shared" si="56"/>
        <v>0</v>
      </c>
      <c r="BF88" s="51">
        <f t="shared" si="56"/>
        <v>0</v>
      </c>
      <c r="BG88" s="51">
        <f t="shared" si="56"/>
        <v>0</v>
      </c>
      <c r="BH88" s="51">
        <f t="shared" si="56"/>
        <v>0</v>
      </c>
      <c r="BI88" s="51">
        <f t="shared" si="56"/>
        <v>0</v>
      </c>
      <c r="BJ88" s="51">
        <f t="shared" si="56"/>
        <v>0</v>
      </c>
      <c r="BK88" s="51">
        <f t="shared" si="56"/>
        <v>0</v>
      </c>
      <c r="BL88" s="51">
        <f t="shared" si="56"/>
        <v>0</v>
      </c>
      <c r="BM88" s="51">
        <f t="shared" si="56"/>
        <v>0</v>
      </c>
      <c r="BN88" s="51">
        <f t="shared" si="56"/>
        <v>1</v>
      </c>
      <c r="BO88" s="51">
        <f t="shared" si="56"/>
        <v>0</v>
      </c>
      <c r="BP88" s="51">
        <f t="shared" si="33"/>
        <v>1</v>
      </c>
      <c r="BQ88" s="51">
        <f t="shared" si="55"/>
        <v>0</v>
      </c>
      <c r="BR88" s="52">
        <v>0</v>
      </c>
      <c r="BS88" s="52">
        <v>0</v>
      </c>
      <c r="BT88" s="58">
        <f t="shared" si="34"/>
        <v>0</v>
      </c>
      <c r="BU88" s="58">
        <f t="shared" si="35"/>
        <v>0</v>
      </c>
      <c r="BV88" s="58">
        <f t="shared" si="36"/>
        <v>0</v>
      </c>
      <c r="BW88" s="58">
        <f t="shared" si="37"/>
        <v>0</v>
      </c>
      <c r="BX88" s="58">
        <f t="shared" si="38"/>
        <v>0</v>
      </c>
      <c r="BY88" s="58">
        <f t="shared" si="39"/>
        <v>0</v>
      </c>
      <c r="BZ88" s="58">
        <f t="shared" si="40"/>
        <v>0</v>
      </c>
      <c r="CA88" s="58">
        <f t="shared" si="41"/>
        <v>0</v>
      </c>
      <c r="CB88" s="58">
        <f t="shared" si="42"/>
        <v>0</v>
      </c>
      <c r="CC88" s="58">
        <f t="shared" si="43"/>
        <v>0</v>
      </c>
      <c r="CD88" s="58">
        <f t="shared" si="44"/>
        <v>0</v>
      </c>
      <c r="CE88" s="58">
        <f t="shared" si="45"/>
        <v>0</v>
      </c>
      <c r="CF88" s="58">
        <f t="shared" si="46"/>
        <v>0</v>
      </c>
      <c r="CG88" s="58">
        <f t="shared" si="47"/>
        <v>0</v>
      </c>
      <c r="CH88" s="58">
        <f t="shared" si="48"/>
        <v>0</v>
      </c>
      <c r="CI88" s="58">
        <f t="shared" si="49"/>
        <v>0</v>
      </c>
      <c r="CJ88" s="12">
        <f t="shared" si="50"/>
        <v>843.17409409946833</v>
      </c>
      <c r="CK88" s="12">
        <f t="shared" si="51"/>
        <v>3031.9723369161293</v>
      </c>
      <c r="CL88" s="12">
        <f t="shared" si="52"/>
        <v>80248.019806860524</v>
      </c>
      <c r="CM88" s="12">
        <f t="shared" si="53"/>
        <v>4545056.971206774</v>
      </c>
    </row>
    <row r="89" spans="1:91">
      <c r="A89" s="11">
        <f>'Monthly Data'!A125</f>
        <v>43556</v>
      </c>
      <c r="B89" s="9">
        <f>'Monthly Data'!B125</f>
        <v>2019</v>
      </c>
      <c r="C89" s="9">
        <f t="shared" si="30"/>
        <v>4</v>
      </c>
      <c r="D89" s="12">
        <f>'Monthly Data'!C125</f>
        <v>55578484.659999996</v>
      </c>
      <c r="E89" s="1">
        <f t="shared" si="31"/>
        <v>1789835.9930378124</v>
      </c>
      <c r="F89" s="12">
        <f>'Monthly Data'!D125</f>
        <v>14424694</v>
      </c>
      <c r="G89" s="1">
        <f>'Monthly Data'!E125</f>
        <v>1467281.4224736122</v>
      </c>
      <c r="H89" s="12">
        <f>'Monthly Data'!F125</f>
        <v>15891975.422473613</v>
      </c>
      <c r="I89" s="12">
        <f>'Monthly Data'!G125</f>
        <v>6856555.1729489993</v>
      </c>
      <c r="J89" s="1">
        <f>'Monthly Data'!H125</f>
        <v>690198.0782346701</v>
      </c>
      <c r="K89" s="12">
        <f>'Monthly Data'!I125</f>
        <v>7546753.2511836691</v>
      </c>
      <c r="L89" s="12">
        <f>'Monthly Data'!J125</f>
        <v>20169599.434608001</v>
      </c>
      <c r="M89" s="1">
        <f>'Monthly Data'!K125</f>
        <v>1531591.7204823459</v>
      </c>
      <c r="N89" s="12">
        <f>'Monthly Data'!L125</f>
        <v>21701191.155090347</v>
      </c>
      <c r="O89" s="12">
        <f>'Monthly Data'!M125</f>
        <v>12095131.18</v>
      </c>
      <c r="P89" s="1">
        <f>'Monthly Data'!N125</f>
        <v>542094.33362032229</v>
      </c>
      <c r="Q89" s="12">
        <f>'Monthly Data'!O125</f>
        <v>12637225.513620323</v>
      </c>
      <c r="R89" s="12">
        <f>'Monthly Data'!P125</f>
        <v>144594.31871666719</v>
      </c>
      <c r="S89" s="12">
        <f>'Monthly Data'!Q125</f>
        <v>98074.56068851937</v>
      </c>
      <c r="T89" s="13">
        <f>'Monthly Data'!R125</f>
        <v>51740.860544766227</v>
      </c>
      <c r="U89" s="13">
        <f>'Monthly Data'!S125</f>
        <v>21804.309999999998</v>
      </c>
      <c r="V89" s="13">
        <f>'Monthly Data'!T125</f>
        <v>459</v>
      </c>
      <c r="W89" s="12">
        <f>'Monthly Data'!U125</f>
        <v>24316</v>
      </c>
      <c r="X89" s="12">
        <f>'Monthly Data'!V125</f>
        <v>2934</v>
      </c>
      <c r="Y89" s="12">
        <f>'Monthly Data'!W125</f>
        <v>312</v>
      </c>
      <c r="Z89" s="12">
        <f>'Monthly Data'!X125</f>
        <v>3</v>
      </c>
      <c r="AA89" s="12">
        <f>'Monthly Data'!Y125</f>
        <v>5514</v>
      </c>
      <c r="AB89" s="12">
        <f>'Monthly Data'!Z125</f>
        <v>164</v>
      </c>
      <c r="AC89" s="49">
        <f>Weather!C209</f>
        <v>5.3266666666666671</v>
      </c>
      <c r="AD89" s="50">
        <f>Weather!D209</f>
        <v>500.20000000000005</v>
      </c>
      <c r="AE89" s="50">
        <f>Weather!E209</f>
        <v>0</v>
      </c>
      <c r="AF89" s="50">
        <f>Weather!F209</f>
        <v>440.2</v>
      </c>
      <c r="AG89" s="50">
        <f>Weather!G209</f>
        <v>0</v>
      </c>
      <c r="AH89" s="50">
        <f>Weather!H209</f>
        <v>380.2</v>
      </c>
      <c r="AI89" s="50">
        <f>Weather!I209</f>
        <v>0</v>
      </c>
      <c r="AJ89" s="50">
        <f>Weather!J209</f>
        <v>320.19999999999993</v>
      </c>
      <c r="AK89" s="50">
        <f>Weather!K209</f>
        <v>0</v>
      </c>
      <c r="AL89" s="50">
        <f>Weather!L209</f>
        <v>260.2</v>
      </c>
      <c r="AM89" s="50">
        <f>Weather!M209</f>
        <v>0</v>
      </c>
      <c r="AN89" s="50">
        <f>Weather!N209</f>
        <v>200.2</v>
      </c>
      <c r="AO89" s="50">
        <f>Weather!O209</f>
        <v>0</v>
      </c>
      <c r="AP89" s="50">
        <f>Weather!P209</f>
        <v>141.5</v>
      </c>
      <c r="AQ89" s="50">
        <f>Weather!Q209</f>
        <v>1.3000000000000007</v>
      </c>
      <c r="AR89" s="50">
        <f>Weather!R209</f>
        <v>90.199999999999974</v>
      </c>
      <c r="AS89" s="50">
        <f>Weather!S209</f>
        <v>10</v>
      </c>
      <c r="AT89" s="47">
        <f>Economic!C101</f>
        <v>750792.8</v>
      </c>
      <c r="AU89" s="47">
        <f>Economic!D101</f>
        <v>7315.9</v>
      </c>
      <c r="AV89" s="47">
        <f>Economic!E101</f>
        <v>7222.7</v>
      </c>
      <c r="AW89" s="47">
        <f>Economic!F101</f>
        <v>84</v>
      </c>
      <c r="AX89" s="47">
        <f>Economic!G101</f>
        <v>83.7</v>
      </c>
      <c r="AY89" s="51">
        <v>30</v>
      </c>
      <c r="AZ89" s="51">
        <v>19</v>
      </c>
      <c r="BA89" s="51">
        <f t="shared" si="32"/>
        <v>88</v>
      </c>
      <c r="BB89" s="51">
        <f t="shared" si="56"/>
        <v>0</v>
      </c>
      <c r="BC89" s="51">
        <f t="shared" si="56"/>
        <v>0</v>
      </c>
      <c r="BD89" s="51">
        <f t="shared" si="56"/>
        <v>0</v>
      </c>
      <c r="BE89" s="51">
        <f t="shared" si="56"/>
        <v>1</v>
      </c>
      <c r="BF89" s="51">
        <f t="shared" si="56"/>
        <v>0</v>
      </c>
      <c r="BG89" s="51">
        <f t="shared" si="56"/>
        <v>0</v>
      </c>
      <c r="BH89" s="51">
        <f t="shared" si="56"/>
        <v>0</v>
      </c>
      <c r="BI89" s="51">
        <f t="shared" si="56"/>
        <v>0</v>
      </c>
      <c r="BJ89" s="51">
        <f t="shared" si="56"/>
        <v>0</v>
      </c>
      <c r="BK89" s="51">
        <f t="shared" si="56"/>
        <v>0</v>
      </c>
      <c r="BL89" s="51">
        <f t="shared" si="56"/>
        <v>0</v>
      </c>
      <c r="BM89" s="51">
        <f t="shared" si="56"/>
        <v>0</v>
      </c>
      <c r="BN89" s="51">
        <f t="shared" si="56"/>
        <v>1</v>
      </c>
      <c r="BO89" s="51">
        <f t="shared" si="56"/>
        <v>0</v>
      </c>
      <c r="BP89" s="51">
        <f t="shared" si="33"/>
        <v>1</v>
      </c>
      <c r="BQ89" s="51">
        <f t="shared" si="55"/>
        <v>0</v>
      </c>
      <c r="BR89" s="52">
        <v>0</v>
      </c>
      <c r="BS89" s="52">
        <v>0</v>
      </c>
      <c r="BT89" s="58">
        <f t="shared" si="34"/>
        <v>0</v>
      </c>
      <c r="BU89" s="58">
        <f t="shared" si="35"/>
        <v>0</v>
      </c>
      <c r="BV89" s="58">
        <f t="shared" si="36"/>
        <v>0</v>
      </c>
      <c r="BW89" s="58">
        <f t="shared" si="37"/>
        <v>0</v>
      </c>
      <c r="BX89" s="58">
        <f t="shared" si="38"/>
        <v>0</v>
      </c>
      <c r="BY89" s="58">
        <f t="shared" si="39"/>
        <v>0</v>
      </c>
      <c r="BZ89" s="58">
        <f t="shared" si="40"/>
        <v>0</v>
      </c>
      <c r="CA89" s="58">
        <f t="shared" si="41"/>
        <v>0</v>
      </c>
      <c r="CB89" s="58">
        <f t="shared" si="42"/>
        <v>0</v>
      </c>
      <c r="CC89" s="58">
        <f t="shared" si="43"/>
        <v>0</v>
      </c>
      <c r="CD89" s="58">
        <f t="shared" si="44"/>
        <v>0</v>
      </c>
      <c r="CE89" s="58">
        <f t="shared" si="45"/>
        <v>0</v>
      </c>
      <c r="CF89" s="58">
        <f t="shared" si="46"/>
        <v>0</v>
      </c>
      <c r="CG89" s="58">
        <f t="shared" si="47"/>
        <v>0</v>
      </c>
      <c r="CH89" s="58">
        <f t="shared" si="48"/>
        <v>0</v>
      </c>
      <c r="CI89" s="58">
        <f t="shared" si="49"/>
        <v>0</v>
      </c>
      <c r="CJ89" s="12">
        <f t="shared" si="50"/>
        <v>653.56043027116357</v>
      </c>
      <c r="CK89" s="12">
        <f t="shared" si="51"/>
        <v>2572.1722055840728</v>
      </c>
      <c r="CL89" s="12">
        <f t="shared" si="52"/>
        <v>69555.099856058805</v>
      </c>
      <c r="CM89" s="12">
        <f t="shared" si="53"/>
        <v>4212408.5045401072</v>
      </c>
    </row>
    <row r="90" spans="1:91">
      <c r="A90" s="11">
        <f>'Monthly Data'!A126</f>
        <v>43586</v>
      </c>
      <c r="B90" s="9">
        <f>'Monthly Data'!B126</f>
        <v>2019</v>
      </c>
      <c r="C90" s="9">
        <f t="shared" si="30"/>
        <v>5</v>
      </c>
      <c r="D90" s="12">
        <f>'Monthly Data'!C126</f>
        <v>50862977.799999997</v>
      </c>
      <c r="E90" s="1">
        <f t="shared" si="31"/>
        <v>884835.80341681838</v>
      </c>
      <c r="F90" s="12">
        <f>'Monthly Data'!D126</f>
        <v>11313832</v>
      </c>
      <c r="G90" s="1">
        <f>'Monthly Data'!E126</f>
        <v>1467281.4224736122</v>
      </c>
      <c r="H90" s="12">
        <f>'Monthly Data'!F126</f>
        <v>12781113.422473613</v>
      </c>
      <c r="I90" s="12">
        <f>'Monthly Data'!G126</f>
        <v>6348803.9027980017</v>
      </c>
      <c r="J90" s="1">
        <f>'Monthly Data'!H126</f>
        <v>690198.0782346701</v>
      </c>
      <c r="K90" s="12">
        <f>'Monthly Data'!I126</f>
        <v>7039001.9810326714</v>
      </c>
      <c r="L90" s="12">
        <f>'Monthly Data'!J126</f>
        <v>19320682.259359997</v>
      </c>
      <c r="M90" s="1">
        <f>'Monthly Data'!K126</f>
        <v>1531591.7204823459</v>
      </c>
      <c r="N90" s="12">
        <f>'Monthly Data'!L126</f>
        <v>20852273.979842342</v>
      </c>
      <c r="O90" s="12">
        <f>'Monthly Data'!M126</f>
        <v>12756637.010000002</v>
      </c>
      <c r="P90" s="1">
        <f>'Monthly Data'!N126</f>
        <v>542094.33362032229</v>
      </c>
      <c r="Q90" s="12">
        <f>'Monthly Data'!O126</f>
        <v>13298731.343620325</v>
      </c>
      <c r="R90" s="12">
        <f>'Monthly Data'!P126</f>
        <v>134162.6389233337</v>
      </c>
      <c r="S90" s="12">
        <f>'Monthly Data'!Q126</f>
        <v>104024.18550184471</v>
      </c>
      <c r="T90" s="13">
        <f>'Monthly Data'!R126</f>
        <v>51247.851216568743</v>
      </c>
      <c r="U90" s="13">
        <f>'Monthly Data'!S126</f>
        <v>23340.348000000002</v>
      </c>
      <c r="V90" s="13">
        <f>'Monthly Data'!T126</f>
        <v>472</v>
      </c>
      <c r="W90" s="12">
        <f>'Monthly Data'!U126</f>
        <v>24310</v>
      </c>
      <c r="X90" s="12">
        <f>'Monthly Data'!V126</f>
        <v>2931</v>
      </c>
      <c r="Y90" s="12">
        <f>'Monthly Data'!W126</f>
        <v>312</v>
      </c>
      <c r="Z90" s="12">
        <f>'Monthly Data'!X126</f>
        <v>3</v>
      </c>
      <c r="AA90" s="12">
        <f>'Monthly Data'!Y126</f>
        <v>5717</v>
      </c>
      <c r="AB90" s="12">
        <f>'Monthly Data'!Z126</f>
        <v>165</v>
      </c>
      <c r="AC90" s="49">
        <f>Weather!C210</f>
        <v>10.700000000000001</v>
      </c>
      <c r="AD90" s="50">
        <f>Weather!D210</f>
        <v>350.30000000000007</v>
      </c>
      <c r="AE90" s="50">
        <f>Weather!E210</f>
        <v>0</v>
      </c>
      <c r="AF90" s="50">
        <f>Weather!F210</f>
        <v>288.29999999999995</v>
      </c>
      <c r="AG90" s="50">
        <f>Weather!G210</f>
        <v>0</v>
      </c>
      <c r="AH90" s="50">
        <f>Weather!H210</f>
        <v>226.29999999999995</v>
      </c>
      <c r="AI90" s="50">
        <f>Weather!I210</f>
        <v>0</v>
      </c>
      <c r="AJ90" s="50">
        <f>Weather!J210</f>
        <v>166.79999999999995</v>
      </c>
      <c r="AK90" s="50">
        <f>Weather!K210</f>
        <v>2.5</v>
      </c>
      <c r="AL90" s="50">
        <f>Weather!L210</f>
        <v>109.50000000000003</v>
      </c>
      <c r="AM90" s="50">
        <f>Weather!M210</f>
        <v>7.2000000000000011</v>
      </c>
      <c r="AN90" s="50">
        <f>Weather!N210</f>
        <v>63.199999999999989</v>
      </c>
      <c r="AO90" s="50">
        <f>Weather!O210</f>
        <v>22.9</v>
      </c>
      <c r="AP90" s="50">
        <f>Weather!P210</f>
        <v>30.4</v>
      </c>
      <c r="AQ90" s="50">
        <f>Weather!Q210</f>
        <v>52.1</v>
      </c>
      <c r="AR90" s="50">
        <f>Weather!R210</f>
        <v>8</v>
      </c>
      <c r="AS90" s="50">
        <f>Weather!S210</f>
        <v>91.699999999999989</v>
      </c>
      <c r="AT90" s="47">
        <f>Economic!C102</f>
        <v>750792.8</v>
      </c>
      <c r="AU90" s="47">
        <f>Economic!D102</f>
        <v>7336.7</v>
      </c>
      <c r="AV90" s="47">
        <f>Economic!E102</f>
        <v>7297.7</v>
      </c>
      <c r="AW90" s="47">
        <f>Economic!F102</f>
        <v>85.1</v>
      </c>
      <c r="AX90" s="47">
        <f>Economic!G102</f>
        <v>85.5</v>
      </c>
      <c r="AY90" s="51">
        <v>31</v>
      </c>
      <c r="AZ90" s="51">
        <v>22</v>
      </c>
      <c r="BA90" s="51">
        <f t="shared" si="32"/>
        <v>89</v>
      </c>
      <c r="BB90" s="51">
        <f t="shared" si="56"/>
        <v>0</v>
      </c>
      <c r="BC90" s="51">
        <f t="shared" si="56"/>
        <v>0</v>
      </c>
      <c r="BD90" s="51">
        <f t="shared" si="56"/>
        <v>0</v>
      </c>
      <c r="BE90" s="51">
        <f t="shared" si="56"/>
        <v>0</v>
      </c>
      <c r="BF90" s="51">
        <f t="shared" si="56"/>
        <v>1</v>
      </c>
      <c r="BG90" s="51">
        <f t="shared" si="56"/>
        <v>0</v>
      </c>
      <c r="BH90" s="51">
        <f t="shared" si="56"/>
        <v>0</v>
      </c>
      <c r="BI90" s="51">
        <f t="shared" si="56"/>
        <v>0</v>
      </c>
      <c r="BJ90" s="51">
        <f t="shared" si="56"/>
        <v>0</v>
      </c>
      <c r="BK90" s="51">
        <f t="shared" si="56"/>
        <v>0</v>
      </c>
      <c r="BL90" s="51">
        <f t="shared" si="56"/>
        <v>0</v>
      </c>
      <c r="BM90" s="51">
        <f t="shared" si="56"/>
        <v>0</v>
      </c>
      <c r="BN90" s="51">
        <f t="shared" si="56"/>
        <v>1</v>
      </c>
      <c r="BO90" s="51">
        <f t="shared" si="56"/>
        <v>0</v>
      </c>
      <c r="BP90" s="51">
        <f t="shared" si="33"/>
        <v>1</v>
      </c>
      <c r="BQ90" s="51">
        <f t="shared" si="55"/>
        <v>1</v>
      </c>
      <c r="BR90" s="52">
        <v>0</v>
      </c>
      <c r="BS90" s="52">
        <v>0</v>
      </c>
      <c r="BT90" s="58">
        <f t="shared" si="34"/>
        <v>0</v>
      </c>
      <c r="BU90" s="58">
        <f t="shared" si="35"/>
        <v>0</v>
      </c>
      <c r="BV90" s="58">
        <f t="shared" si="36"/>
        <v>0</v>
      </c>
      <c r="BW90" s="58">
        <f t="shared" si="37"/>
        <v>0</v>
      </c>
      <c r="BX90" s="58">
        <f t="shared" si="38"/>
        <v>0</v>
      </c>
      <c r="BY90" s="58">
        <f t="shared" si="39"/>
        <v>0</v>
      </c>
      <c r="BZ90" s="58">
        <f t="shared" si="40"/>
        <v>0</v>
      </c>
      <c r="CA90" s="58">
        <f t="shared" si="41"/>
        <v>0</v>
      </c>
      <c r="CB90" s="58">
        <f t="shared" si="42"/>
        <v>0</v>
      </c>
      <c r="CC90" s="58">
        <f t="shared" si="43"/>
        <v>0</v>
      </c>
      <c r="CD90" s="58">
        <f t="shared" si="44"/>
        <v>0</v>
      </c>
      <c r="CE90" s="58">
        <f t="shared" si="45"/>
        <v>0</v>
      </c>
      <c r="CF90" s="58">
        <f t="shared" si="46"/>
        <v>0</v>
      </c>
      <c r="CG90" s="58">
        <f t="shared" si="47"/>
        <v>0</v>
      </c>
      <c r="CH90" s="58">
        <f t="shared" si="48"/>
        <v>0</v>
      </c>
      <c r="CI90" s="58">
        <f t="shared" si="49"/>
        <v>0</v>
      </c>
      <c r="CJ90" s="12">
        <f t="shared" si="50"/>
        <v>525.75538553984427</v>
      </c>
      <c r="CK90" s="12">
        <f t="shared" si="51"/>
        <v>2401.5701061182776</v>
      </c>
      <c r="CL90" s="12">
        <f t="shared" si="52"/>
        <v>66834.211473853662</v>
      </c>
      <c r="CM90" s="12">
        <f t="shared" si="53"/>
        <v>4432910.4478734415</v>
      </c>
    </row>
    <row r="91" spans="1:91">
      <c r="A91" s="11">
        <f>'Monthly Data'!A127</f>
        <v>43617</v>
      </c>
      <c r="B91" s="9">
        <f>'Monthly Data'!B127</f>
        <v>2019</v>
      </c>
      <c r="C91" s="9">
        <f t="shared" si="30"/>
        <v>6</v>
      </c>
      <c r="D91" s="12">
        <f>'Monthly Data'!C127</f>
        <v>51673669.179999992</v>
      </c>
      <c r="E91" s="1">
        <f t="shared" si="31"/>
        <v>1283318.4845676869</v>
      </c>
      <c r="F91" s="12">
        <f>'Monthly Data'!D127</f>
        <v>10823919</v>
      </c>
      <c r="G91" s="1">
        <f>'Monthly Data'!E127</f>
        <v>1467281.4224736122</v>
      </c>
      <c r="H91" s="12">
        <f>'Monthly Data'!F127</f>
        <v>12291200.422473613</v>
      </c>
      <c r="I91" s="12">
        <f>'Monthly Data'!G127</f>
        <v>6413648.5172019992</v>
      </c>
      <c r="J91" s="1">
        <f>'Monthly Data'!H127</f>
        <v>690198.0782346701</v>
      </c>
      <c r="K91" s="12">
        <f>'Monthly Data'!I127</f>
        <v>7103846.595436669</v>
      </c>
      <c r="L91" s="12">
        <f>'Monthly Data'!J127</f>
        <v>19539798.124044001</v>
      </c>
      <c r="M91" s="1">
        <f>'Monthly Data'!K127</f>
        <v>1531591.7204823459</v>
      </c>
      <c r="N91" s="12">
        <f>'Monthly Data'!L127</f>
        <v>21071389.844526347</v>
      </c>
      <c r="O91" s="12">
        <f>'Monthly Data'!M127</f>
        <v>13390227.09</v>
      </c>
      <c r="P91" s="1">
        <f>'Monthly Data'!N127</f>
        <v>542094.33362032229</v>
      </c>
      <c r="Q91" s="12">
        <f>'Monthly Data'!O127</f>
        <v>13932321.423620323</v>
      </c>
      <c r="R91" s="12">
        <f>'Monthly Data'!P127</f>
        <v>120069.36362333264</v>
      </c>
      <c r="S91" s="12">
        <f>'Monthly Data'!Q127</f>
        <v>102688.60056297164</v>
      </c>
      <c r="T91" s="13">
        <f>'Monthly Data'!R127</f>
        <v>45954.460924748542</v>
      </c>
      <c r="U91" s="13">
        <f>'Monthly Data'!S127</f>
        <v>26469.784</v>
      </c>
      <c r="V91" s="13">
        <f>'Monthly Data'!T127</f>
        <v>472</v>
      </c>
      <c r="W91" s="12">
        <f>'Monthly Data'!U127</f>
        <v>24336</v>
      </c>
      <c r="X91" s="12">
        <f>'Monthly Data'!V127</f>
        <v>2929</v>
      </c>
      <c r="Y91" s="12">
        <f>'Monthly Data'!W127</f>
        <v>312</v>
      </c>
      <c r="Z91" s="12">
        <f>'Monthly Data'!X127</f>
        <v>3</v>
      </c>
      <c r="AA91" s="12">
        <f>'Monthly Data'!Y127</f>
        <v>5717</v>
      </c>
      <c r="AB91" s="12">
        <f>'Monthly Data'!Z127</f>
        <v>165</v>
      </c>
      <c r="AC91" s="49">
        <f>Weather!C211</f>
        <v>16.733333333333334</v>
      </c>
      <c r="AD91" s="50">
        <f>Weather!D211</f>
        <v>158.00000000000003</v>
      </c>
      <c r="AE91" s="50">
        <f>Weather!E211</f>
        <v>0</v>
      </c>
      <c r="AF91" s="50">
        <f>Weather!F211</f>
        <v>101.1</v>
      </c>
      <c r="AG91" s="50">
        <f>Weather!G211</f>
        <v>3.1000000000000014</v>
      </c>
      <c r="AH91" s="50">
        <f>Weather!H211</f>
        <v>53.700000000000017</v>
      </c>
      <c r="AI91" s="50">
        <f>Weather!I211</f>
        <v>15.700000000000003</v>
      </c>
      <c r="AJ91" s="50">
        <f>Weather!J211</f>
        <v>23.1</v>
      </c>
      <c r="AK91" s="50">
        <f>Weather!K211</f>
        <v>45.100000000000009</v>
      </c>
      <c r="AL91" s="50">
        <f>Weather!L211</f>
        <v>6.3000000000000007</v>
      </c>
      <c r="AM91" s="50">
        <f>Weather!M211</f>
        <v>88.300000000000011</v>
      </c>
      <c r="AN91" s="50">
        <f>Weather!N211</f>
        <v>2.3000000000000007</v>
      </c>
      <c r="AO91" s="50">
        <f>Weather!O211</f>
        <v>144.29999999999995</v>
      </c>
      <c r="AP91" s="50">
        <f>Weather!P211</f>
        <v>0</v>
      </c>
      <c r="AQ91" s="50">
        <f>Weather!Q211</f>
        <v>201.99999999999997</v>
      </c>
      <c r="AR91" s="50">
        <f>Weather!R211</f>
        <v>0</v>
      </c>
      <c r="AS91" s="50">
        <f>Weather!S211</f>
        <v>262</v>
      </c>
      <c r="AT91" s="47">
        <f>Economic!C103</f>
        <v>750792.8</v>
      </c>
      <c r="AU91" s="47">
        <f>Economic!D103</f>
        <v>7361.4</v>
      </c>
      <c r="AV91" s="47">
        <f>Economic!E103</f>
        <v>7398.9</v>
      </c>
      <c r="AW91" s="47">
        <f>Economic!F103</f>
        <v>85.9</v>
      </c>
      <c r="AX91" s="47">
        <f>Economic!G103</f>
        <v>87</v>
      </c>
      <c r="AY91" s="51">
        <v>30</v>
      </c>
      <c r="AZ91" s="51">
        <v>22</v>
      </c>
      <c r="BA91" s="51">
        <f t="shared" si="32"/>
        <v>90</v>
      </c>
      <c r="BB91" s="51">
        <f t="shared" si="56"/>
        <v>0</v>
      </c>
      <c r="BC91" s="51">
        <f t="shared" si="56"/>
        <v>0</v>
      </c>
      <c r="BD91" s="51">
        <f t="shared" si="56"/>
        <v>0</v>
      </c>
      <c r="BE91" s="51">
        <f t="shared" si="56"/>
        <v>0</v>
      </c>
      <c r="BF91" s="51">
        <f t="shared" si="56"/>
        <v>0</v>
      </c>
      <c r="BG91" s="51">
        <f t="shared" si="56"/>
        <v>1</v>
      </c>
      <c r="BH91" s="51">
        <f t="shared" si="56"/>
        <v>0</v>
      </c>
      <c r="BI91" s="51">
        <f t="shared" si="56"/>
        <v>0</v>
      </c>
      <c r="BJ91" s="51">
        <f t="shared" si="56"/>
        <v>0</v>
      </c>
      <c r="BK91" s="51">
        <f t="shared" si="56"/>
        <v>0</v>
      </c>
      <c r="BL91" s="51">
        <f t="shared" si="56"/>
        <v>0</v>
      </c>
      <c r="BM91" s="51">
        <f t="shared" si="56"/>
        <v>0</v>
      </c>
      <c r="BN91" s="51">
        <f t="shared" si="56"/>
        <v>0</v>
      </c>
      <c r="BO91" s="51">
        <f t="shared" si="56"/>
        <v>0</v>
      </c>
      <c r="BP91" s="51">
        <f t="shared" si="33"/>
        <v>0</v>
      </c>
      <c r="BQ91" s="51">
        <f t="shared" si="55"/>
        <v>1</v>
      </c>
      <c r="BR91" s="52">
        <v>0</v>
      </c>
      <c r="BS91" s="52">
        <v>0</v>
      </c>
      <c r="BT91" s="58">
        <f t="shared" si="34"/>
        <v>0</v>
      </c>
      <c r="BU91" s="58">
        <f t="shared" si="35"/>
        <v>0</v>
      </c>
      <c r="BV91" s="58">
        <f t="shared" si="36"/>
        <v>0</v>
      </c>
      <c r="BW91" s="58">
        <f t="shared" si="37"/>
        <v>0</v>
      </c>
      <c r="BX91" s="58">
        <f t="shared" si="38"/>
        <v>0</v>
      </c>
      <c r="BY91" s="58">
        <f t="shared" si="39"/>
        <v>0</v>
      </c>
      <c r="BZ91" s="58">
        <f t="shared" si="40"/>
        <v>0</v>
      </c>
      <c r="CA91" s="58">
        <f t="shared" si="41"/>
        <v>0</v>
      </c>
      <c r="CB91" s="58">
        <f t="shared" si="42"/>
        <v>0</v>
      </c>
      <c r="CC91" s="58">
        <f t="shared" si="43"/>
        <v>0</v>
      </c>
      <c r="CD91" s="58">
        <f t="shared" si="44"/>
        <v>0</v>
      </c>
      <c r="CE91" s="58">
        <f t="shared" si="45"/>
        <v>0</v>
      </c>
      <c r="CF91" s="58">
        <f t="shared" si="46"/>
        <v>0</v>
      </c>
      <c r="CG91" s="58">
        <f t="shared" si="47"/>
        <v>0</v>
      </c>
      <c r="CH91" s="58">
        <f t="shared" si="48"/>
        <v>0</v>
      </c>
      <c r="CI91" s="58">
        <f t="shared" si="49"/>
        <v>0</v>
      </c>
      <c r="CJ91" s="12">
        <f t="shared" si="50"/>
        <v>505.06247626863961</v>
      </c>
      <c r="CK91" s="12">
        <f t="shared" si="51"/>
        <v>2425.3487864242638</v>
      </c>
      <c r="CL91" s="12">
        <f t="shared" si="52"/>
        <v>67536.505911943415</v>
      </c>
      <c r="CM91" s="12">
        <f t="shared" si="53"/>
        <v>4644107.1412067739</v>
      </c>
    </row>
    <row r="92" spans="1:91">
      <c r="A92" s="11">
        <f>'Monthly Data'!A128</f>
        <v>43647</v>
      </c>
      <c r="B92" s="9">
        <f>'Monthly Data'!B128</f>
        <v>2019</v>
      </c>
      <c r="C92" s="9">
        <f t="shared" si="30"/>
        <v>7</v>
      </c>
      <c r="D92" s="12">
        <f>'Monthly Data'!C128</f>
        <v>64710408.939999998</v>
      </c>
      <c r="E92" s="1">
        <f t="shared" si="31"/>
        <v>5107076.5374115035</v>
      </c>
      <c r="F92" s="12">
        <f>'Monthly Data'!D128</f>
        <v>14938635</v>
      </c>
      <c r="G92" s="1">
        <f>'Monthly Data'!E128</f>
        <v>1467281.4224736122</v>
      </c>
      <c r="H92" s="12">
        <f>'Monthly Data'!F128</f>
        <v>16405916.422473613</v>
      </c>
      <c r="I92" s="12">
        <f>'Monthly Data'!G128</f>
        <v>7892946.2506619999</v>
      </c>
      <c r="J92" s="1">
        <f>'Monthly Data'!H128</f>
        <v>690198.0782346701</v>
      </c>
      <c r="K92" s="12">
        <f>'Monthly Data'!I128</f>
        <v>8583144.3288966697</v>
      </c>
      <c r="L92" s="12">
        <f>'Monthly Data'!J128</f>
        <v>23492947.123163</v>
      </c>
      <c r="M92" s="1">
        <f>'Monthly Data'!K128</f>
        <v>1531591.7204823459</v>
      </c>
      <c r="N92" s="12">
        <f>'Monthly Data'!L128</f>
        <v>25024538.843645345</v>
      </c>
      <c r="O92" s="12">
        <f>'Monthly Data'!M128</f>
        <v>13046931.640000001</v>
      </c>
      <c r="P92" s="1">
        <f>'Monthly Data'!N128</f>
        <v>542094.33362032229</v>
      </c>
      <c r="Q92" s="12">
        <f>'Monthly Data'!O128</f>
        <v>13589025.973620323</v>
      </c>
      <c r="R92" s="12">
        <f>'Monthly Data'!P128</f>
        <v>128929.90164500001</v>
      </c>
      <c r="S92" s="12">
        <f>'Monthly Data'!Q128</f>
        <v>102942.48711849848</v>
      </c>
      <c r="T92" s="13">
        <f>'Monthly Data'!R128</f>
        <v>50472.312753591257</v>
      </c>
      <c r="U92" s="13">
        <f>'Monthly Data'!S128</f>
        <v>28525.905299999999</v>
      </c>
      <c r="V92" s="13">
        <f>'Monthly Data'!T128</f>
        <v>472</v>
      </c>
      <c r="W92" s="12">
        <f>'Monthly Data'!U128</f>
        <v>24366</v>
      </c>
      <c r="X92" s="12">
        <f>'Monthly Data'!V128</f>
        <v>2931</v>
      </c>
      <c r="Y92" s="12">
        <f>'Monthly Data'!W128</f>
        <v>314</v>
      </c>
      <c r="Z92" s="12">
        <f>'Monthly Data'!X128</f>
        <v>3</v>
      </c>
      <c r="AA92" s="12">
        <f>'Monthly Data'!Y128</f>
        <v>5717</v>
      </c>
      <c r="AB92" s="12">
        <f>'Monthly Data'!Z128</f>
        <v>166</v>
      </c>
      <c r="AC92" s="49">
        <f>Weather!C212</f>
        <v>21.4258064516129</v>
      </c>
      <c r="AD92" s="50">
        <f>Weather!D212</f>
        <v>41.599999999999994</v>
      </c>
      <c r="AE92" s="50">
        <f>Weather!E212</f>
        <v>23.8</v>
      </c>
      <c r="AF92" s="50">
        <f>Weather!F212</f>
        <v>13.099999999999994</v>
      </c>
      <c r="AG92" s="50">
        <f>Weather!G212</f>
        <v>57.300000000000004</v>
      </c>
      <c r="AH92" s="50">
        <f>Weather!H212</f>
        <v>0.69999999999999929</v>
      </c>
      <c r="AI92" s="50">
        <f>Weather!I212</f>
        <v>106.9</v>
      </c>
      <c r="AJ92" s="50">
        <f>Weather!J212</f>
        <v>0</v>
      </c>
      <c r="AK92" s="50">
        <f>Weather!K212</f>
        <v>168.20000000000002</v>
      </c>
      <c r="AL92" s="50">
        <f>Weather!L212</f>
        <v>0</v>
      </c>
      <c r="AM92" s="50">
        <f>Weather!M212</f>
        <v>230.20000000000002</v>
      </c>
      <c r="AN92" s="50">
        <f>Weather!N212</f>
        <v>0</v>
      </c>
      <c r="AO92" s="50">
        <f>Weather!O212</f>
        <v>292.2</v>
      </c>
      <c r="AP92" s="50">
        <f>Weather!P212</f>
        <v>0</v>
      </c>
      <c r="AQ92" s="50">
        <f>Weather!Q212</f>
        <v>354.2</v>
      </c>
      <c r="AR92" s="50">
        <f>Weather!R212</f>
        <v>0</v>
      </c>
      <c r="AS92" s="50">
        <f>Weather!S212</f>
        <v>416.2000000000001</v>
      </c>
      <c r="AT92" s="47">
        <f>Economic!C104</f>
        <v>750792.8</v>
      </c>
      <c r="AU92" s="47">
        <f>Economic!D104</f>
        <v>7363.9</v>
      </c>
      <c r="AV92" s="47">
        <f>Economic!E104</f>
        <v>7452.4</v>
      </c>
      <c r="AW92" s="47">
        <f>Economic!F104</f>
        <v>85.2</v>
      </c>
      <c r="AX92" s="47">
        <f>Economic!G104</f>
        <v>86.8</v>
      </c>
      <c r="AY92" s="51">
        <v>31</v>
      </c>
      <c r="AZ92" s="51">
        <v>20</v>
      </c>
      <c r="BA92" s="51">
        <f t="shared" si="32"/>
        <v>91</v>
      </c>
      <c r="BB92" s="51">
        <f t="shared" ref="BB92:BO107" si="57">BB80</f>
        <v>0</v>
      </c>
      <c r="BC92" s="51">
        <f t="shared" si="57"/>
        <v>0</v>
      </c>
      <c r="BD92" s="51">
        <f t="shared" si="57"/>
        <v>0</v>
      </c>
      <c r="BE92" s="51">
        <f t="shared" si="57"/>
        <v>0</v>
      </c>
      <c r="BF92" s="51">
        <f t="shared" si="57"/>
        <v>0</v>
      </c>
      <c r="BG92" s="51">
        <f t="shared" si="57"/>
        <v>0</v>
      </c>
      <c r="BH92" s="51">
        <f t="shared" si="57"/>
        <v>1</v>
      </c>
      <c r="BI92" s="51">
        <f t="shared" si="57"/>
        <v>0</v>
      </c>
      <c r="BJ92" s="51">
        <f t="shared" si="57"/>
        <v>0</v>
      </c>
      <c r="BK92" s="51">
        <f t="shared" si="57"/>
        <v>0</v>
      </c>
      <c r="BL92" s="51">
        <f t="shared" si="57"/>
        <v>0</v>
      </c>
      <c r="BM92" s="51">
        <f t="shared" si="57"/>
        <v>0</v>
      </c>
      <c r="BN92" s="51">
        <f t="shared" si="57"/>
        <v>0</v>
      </c>
      <c r="BO92" s="51">
        <f t="shared" si="57"/>
        <v>0</v>
      </c>
      <c r="BP92" s="51">
        <f t="shared" si="33"/>
        <v>0</v>
      </c>
      <c r="BQ92" s="51">
        <f t="shared" si="55"/>
        <v>1</v>
      </c>
      <c r="BR92" s="52">
        <v>0</v>
      </c>
      <c r="BS92" s="52">
        <v>0</v>
      </c>
      <c r="BT92" s="58">
        <f t="shared" si="34"/>
        <v>0</v>
      </c>
      <c r="BU92" s="58">
        <f t="shared" si="35"/>
        <v>0</v>
      </c>
      <c r="BV92" s="58">
        <f t="shared" si="36"/>
        <v>0</v>
      </c>
      <c r="BW92" s="58">
        <f t="shared" si="37"/>
        <v>0</v>
      </c>
      <c r="BX92" s="58">
        <f t="shared" si="38"/>
        <v>0</v>
      </c>
      <c r="BY92" s="58">
        <f t="shared" si="39"/>
        <v>0</v>
      </c>
      <c r="BZ92" s="58">
        <f t="shared" si="40"/>
        <v>0</v>
      </c>
      <c r="CA92" s="58">
        <f t="shared" si="41"/>
        <v>0</v>
      </c>
      <c r="CB92" s="58">
        <f t="shared" si="42"/>
        <v>0</v>
      </c>
      <c r="CC92" s="58">
        <f t="shared" si="43"/>
        <v>0</v>
      </c>
      <c r="CD92" s="58">
        <f t="shared" si="44"/>
        <v>0</v>
      </c>
      <c r="CE92" s="58">
        <f t="shared" si="45"/>
        <v>0</v>
      </c>
      <c r="CF92" s="58">
        <f t="shared" si="46"/>
        <v>0</v>
      </c>
      <c r="CG92" s="58">
        <f t="shared" si="47"/>
        <v>0</v>
      </c>
      <c r="CH92" s="58">
        <f t="shared" si="48"/>
        <v>0</v>
      </c>
      <c r="CI92" s="58">
        <f t="shared" si="49"/>
        <v>0</v>
      </c>
      <c r="CJ92" s="12">
        <f t="shared" si="50"/>
        <v>673.311845295642</v>
      </c>
      <c r="CK92" s="12">
        <f t="shared" si="51"/>
        <v>2928.401340462869</v>
      </c>
      <c r="CL92" s="12">
        <f t="shared" si="52"/>
        <v>79695.983578488362</v>
      </c>
      <c r="CM92" s="12">
        <f t="shared" si="53"/>
        <v>4529675.3245401075</v>
      </c>
    </row>
    <row r="93" spans="1:91">
      <c r="A93" s="11">
        <f>'Monthly Data'!A129</f>
        <v>43678</v>
      </c>
      <c r="B93" s="9">
        <f>'Monthly Data'!B129</f>
        <v>2019</v>
      </c>
      <c r="C93" s="9">
        <f t="shared" si="30"/>
        <v>8</v>
      </c>
      <c r="D93" s="12">
        <f>'Monthly Data'!C129</f>
        <v>59990879.560000002</v>
      </c>
      <c r="E93" s="1">
        <f t="shared" si="31"/>
        <v>2622243.3247229829</v>
      </c>
      <c r="F93" s="12">
        <f>'Monthly Data'!D129</f>
        <v>13234814</v>
      </c>
      <c r="G93" s="1">
        <f>'Monthly Data'!E129</f>
        <v>1467281.4224736122</v>
      </c>
      <c r="H93" s="12">
        <f>'Monthly Data'!F129</f>
        <v>14702095.422473613</v>
      </c>
      <c r="I93" s="12">
        <f>'Monthly Data'!G129</f>
        <v>7349211.664446</v>
      </c>
      <c r="J93" s="1">
        <f>'Monthly Data'!H129</f>
        <v>690198.0782346701</v>
      </c>
      <c r="K93" s="12">
        <f>'Monthly Data'!I129</f>
        <v>8039409.7426806698</v>
      </c>
      <c r="L93" s="12">
        <f>'Monthly Data'!J129</f>
        <v>21875358.066366002</v>
      </c>
      <c r="M93" s="1">
        <f>'Monthly Data'!K129</f>
        <v>1531591.7204823459</v>
      </c>
      <c r="N93" s="12">
        <f>'Monthly Data'!L129</f>
        <v>23406949.786848348</v>
      </c>
      <c r="O93" s="12">
        <f>'Monthly Data'!M129</f>
        <v>14660689.890000001</v>
      </c>
      <c r="P93" s="1">
        <f>'Monthly Data'!N129</f>
        <v>542094.33362032229</v>
      </c>
      <c r="Q93" s="12">
        <f>'Monthly Data'!O129</f>
        <v>15202784.223620323</v>
      </c>
      <c r="R93" s="12">
        <f>'Monthly Data'!P129</f>
        <v>145951.28925277799</v>
      </c>
      <c r="S93" s="12">
        <f>'Monthly Data'!Q129</f>
        <v>102611.3252122431</v>
      </c>
      <c r="T93" s="13">
        <f>'Monthly Data'!R129</f>
        <v>56837.255674777181</v>
      </c>
      <c r="U93" s="13">
        <f>'Monthly Data'!S129</f>
        <v>29196.376468468399</v>
      </c>
      <c r="V93" s="13">
        <f>'Monthly Data'!T129</f>
        <v>472</v>
      </c>
      <c r="W93" s="12">
        <f>'Monthly Data'!U129</f>
        <v>24383</v>
      </c>
      <c r="X93" s="12">
        <f>'Monthly Data'!V129</f>
        <v>2932</v>
      </c>
      <c r="Y93" s="12">
        <f>'Monthly Data'!W129</f>
        <v>314</v>
      </c>
      <c r="Z93" s="12">
        <f>'Monthly Data'!X129</f>
        <v>3</v>
      </c>
      <c r="AA93" s="12">
        <f>'Monthly Data'!Y129</f>
        <v>5717</v>
      </c>
      <c r="AB93" s="12">
        <f>'Monthly Data'!Z129</f>
        <v>166</v>
      </c>
      <c r="AC93" s="49">
        <f>Weather!C213</f>
        <v>19.880645161290321</v>
      </c>
      <c r="AD93" s="50">
        <f>Weather!D213</f>
        <v>69.2</v>
      </c>
      <c r="AE93" s="50">
        <f>Weather!E213</f>
        <v>3.5</v>
      </c>
      <c r="AF93" s="50">
        <f>Weather!F213</f>
        <v>25.400000000000002</v>
      </c>
      <c r="AG93" s="50">
        <f>Weather!G213</f>
        <v>21.7</v>
      </c>
      <c r="AH93" s="50">
        <f>Weather!H213</f>
        <v>4.5000000000000071</v>
      </c>
      <c r="AI93" s="50">
        <f>Weather!I213</f>
        <v>62.8</v>
      </c>
      <c r="AJ93" s="50">
        <f>Weather!J213</f>
        <v>0</v>
      </c>
      <c r="AK93" s="50">
        <f>Weather!K213</f>
        <v>120.3</v>
      </c>
      <c r="AL93" s="50">
        <f>Weather!L213</f>
        <v>0</v>
      </c>
      <c r="AM93" s="50">
        <f>Weather!M213</f>
        <v>182.30000000000004</v>
      </c>
      <c r="AN93" s="50">
        <f>Weather!N213</f>
        <v>0</v>
      </c>
      <c r="AO93" s="50">
        <f>Weather!O213</f>
        <v>244.3</v>
      </c>
      <c r="AP93" s="50">
        <f>Weather!P213</f>
        <v>0</v>
      </c>
      <c r="AQ93" s="50">
        <f>Weather!Q213</f>
        <v>306.3</v>
      </c>
      <c r="AR93" s="50">
        <f>Weather!R213</f>
        <v>0</v>
      </c>
      <c r="AS93" s="50">
        <f>Weather!S213</f>
        <v>368.29999999999995</v>
      </c>
      <c r="AT93" s="47">
        <f>Economic!C105</f>
        <v>750792.8</v>
      </c>
      <c r="AU93" s="47">
        <f>Economic!D105</f>
        <v>7372.9</v>
      </c>
      <c r="AV93" s="47">
        <f>Economic!E105</f>
        <v>7472.4</v>
      </c>
      <c r="AW93" s="47">
        <f>Economic!F105</f>
        <v>84.4</v>
      </c>
      <c r="AX93" s="47">
        <f>Economic!G105</f>
        <v>85.7</v>
      </c>
      <c r="AY93" s="51">
        <v>31</v>
      </c>
      <c r="AZ93" s="51">
        <v>22</v>
      </c>
      <c r="BA93" s="51">
        <f t="shared" si="32"/>
        <v>92</v>
      </c>
      <c r="BB93" s="51">
        <f t="shared" si="57"/>
        <v>0</v>
      </c>
      <c r="BC93" s="51">
        <f t="shared" si="57"/>
        <v>0</v>
      </c>
      <c r="BD93" s="51">
        <f t="shared" si="57"/>
        <v>0</v>
      </c>
      <c r="BE93" s="51">
        <f t="shared" si="57"/>
        <v>0</v>
      </c>
      <c r="BF93" s="51">
        <f t="shared" si="57"/>
        <v>0</v>
      </c>
      <c r="BG93" s="51">
        <f t="shared" si="57"/>
        <v>0</v>
      </c>
      <c r="BH93" s="51">
        <f t="shared" si="57"/>
        <v>0</v>
      </c>
      <c r="BI93" s="51">
        <f t="shared" si="57"/>
        <v>1</v>
      </c>
      <c r="BJ93" s="51">
        <f t="shared" si="57"/>
        <v>0</v>
      </c>
      <c r="BK93" s="51">
        <f t="shared" si="57"/>
        <v>0</v>
      </c>
      <c r="BL93" s="51">
        <f t="shared" si="57"/>
        <v>0</v>
      </c>
      <c r="BM93" s="51">
        <f t="shared" si="57"/>
        <v>0</v>
      </c>
      <c r="BN93" s="51">
        <f t="shared" si="57"/>
        <v>0</v>
      </c>
      <c r="BO93" s="51">
        <f t="shared" si="57"/>
        <v>0</v>
      </c>
      <c r="BP93" s="51">
        <f t="shared" si="33"/>
        <v>0</v>
      </c>
      <c r="BQ93" s="51">
        <f t="shared" si="55"/>
        <v>1</v>
      </c>
      <c r="BR93" s="52">
        <v>0</v>
      </c>
      <c r="BS93" s="52">
        <v>0</v>
      </c>
      <c r="BT93" s="58">
        <f t="shared" si="34"/>
        <v>0</v>
      </c>
      <c r="BU93" s="58">
        <f t="shared" si="35"/>
        <v>0</v>
      </c>
      <c r="BV93" s="58">
        <f t="shared" si="36"/>
        <v>0</v>
      </c>
      <c r="BW93" s="58">
        <f t="shared" si="37"/>
        <v>0</v>
      </c>
      <c r="BX93" s="58">
        <f t="shared" si="38"/>
        <v>0</v>
      </c>
      <c r="BY93" s="58">
        <f t="shared" si="39"/>
        <v>0</v>
      </c>
      <c r="BZ93" s="58">
        <f t="shared" si="40"/>
        <v>0</v>
      </c>
      <c r="CA93" s="58">
        <f t="shared" si="41"/>
        <v>0</v>
      </c>
      <c r="CB93" s="58">
        <f t="shared" si="42"/>
        <v>0</v>
      </c>
      <c r="CC93" s="58">
        <f t="shared" si="43"/>
        <v>0</v>
      </c>
      <c r="CD93" s="58">
        <f t="shared" si="44"/>
        <v>0</v>
      </c>
      <c r="CE93" s="58">
        <f t="shared" si="45"/>
        <v>0</v>
      </c>
      <c r="CF93" s="58">
        <f t="shared" si="46"/>
        <v>0</v>
      </c>
      <c r="CG93" s="58">
        <f t="shared" si="47"/>
        <v>0</v>
      </c>
      <c r="CH93" s="58">
        <f t="shared" si="48"/>
        <v>0</v>
      </c>
      <c r="CI93" s="58">
        <f t="shared" si="49"/>
        <v>0</v>
      </c>
      <c r="CJ93" s="12">
        <f t="shared" si="50"/>
        <v>602.96499292431668</v>
      </c>
      <c r="CK93" s="12">
        <f t="shared" si="51"/>
        <v>2741.9542096455216</v>
      </c>
      <c r="CL93" s="12">
        <f t="shared" si="52"/>
        <v>74544.426072765433</v>
      </c>
      <c r="CM93" s="12">
        <f t="shared" si="53"/>
        <v>5067594.7412067745</v>
      </c>
    </row>
    <row r="94" spans="1:91">
      <c r="A94" s="11">
        <f>'Monthly Data'!A130</f>
        <v>43709</v>
      </c>
      <c r="B94" s="9">
        <f>'Monthly Data'!B130</f>
        <v>2019</v>
      </c>
      <c r="C94" s="9">
        <f t="shared" si="30"/>
        <v>9</v>
      </c>
      <c r="D94" s="12">
        <f>'Monthly Data'!C130</f>
        <v>53655993.589999996</v>
      </c>
      <c r="E94" s="1">
        <f t="shared" si="31"/>
        <v>1715084.1510140151</v>
      </c>
      <c r="F94" s="12">
        <f>'Monthly Data'!D130</f>
        <v>11595340</v>
      </c>
      <c r="G94" s="1">
        <f>'Monthly Data'!E130</f>
        <v>1467281.4224736122</v>
      </c>
      <c r="H94" s="12">
        <f>'Monthly Data'!F130</f>
        <v>13062621.422473613</v>
      </c>
      <c r="I94" s="12">
        <f>'Monthly Data'!G130</f>
        <v>6385660.0348410001</v>
      </c>
      <c r="J94" s="1">
        <f>'Monthly Data'!H130</f>
        <v>690198.0782346701</v>
      </c>
      <c r="K94" s="12">
        <f>'Monthly Data'!I130</f>
        <v>7075858.1130756699</v>
      </c>
      <c r="L94" s="12">
        <f>'Monthly Data'!J130</f>
        <v>19418050.271416999</v>
      </c>
      <c r="M94" s="1">
        <f>'Monthly Data'!K130</f>
        <v>1531591.7204823459</v>
      </c>
      <c r="N94" s="12">
        <f>'Monthly Data'!L130</f>
        <v>20949641.991899345</v>
      </c>
      <c r="O94" s="12">
        <f>'Monthly Data'!M130</f>
        <v>14275033.159999998</v>
      </c>
      <c r="P94" s="1">
        <f>'Monthly Data'!N130</f>
        <v>542094.33362032229</v>
      </c>
      <c r="Q94" s="12">
        <f>'Monthly Data'!O130</f>
        <v>14817127.493620321</v>
      </c>
      <c r="R94" s="12">
        <f>'Monthly Data'!P130</f>
        <v>162291.842305</v>
      </c>
      <c r="S94" s="12">
        <f>'Monthly Data'!Q130</f>
        <v>104534.13042298339</v>
      </c>
      <c r="T94" s="13">
        <f>'Monthly Data'!R130</f>
        <v>48919.972141907267</v>
      </c>
      <c r="U94" s="13">
        <f>'Monthly Data'!S130</f>
        <v>29225.360787240425</v>
      </c>
      <c r="V94" s="13">
        <f>'Monthly Data'!T130</f>
        <v>472</v>
      </c>
      <c r="W94" s="12">
        <f>'Monthly Data'!U130</f>
        <v>24470</v>
      </c>
      <c r="X94" s="12">
        <f>'Monthly Data'!V130</f>
        <v>2932</v>
      </c>
      <c r="Y94" s="12">
        <f>'Monthly Data'!W130</f>
        <v>316</v>
      </c>
      <c r="Z94" s="12">
        <f>'Monthly Data'!X130</f>
        <v>3</v>
      </c>
      <c r="AA94" s="12">
        <f>'Monthly Data'!Y130</f>
        <v>5717</v>
      </c>
      <c r="AB94" s="12">
        <f>'Monthly Data'!Z130</f>
        <v>166</v>
      </c>
      <c r="AC94" s="49">
        <f>Weather!C214</f>
        <v>15.363333333333335</v>
      </c>
      <c r="AD94" s="50">
        <f>Weather!D214</f>
        <v>199.09999999999997</v>
      </c>
      <c r="AE94" s="50">
        <f>Weather!E214</f>
        <v>0</v>
      </c>
      <c r="AF94" s="50">
        <f>Weather!F214</f>
        <v>142.6</v>
      </c>
      <c r="AG94" s="50">
        <f>Weather!G214</f>
        <v>3.5</v>
      </c>
      <c r="AH94" s="50">
        <f>Weather!H214</f>
        <v>89.9</v>
      </c>
      <c r="AI94" s="50">
        <f>Weather!I214</f>
        <v>10.8</v>
      </c>
      <c r="AJ94" s="50">
        <f>Weather!J214</f>
        <v>43.7</v>
      </c>
      <c r="AK94" s="50">
        <f>Weather!K214</f>
        <v>24.599999999999998</v>
      </c>
      <c r="AL94" s="50">
        <f>Weather!L214</f>
        <v>11.5</v>
      </c>
      <c r="AM94" s="50">
        <f>Weather!M214</f>
        <v>52.4</v>
      </c>
      <c r="AN94" s="50">
        <f>Weather!N214</f>
        <v>1.0999999999999996</v>
      </c>
      <c r="AO94" s="50">
        <f>Weather!O214</f>
        <v>102</v>
      </c>
      <c r="AP94" s="50">
        <f>Weather!P214</f>
        <v>0</v>
      </c>
      <c r="AQ94" s="50">
        <f>Weather!Q214</f>
        <v>160.90000000000003</v>
      </c>
      <c r="AR94" s="50">
        <f>Weather!R214</f>
        <v>0</v>
      </c>
      <c r="AS94" s="50">
        <f>Weather!S214</f>
        <v>220.9</v>
      </c>
      <c r="AT94" s="47">
        <f>Economic!C106</f>
        <v>750792.8</v>
      </c>
      <c r="AU94" s="47">
        <f>Economic!D106</f>
        <v>7397.8</v>
      </c>
      <c r="AV94" s="47">
        <f>Economic!E106</f>
        <v>7464.3</v>
      </c>
      <c r="AW94" s="47">
        <f>Economic!F106</f>
        <v>83.2</v>
      </c>
      <c r="AX94" s="47">
        <f>Economic!G106</f>
        <v>84</v>
      </c>
      <c r="AY94" s="51">
        <v>30</v>
      </c>
      <c r="AZ94" s="51">
        <v>20</v>
      </c>
      <c r="BA94" s="51">
        <f t="shared" si="32"/>
        <v>93</v>
      </c>
      <c r="BB94" s="51">
        <f t="shared" si="57"/>
        <v>0</v>
      </c>
      <c r="BC94" s="51">
        <f t="shared" si="57"/>
        <v>0</v>
      </c>
      <c r="BD94" s="51">
        <f t="shared" si="57"/>
        <v>0</v>
      </c>
      <c r="BE94" s="51">
        <f t="shared" si="57"/>
        <v>0</v>
      </c>
      <c r="BF94" s="51">
        <f t="shared" si="57"/>
        <v>0</v>
      </c>
      <c r="BG94" s="51">
        <f t="shared" si="57"/>
        <v>0</v>
      </c>
      <c r="BH94" s="51">
        <f t="shared" si="57"/>
        <v>0</v>
      </c>
      <c r="BI94" s="51">
        <f t="shared" si="57"/>
        <v>0</v>
      </c>
      <c r="BJ94" s="51">
        <f t="shared" si="57"/>
        <v>1</v>
      </c>
      <c r="BK94" s="51">
        <f t="shared" si="57"/>
        <v>0</v>
      </c>
      <c r="BL94" s="51">
        <f t="shared" si="57"/>
        <v>0</v>
      </c>
      <c r="BM94" s="51">
        <f t="shared" si="57"/>
        <v>0</v>
      </c>
      <c r="BN94" s="51">
        <f t="shared" si="57"/>
        <v>0</v>
      </c>
      <c r="BO94" s="51">
        <f t="shared" si="57"/>
        <v>1</v>
      </c>
      <c r="BP94" s="51">
        <f t="shared" si="33"/>
        <v>1</v>
      </c>
      <c r="BQ94" s="51">
        <f t="shared" si="55"/>
        <v>0</v>
      </c>
      <c r="BR94" s="52">
        <v>0</v>
      </c>
      <c r="BS94" s="52">
        <v>0</v>
      </c>
      <c r="BT94" s="58">
        <f t="shared" si="34"/>
        <v>0</v>
      </c>
      <c r="BU94" s="58">
        <f t="shared" si="35"/>
        <v>0</v>
      </c>
      <c r="BV94" s="58">
        <f t="shared" si="36"/>
        <v>0</v>
      </c>
      <c r="BW94" s="58">
        <f t="shared" si="37"/>
        <v>0</v>
      </c>
      <c r="BX94" s="58">
        <f t="shared" si="38"/>
        <v>0</v>
      </c>
      <c r="BY94" s="58">
        <f t="shared" si="39"/>
        <v>0</v>
      </c>
      <c r="BZ94" s="58">
        <f t="shared" si="40"/>
        <v>0</v>
      </c>
      <c r="CA94" s="58">
        <f t="shared" si="41"/>
        <v>0</v>
      </c>
      <c r="CB94" s="58">
        <f t="shared" si="42"/>
        <v>0</v>
      </c>
      <c r="CC94" s="58">
        <f t="shared" si="43"/>
        <v>0</v>
      </c>
      <c r="CD94" s="58">
        <f t="shared" si="44"/>
        <v>0</v>
      </c>
      <c r="CE94" s="58">
        <f t="shared" si="45"/>
        <v>0</v>
      </c>
      <c r="CF94" s="58">
        <f t="shared" si="46"/>
        <v>0</v>
      </c>
      <c r="CG94" s="58">
        <f t="shared" si="47"/>
        <v>0</v>
      </c>
      <c r="CH94" s="58">
        <f t="shared" si="48"/>
        <v>0</v>
      </c>
      <c r="CI94" s="58">
        <f t="shared" si="49"/>
        <v>0</v>
      </c>
      <c r="CJ94" s="12">
        <f t="shared" si="50"/>
        <v>533.82188077129604</v>
      </c>
      <c r="CK94" s="12">
        <f t="shared" si="51"/>
        <v>2413.3213209671453</v>
      </c>
      <c r="CL94" s="12">
        <f t="shared" si="52"/>
        <v>66296.335417402996</v>
      </c>
      <c r="CM94" s="12">
        <f t="shared" si="53"/>
        <v>4939042.4978734404</v>
      </c>
    </row>
    <row r="95" spans="1:91">
      <c r="A95" s="11">
        <f>'Monthly Data'!A131</f>
        <v>43739</v>
      </c>
      <c r="B95" s="9">
        <f>'Monthly Data'!B131</f>
        <v>2019</v>
      </c>
      <c r="C95" s="9">
        <f t="shared" si="30"/>
        <v>10</v>
      </c>
      <c r="D95" s="12">
        <f>'Monthly Data'!C131</f>
        <v>53505049.690000005</v>
      </c>
      <c r="E95" s="1">
        <f t="shared" si="31"/>
        <v>1632833.9912331775</v>
      </c>
      <c r="F95" s="12">
        <f>'Monthly Data'!D131</f>
        <v>12625551</v>
      </c>
      <c r="G95" s="1">
        <f>'Monthly Data'!E131</f>
        <v>1467281.4224736122</v>
      </c>
      <c r="H95" s="12">
        <f>'Monthly Data'!F131</f>
        <v>14092832.422473613</v>
      </c>
      <c r="I95" s="12">
        <f>'Monthly Data'!G131</f>
        <v>6398331.2950179996</v>
      </c>
      <c r="J95" s="1">
        <f>'Monthly Data'!H131</f>
        <v>690198.0782346701</v>
      </c>
      <c r="K95" s="12">
        <f>'Monthly Data'!I131</f>
        <v>7088529.3732526693</v>
      </c>
      <c r="L95" s="12">
        <f>'Monthly Data'!J131</f>
        <v>19654447.548394002</v>
      </c>
      <c r="M95" s="1">
        <f>'Monthly Data'!K131</f>
        <v>1531591.7204823459</v>
      </c>
      <c r="N95" s="12">
        <f>'Monthly Data'!L131</f>
        <v>21186039.268876348</v>
      </c>
      <c r="O95" s="12">
        <f>'Monthly Data'!M131</f>
        <v>12900545.379999999</v>
      </c>
      <c r="P95" s="1">
        <f>'Monthly Data'!N131</f>
        <v>542094.33362032229</v>
      </c>
      <c r="Q95" s="12">
        <f>'Monthly Data'!O131</f>
        <v>13442639.713620322</v>
      </c>
      <c r="R95" s="12">
        <f>'Monthly Data'!P131</f>
        <v>190275.97555444433</v>
      </c>
      <c r="S95" s="12">
        <f>'Monthly Data'!Q131</f>
        <v>103064.49980039314</v>
      </c>
      <c r="T95" s="13">
        <f>'Monthly Data'!R131</f>
        <v>45869.249680887078</v>
      </c>
      <c r="U95" s="13">
        <f>'Monthly Data'!S131</f>
        <v>27110.639318689558</v>
      </c>
      <c r="V95" s="13">
        <f>'Monthly Data'!T131</f>
        <v>472</v>
      </c>
      <c r="W95" s="12">
        <f>'Monthly Data'!U131</f>
        <v>24478</v>
      </c>
      <c r="X95" s="12">
        <f>'Monthly Data'!V131</f>
        <v>2931</v>
      </c>
      <c r="Y95" s="12">
        <f>'Monthly Data'!W131</f>
        <v>316</v>
      </c>
      <c r="Z95" s="12">
        <f>'Monthly Data'!X131</f>
        <v>3</v>
      </c>
      <c r="AA95" s="12">
        <f>'Monthly Data'!Y131</f>
        <v>5717</v>
      </c>
      <c r="AB95" s="12">
        <f>'Monthly Data'!Z131</f>
        <v>166</v>
      </c>
      <c r="AC95" s="49">
        <f>Weather!C215</f>
        <v>9.8516129032258064</v>
      </c>
      <c r="AD95" s="50">
        <f>Weather!D215</f>
        <v>376.59999999999997</v>
      </c>
      <c r="AE95" s="50">
        <f>Weather!E215</f>
        <v>0</v>
      </c>
      <c r="AF95" s="50">
        <f>Weather!F215</f>
        <v>315.79999999999995</v>
      </c>
      <c r="AG95" s="50">
        <f>Weather!G215</f>
        <v>1.1999999999999993</v>
      </c>
      <c r="AH95" s="50">
        <f>Weather!H215</f>
        <v>255.8</v>
      </c>
      <c r="AI95" s="50">
        <f>Weather!I215</f>
        <v>3.1999999999999993</v>
      </c>
      <c r="AJ95" s="50">
        <f>Weather!J215</f>
        <v>195.79999999999998</v>
      </c>
      <c r="AK95" s="50">
        <f>Weather!K215</f>
        <v>5.1999999999999993</v>
      </c>
      <c r="AL95" s="50">
        <f>Weather!L215</f>
        <v>136</v>
      </c>
      <c r="AM95" s="50">
        <f>Weather!M215</f>
        <v>7.3999999999999986</v>
      </c>
      <c r="AN95" s="50">
        <f>Weather!N215</f>
        <v>80.7</v>
      </c>
      <c r="AO95" s="50">
        <f>Weather!O215</f>
        <v>14.099999999999998</v>
      </c>
      <c r="AP95" s="50">
        <f>Weather!P215</f>
        <v>37.700000000000003</v>
      </c>
      <c r="AQ95" s="50">
        <f>Weather!Q215</f>
        <v>33.099999999999994</v>
      </c>
      <c r="AR95" s="50">
        <f>Weather!R215</f>
        <v>15.400000000000002</v>
      </c>
      <c r="AS95" s="50">
        <f>Weather!S215</f>
        <v>72.799999999999983</v>
      </c>
      <c r="AT95" s="47">
        <f>Economic!C107</f>
        <v>750792.8</v>
      </c>
      <c r="AU95" s="47">
        <f>Economic!D107</f>
        <v>7423.9</v>
      </c>
      <c r="AV95" s="47">
        <f>Economic!E107</f>
        <v>7466.9</v>
      </c>
      <c r="AW95" s="47">
        <f>Economic!F107</f>
        <v>82.6</v>
      </c>
      <c r="AX95" s="47">
        <f>Economic!G107</f>
        <v>82.6</v>
      </c>
      <c r="AY95" s="51">
        <v>31</v>
      </c>
      <c r="AZ95" s="51">
        <v>21</v>
      </c>
      <c r="BA95" s="51">
        <f t="shared" si="32"/>
        <v>94</v>
      </c>
      <c r="BB95" s="51">
        <f t="shared" si="57"/>
        <v>0</v>
      </c>
      <c r="BC95" s="51">
        <f t="shared" si="57"/>
        <v>0</v>
      </c>
      <c r="BD95" s="51">
        <f t="shared" si="57"/>
        <v>0</v>
      </c>
      <c r="BE95" s="51">
        <f t="shared" si="57"/>
        <v>0</v>
      </c>
      <c r="BF95" s="51">
        <f t="shared" si="57"/>
        <v>0</v>
      </c>
      <c r="BG95" s="51">
        <f t="shared" si="57"/>
        <v>0</v>
      </c>
      <c r="BH95" s="51">
        <f t="shared" si="57"/>
        <v>0</v>
      </c>
      <c r="BI95" s="51">
        <f t="shared" si="57"/>
        <v>0</v>
      </c>
      <c r="BJ95" s="51">
        <f t="shared" si="57"/>
        <v>0</v>
      </c>
      <c r="BK95" s="51">
        <f t="shared" si="57"/>
        <v>1</v>
      </c>
      <c r="BL95" s="51">
        <f t="shared" si="57"/>
        <v>0</v>
      </c>
      <c r="BM95" s="51">
        <f t="shared" si="57"/>
        <v>0</v>
      </c>
      <c r="BN95" s="51">
        <f t="shared" si="57"/>
        <v>0</v>
      </c>
      <c r="BO95" s="51">
        <f t="shared" si="57"/>
        <v>1</v>
      </c>
      <c r="BP95" s="51">
        <f t="shared" si="33"/>
        <v>1</v>
      </c>
      <c r="BQ95" s="51">
        <f t="shared" si="55"/>
        <v>0</v>
      </c>
      <c r="BR95" s="52">
        <v>0</v>
      </c>
      <c r="BS95" s="52">
        <v>0</v>
      </c>
      <c r="BT95" s="58">
        <f t="shared" si="34"/>
        <v>0</v>
      </c>
      <c r="BU95" s="58">
        <f t="shared" si="35"/>
        <v>0</v>
      </c>
      <c r="BV95" s="58">
        <f t="shared" si="36"/>
        <v>0</v>
      </c>
      <c r="BW95" s="58">
        <f t="shared" si="37"/>
        <v>0</v>
      </c>
      <c r="BX95" s="58">
        <f t="shared" si="38"/>
        <v>0</v>
      </c>
      <c r="BY95" s="58">
        <f t="shared" si="39"/>
        <v>0</v>
      </c>
      <c r="BZ95" s="58">
        <f t="shared" si="40"/>
        <v>0</v>
      </c>
      <c r="CA95" s="58">
        <f t="shared" si="41"/>
        <v>0</v>
      </c>
      <c r="CB95" s="58">
        <f t="shared" si="42"/>
        <v>0</v>
      </c>
      <c r="CC95" s="58">
        <f t="shared" si="43"/>
        <v>0</v>
      </c>
      <c r="CD95" s="58">
        <f t="shared" si="44"/>
        <v>0</v>
      </c>
      <c r="CE95" s="58">
        <f t="shared" si="45"/>
        <v>0</v>
      </c>
      <c r="CF95" s="58">
        <f t="shared" si="46"/>
        <v>0</v>
      </c>
      <c r="CG95" s="58">
        <f t="shared" si="47"/>
        <v>0</v>
      </c>
      <c r="CH95" s="58">
        <f t="shared" si="48"/>
        <v>0</v>
      </c>
      <c r="CI95" s="58">
        <f t="shared" si="49"/>
        <v>0</v>
      </c>
      <c r="CJ95" s="12">
        <f t="shared" si="50"/>
        <v>575.7346361007277</v>
      </c>
      <c r="CK95" s="12">
        <f t="shared" si="51"/>
        <v>2418.4678857907434</v>
      </c>
      <c r="CL95" s="12">
        <f t="shared" si="52"/>
        <v>67044.428066064385</v>
      </c>
      <c r="CM95" s="12">
        <f t="shared" si="53"/>
        <v>4480879.9045401076</v>
      </c>
    </row>
    <row r="96" spans="1:91">
      <c r="A96" s="11">
        <f>'Monthly Data'!A132</f>
        <v>43770</v>
      </c>
      <c r="B96" s="9">
        <f>'Monthly Data'!B132</f>
        <v>2019</v>
      </c>
      <c r="C96" s="9">
        <f t="shared" si="30"/>
        <v>11</v>
      </c>
      <c r="D96" s="12">
        <f>'Monthly Data'!C132</f>
        <v>61211193.090000004</v>
      </c>
      <c r="E96" s="1">
        <f t="shared" si="31"/>
        <v>1902967.7848949656</v>
      </c>
      <c r="F96" s="12">
        <f>'Monthly Data'!D132</f>
        <v>17204276</v>
      </c>
      <c r="G96" s="1">
        <f>'Monthly Data'!E132</f>
        <v>1467281.4224736122</v>
      </c>
      <c r="H96" s="12">
        <f>'Monthly Data'!F132</f>
        <v>18671557.422473613</v>
      </c>
      <c r="I96" s="12">
        <f>'Monthly Data'!G132</f>
        <v>7452671.871220001</v>
      </c>
      <c r="J96" s="1">
        <f>'Monthly Data'!H132</f>
        <v>690198.0782346701</v>
      </c>
      <c r="K96" s="12">
        <f>'Monthly Data'!I132</f>
        <v>8142869.9494546708</v>
      </c>
      <c r="L96" s="12">
        <f>'Monthly Data'!J132</f>
        <v>21882635.657353997</v>
      </c>
      <c r="M96" s="1">
        <f>'Monthly Data'!K132</f>
        <v>1531591.7204823459</v>
      </c>
      <c r="N96" s="12">
        <f>'Monthly Data'!L132</f>
        <v>23414227.377836343</v>
      </c>
      <c r="O96" s="12">
        <f>'Monthly Data'!M132</f>
        <v>12462502.99</v>
      </c>
      <c r="P96" s="1">
        <f>'Monthly Data'!N132</f>
        <v>542094.33362032229</v>
      </c>
      <c r="Q96" s="12">
        <f>'Monthly Data'!O132</f>
        <v>13004597.323620323</v>
      </c>
      <c r="R96" s="12">
        <f>'Monthly Data'!P132</f>
        <v>203503.15074194447</v>
      </c>
      <c r="S96" s="12">
        <f>'Monthly Data'!Q132</f>
        <v>102635.63578909592</v>
      </c>
      <c r="T96" s="13">
        <f>'Monthly Data'!R132</f>
        <v>46671.640864661691</v>
      </c>
      <c r="U96" s="13">
        <f>'Monthly Data'!S132</f>
        <v>23419.327000000001</v>
      </c>
      <c r="V96" s="13">
        <f>'Monthly Data'!T132</f>
        <v>472</v>
      </c>
      <c r="W96" s="12">
        <f>'Monthly Data'!U132</f>
        <v>24499</v>
      </c>
      <c r="X96" s="12">
        <f>'Monthly Data'!V132</f>
        <v>2925</v>
      </c>
      <c r="Y96" s="12">
        <f>'Monthly Data'!W132</f>
        <v>319</v>
      </c>
      <c r="Z96" s="12">
        <f>'Monthly Data'!X132</f>
        <v>3</v>
      </c>
      <c r="AA96" s="12">
        <f>'Monthly Data'!Y132</f>
        <v>5717</v>
      </c>
      <c r="AB96" s="12">
        <f>'Monthly Data'!Z132</f>
        <v>166</v>
      </c>
      <c r="AC96" s="49">
        <f>Weather!C216</f>
        <v>-1.6666666666666607E-2</v>
      </c>
      <c r="AD96" s="50">
        <f>Weather!D216</f>
        <v>660.50000000000011</v>
      </c>
      <c r="AE96" s="50">
        <f>Weather!E216</f>
        <v>0</v>
      </c>
      <c r="AF96" s="50">
        <f>Weather!F216</f>
        <v>600.50000000000011</v>
      </c>
      <c r="AG96" s="50">
        <f>Weather!G216</f>
        <v>0</v>
      </c>
      <c r="AH96" s="50">
        <f>Weather!H216</f>
        <v>540.50000000000011</v>
      </c>
      <c r="AI96" s="50">
        <f>Weather!I216</f>
        <v>0</v>
      </c>
      <c r="AJ96" s="50">
        <f>Weather!J216</f>
        <v>480.50000000000011</v>
      </c>
      <c r="AK96" s="50">
        <f>Weather!K216</f>
        <v>0</v>
      </c>
      <c r="AL96" s="50">
        <f>Weather!L216</f>
        <v>420.50000000000011</v>
      </c>
      <c r="AM96" s="50">
        <f>Weather!M216</f>
        <v>0</v>
      </c>
      <c r="AN96" s="50">
        <f>Weather!N216</f>
        <v>360.50000000000006</v>
      </c>
      <c r="AO96" s="50">
        <f>Weather!O216</f>
        <v>0</v>
      </c>
      <c r="AP96" s="50">
        <f>Weather!P216</f>
        <v>300.5</v>
      </c>
      <c r="AQ96" s="50">
        <f>Weather!Q216</f>
        <v>0</v>
      </c>
      <c r="AR96" s="50">
        <f>Weather!R216</f>
        <v>240.49999999999997</v>
      </c>
      <c r="AS96" s="50">
        <f>Weather!S216</f>
        <v>0</v>
      </c>
      <c r="AT96" s="47">
        <f>Economic!C108</f>
        <v>750792.8</v>
      </c>
      <c r="AU96" s="47">
        <f>Economic!D108</f>
        <v>7435.1</v>
      </c>
      <c r="AV96" s="47">
        <f>Economic!E108</f>
        <v>7455</v>
      </c>
      <c r="AW96" s="47">
        <f>Economic!F108</f>
        <v>82.1</v>
      </c>
      <c r="AX96" s="47">
        <f>Economic!G108</f>
        <v>82</v>
      </c>
      <c r="AY96" s="51">
        <v>30</v>
      </c>
      <c r="AZ96" s="51">
        <v>22</v>
      </c>
      <c r="BA96" s="51">
        <f t="shared" si="32"/>
        <v>95</v>
      </c>
      <c r="BB96" s="51">
        <f t="shared" si="57"/>
        <v>0</v>
      </c>
      <c r="BC96" s="51">
        <f t="shared" si="57"/>
        <v>0</v>
      </c>
      <c r="BD96" s="51">
        <f t="shared" si="57"/>
        <v>0</v>
      </c>
      <c r="BE96" s="51">
        <f t="shared" si="57"/>
        <v>0</v>
      </c>
      <c r="BF96" s="51">
        <f t="shared" si="57"/>
        <v>0</v>
      </c>
      <c r="BG96" s="51">
        <f t="shared" si="57"/>
        <v>0</v>
      </c>
      <c r="BH96" s="51">
        <f t="shared" si="57"/>
        <v>0</v>
      </c>
      <c r="BI96" s="51">
        <f t="shared" si="57"/>
        <v>0</v>
      </c>
      <c r="BJ96" s="51">
        <f t="shared" si="57"/>
        <v>0</v>
      </c>
      <c r="BK96" s="51">
        <f t="shared" si="57"/>
        <v>0</v>
      </c>
      <c r="BL96" s="51">
        <f t="shared" si="57"/>
        <v>1</v>
      </c>
      <c r="BM96" s="51">
        <f t="shared" si="57"/>
        <v>0</v>
      </c>
      <c r="BN96" s="51">
        <f t="shared" si="57"/>
        <v>0</v>
      </c>
      <c r="BO96" s="51">
        <f t="shared" si="57"/>
        <v>1</v>
      </c>
      <c r="BP96" s="51">
        <f t="shared" si="33"/>
        <v>1</v>
      </c>
      <c r="BQ96" s="51">
        <f t="shared" si="55"/>
        <v>0</v>
      </c>
      <c r="BR96" s="52">
        <v>0</v>
      </c>
      <c r="BS96" s="52">
        <v>0</v>
      </c>
      <c r="BT96" s="58">
        <f t="shared" si="34"/>
        <v>0</v>
      </c>
      <c r="BU96" s="58">
        <f t="shared" si="35"/>
        <v>0</v>
      </c>
      <c r="BV96" s="58">
        <f t="shared" si="36"/>
        <v>0</v>
      </c>
      <c r="BW96" s="58">
        <f t="shared" si="37"/>
        <v>0</v>
      </c>
      <c r="BX96" s="58">
        <f t="shared" si="38"/>
        <v>0</v>
      </c>
      <c r="BY96" s="58">
        <f t="shared" si="39"/>
        <v>0</v>
      </c>
      <c r="BZ96" s="58">
        <f t="shared" si="40"/>
        <v>0</v>
      </c>
      <c r="CA96" s="58">
        <f t="shared" si="41"/>
        <v>0</v>
      </c>
      <c r="CB96" s="58">
        <f t="shared" si="42"/>
        <v>0</v>
      </c>
      <c r="CC96" s="58">
        <f t="shared" si="43"/>
        <v>0</v>
      </c>
      <c r="CD96" s="58">
        <f t="shared" si="44"/>
        <v>0</v>
      </c>
      <c r="CE96" s="58">
        <f t="shared" si="45"/>
        <v>0</v>
      </c>
      <c r="CF96" s="58">
        <f t="shared" si="46"/>
        <v>0</v>
      </c>
      <c r="CG96" s="58">
        <f t="shared" si="47"/>
        <v>0</v>
      </c>
      <c r="CH96" s="58">
        <f t="shared" si="48"/>
        <v>0</v>
      </c>
      <c r="CI96" s="58">
        <f t="shared" si="49"/>
        <v>0</v>
      </c>
      <c r="CJ96" s="12">
        <f t="shared" si="50"/>
        <v>762.13549216186834</v>
      </c>
      <c r="CK96" s="12">
        <f t="shared" si="51"/>
        <v>2783.887162206725</v>
      </c>
      <c r="CL96" s="12">
        <f t="shared" si="52"/>
        <v>73398.831905443076</v>
      </c>
      <c r="CM96" s="12">
        <f t="shared" si="53"/>
        <v>4334865.7745401077</v>
      </c>
    </row>
    <row r="97" spans="1:91">
      <c r="A97" s="11">
        <f>'Monthly Data'!A133</f>
        <v>43800</v>
      </c>
      <c r="B97" s="9">
        <f>'Monthly Data'!B133</f>
        <v>2019</v>
      </c>
      <c r="C97" s="9">
        <f t="shared" si="30"/>
        <v>12</v>
      </c>
      <c r="D97" s="12">
        <f>'Monthly Data'!C133</f>
        <v>65620071.329999998</v>
      </c>
      <c r="E97" s="1">
        <f t="shared" si="31"/>
        <v>1410737.2680927813</v>
      </c>
      <c r="F97" s="12">
        <f>'Monthly Data'!D133</f>
        <v>19403311</v>
      </c>
      <c r="G97" s="1">
        <f>'Monthly Data'!E133</f>
        <v>1467281.4224736122</v>
      </c>
      <c r="H97" s="12">
        <f>'Monthly Data'!F133</f>
        <v>20870592.422473613</v>
      </c>
      <c r="I97" s="12">
        <f>'Monthly Data'!G133</f>
        <v>8148047.7998100007</v>
      </c>
      <c r="J97" s="1">
        <f>'Monthly Data'!H133</f>
        <v>690198.0782346701</v>
      </c>
      <c r="K97" s="12">
        <f>'Monthly Data'!I133</f>
        <v>8838245.8780446704</v>
      </c>
      <c r="L97" s="12">
        <f>'Monthly Data'!J133</f>
        <v>23354461.774108004</v>
      </c>
      <c r="M97" s="1">
        <f>'Monthly Data'!K133</f>
        <v>1531591.7204823459</v>
      </c>
      <c r="N97" s="12">
        <f>'Monthly Data'!L133</f>
        <v>24886053.494590349</v>
      </c>
      <c r="O97" s="12">
        <f>'Monthly Data'!M133</f>
        <v>12981129.08</v>
      </c>
      <c r="P97" s="1">
        <f>'Monthly Data'!N133</f>
        <v>542094.33362032229</v>
      </c>
      <c r="Q97" s="12">
        <f>'Monthly Data'!O133</f>
        <v>13523223.413620323</v>
      </c>
      <c r="R97" s="12">
        <f>'Monthly Data'!P133</f>
        <v>220723.12251111103</v>
      </c>
      <c r="S97" s="12">
        <f>'Monthly Data'!Q133</f>
        <v>101661.28547810621</v>
      </c>
      <c r="T97" s="13">
        <f>'Monthly Data'!R133</f>
        <v>49417.228269097439</v>
      </c>
      <c r="U97" s="13">
        <f>'Monthly Data'!S133</f>
        <v>24051.623580853138</v>
      </c>
      <c r="V97" s="13">
        <f>'Monthly Data'!T133</f>
        <v>472</v>
      </c>
      <c r="W97" s="12">
        <f>'Monthly Data'!U133</f>
        <v>24528</v>
      </c>
      <c r="X97" s="12">
        <f>'Monthly Data'!V133</f>
        <v>2927</v>
      </c>
      <c r="Y97" s="12">
        <f>'Monthly Data'!W133</f>
        <v>320</v>
      </c>
      <c r="Z97" s="12">
        <f>'Monthly Data'!X133</f>
        <v>3</v>
      </c>
      <c r="AA97" s="12">
        <f>'Monthly Data'!Y133</f>
        <v>5717</v>
      </c>
      <c r="AB97" s="12">
        <f>'Monthly Data'!Z133</f>
        <v>166</v>
      </c>
      <c r="AC97" s="49">
        <f>Weather!C217</f>
        <v>-2.7645161290322582</v>
      </c>
      <c r="AD97" s="50">
        <f>Weather!D217</f>
        <v>767.69999999999993</v>
      </c>
      <c r="AE97" s="50">
        <f>Weather!E217</f>
        <v>0</v>
      </c>
      <c r="AF97" s="50">
        <f>Weather!F217</f>
        <v>705.7</v>
      </c>
      <c r="AG97" s="50">
        <f>Weather!G217</f>
        <v>0</v>
      </c>
      <c r="AH97" s="50">
        <f>Weather!H217</f>
        <v>643.70000000000005</v>
      </c>
      <c r="AI97" s="50">
        <f>Weather!I217</f>
        <v>0</v>
      </c>
      <c r="AJ97" s="50">
        <f>Weather!J217</f>
        <v>581.70000000000005</v>
      </c>
      <c r="AK97" s="50">
        <f>Weather!K217</f>
        <v>0</v>
      </c>
      <c r="AL97" s="50">
        <f>Weather!L217</f>
        <v>519.70000000000005</v>
      </c>
      <c r="AM97" s="50">
        <f>Weather!M217</f>
        <v>0</v>
      </c>
      <c r="AN97" s="50">
        <f>Weather!N217</f>
        <v>457.7</v>
      </c>
      <c r="AO97" s="50">
        <f>Weather!O217</f>
        <v>0</v>
      </c>
      <c r="AP97" s="50">
        <f>Weather!P217</f>
        <v>395.7</v>
      </c>
      <c r="AQ97" s="50">
        <f>Weather!Q217</f>
        <v>0</v>
      </c>
      <c r="AR97" s="50">
        <f>Weather!R217</f>
        <v>333.69999999999993</v>
      </c>
      <c r="AS97" s="50">
        <f>Weather!S217</f>
        <v>0</v>
      </c>
      <c r="AT97" s="47">
        <f>Economic!C109</f>
        <v>750792.8</v>
      </c>
      <c r="AU97" s="47">
        <f>Economic!D109</f>
        <v>7444.9</v>
      </c>
      <c r="AV97" s="47">
        <f>Economic!E109</f>
        <v>7459.6</v>
      </c>
      <c r="AW97" s="47">
        <f>Economic!F109</f>
        <v>82</v>
      </c>
      <c r="AX97" s="47">
        <f>Economic!G109</f>
        <v>81.7</v>
      </c>
      <c r="AY97" s="51">
        <v>31</v>
      </c>
      <c r="AZ97" s="51">
        <v>19</v>
      </c>
      <c r="BA97" s="51">
        <f t="shared" si="32"/>
        <v>96</v>
      </c>
      <c r="BB97" s="51">
        <f t="shared" si="57"/>
        <v>0</v>
      </c>
      <c r="BC97" s="51">
        <f t="shared" si="57"/>
        <v>0</v>
      </c>
      <c r="BD97" s="51">
        <f t="shared" si="57"/>
        <v>0</v>
      </c>
      <c r="BE97" s="51">
        <f t="shared" si="57"/>
        <v>0</v>
      </c>
      <c r="BF97" s="51">
        <f t="shared" si="57"/>
        <v>0</v>
      </c>
      <c r="BG97" s="51">
        <f t="shared" si="57"/>
        <v>0</v>
      </c>
      <c r="BH97" s="51">
        <f t="shared" si="57"/>
        <v>0</v>
      </c>
      <c r="BI97" s="51">
        <f t="shared" si="57"/>
        <v>0</v>
      </c>
      <c r="BJ97" s="51">
        <f t="shared" si="57"/>
        <v>0</v>
      </c>
      <c r="BK97" s="51">
        <f t="shared" si="57"/>
        <v>0</v>
      </c>
      <c r="BL97" s="51">
        <f t="shared" si="57"/>
        <v>0</v>
      </c>
      <c r="BM97" s="51">
        <f t="shared" si="57"/>
        <v>1</v>
      </c>
      <c r="BN97" s="51">
        <f t="shared" si="57"/>
        <v>0</v>
      </c>
      <c r="BO97" s="51">
        <f t="shared" si="57"/>
        <v>0</v>
      </c>
      <c r="BP97" s="51">
        <f t="shared" si="33"/>
        <v>0</v>
      </c>
      <c r="BQ97" s="51">
        <f t="shared" si="55"/>
        <v>0</v>
      </c>
      <c r="BR97" s="52">
        <v>0</v>
      </c>
      <c r="BS97" s="52">
        <v>0</v>
      </c>
      <c r="BT97" s="58">
        <f t="shared" si="34"/>
        <v>0</v>
      </c>
      <c r="BU97" s="58">
        <f t="shared" si="35"/>
        <v>0</v>
      </c>
      <c r="BV97" s="58">
        <f t="shared" si="36"/>
        <v>0</v>
      </c>
      <c r="BW97" s="58">
        <f t="shared" si="37"/>
        <v>0</v>
      </c>
      <c r="BX97" s="58">
        <f t="shared" si="38"/>
        <v>0</v>
      </c>
      <c r="BY97" s="58">
        <f t="shared" si="39"/>
        <v>0</v>
      </c>
      <c r="BZ97" s="58">
        <f t="shared" si="40"/>
        <v>0</v>
      </c>
      <c r="CA97" s="58">
        <f t="shared" si="41"/>
        <v>0</v>
      </c>
      <c r="CB97" s="58">
        <f t="shared" si="42"/>
        <v>0</v>
      </c>
      <c r="CC97" s="58">
        <f t="shared" si="43"/>
        <v>0</v>
      </c>
      <c r="CD97" s="58">
        <f t="shared" si="44"/>
        <v>0</v>
      </c>
      <c r="CE97" s="58">
        <f t="shared" si="45"/>
        <v>0</v>
      </c>
      <c r="CF97" s="58">
        <f t="shared" si="46"/>
        <v>0</v>
      </c>
      <c r="CG97" s="58">
        <f t="shared" si="47"/>
        <v>0</v>
      </c>
      <c r="CH97" s="58">
        <f t="shared" si="48"/>
        <v>0</v>
      </c>
      <c r="CI97" s="58">
        <f t="shared" si="49"/>
        <v>0</v>
      </c>
      <c r="CJ97" s="12">
        <f t="shared" si="50"/>
        <v>850.88847123587789</v>
      </c>
      <c r="CK97" s="12">
        <f t="shared" si="51"/>
        <v>3019.5578674563276</v>
      </c>
      <c r="CL97" s="12">
        <f t="shared" si="52"/>
        <v>77768.917170594839</v>
      </c>
      <c r="CM97" s="12">
        <f t="shared" si="53"/>
        <v>4507741.137873441</v>
      </c>
    </row>
    <row r="98" spans="1:91">
      <c r="A98" s="11">
        <f>'Monthly Data'!A134</f>
        <v>43831</v>
      </c>
      <c r="B98" s="9">
        <f>'Monthly Data'!B134</f>
        <v>2020</v>
      </c>
      <c r="C98" s="9">
        <f t="shared" si="30"/>
        <v>1</v>
      </c>
      <c r="D98" s="12">
        <f>'Monthly Data'!C134</f>
        <v>68088749.109999999</v>
      </c>
      <c r="E98" s="1">
        <f t="shared" si="31"/>
        <v>1243651.6931093782</v>
      </c>
      <c r="F98" s="12">
        <f>'Monthly Data'!D134</f>
        <v>20263570.441732995</v>
      </c>
      <c r="G98" s="1">
        <f>'Monthly Data'!E134</f>
        <v>1458084.266576336</v>
      </c>
      <c r="H98" s="12">
        <f>'Monthly Data'!F134</f>
        <v>21721654.70830933</v>
      </c>
      <c r="I98" s="12">
        <f>'Monthly Data'!G134</f>
        <v>8379671.5004570009</v>
      </c>
      <c r="J98" s="1">
        <f>'Monthly Data'!H134</f>
        <v>682242.11218835658</v>
      </c>
      <c r="K98" s="12">
        <f>'Monthly Data'!I134</f>
        <v>9061913.6126453578</v>
      </c>
      <c r="L98" s="12">
        <f>'Monthly Data'!J134</f>
        <v>24087130.056060001</v>
      </c>
      <c r="M98" s="1">
        <f>'Monthly Data'!K134</f>
        <v>1500467.1242189149</v>
      </c>
      <c r="N98" s="12">
        <f>'Monthly Data'!L134</f>
        <v>25587597.180278916</v>
      </c>
      <c r="O98" s="12">
        <f>'Monthly Data'!M134</f>
        <v>13799843.893999999</v>
      </c>
      <c r="P98" s="1">
        <f>'Monthly Data'!N134</f>
        <v>525808.82473421574</v>
      </c>
      <c r="Q98" s="12">
        <f>'Monthly Data'!O134</f>
        <v>14325652.718734216</v>
      </c>
      <c r="R98" s="12">
        <f>'Monthly Data'!P134</f>
        <v>215184.89464062353</v>
      </c>
      <c r="S98" s="12">
        <f>'Monthly Data'!Q134</f>
        <v>99696.63</v>
      </c>
      <c r="T98" s="13">
        <f>'Monthly Data'!R134</f>
        <v>67731.99861069562</v>
      </c>
      <c r="U98" s="13">
        <f>'Monthly Data'!S134</f>
        <v>23358.583000000002</v>
      </c>
      <c r="V98" s="13">
        <f>'Monthly Data'!T134</f>
        <v>472</v>
      </c>
      <c r="W98" s="12">
        <f>'Monthly Data'!U134</f>
        <v>24521</v>
      </c>
      <c r="X98" s="12">
        <f>'Monthly Data'!V134</f>
        <v>2923</v>
      </c>
      <c r="Y98" s="12">
        <f>'Monthly Data'!W134</f>
        <v>321</v>
      </c>
      <c r="Z98" s="12">
        <f>'Monthly Data'!X134</f>
        <v>3</v>
      </c>
      <c r="AA98" s="12">
        <f>'Monthly Data'!Y134</f>
        <v>5717</v>
      </c>
      <c r="AB98" s="12">
        <f>'Monthly Data'!Z134</f>
        <v>166</v>
      </c>
      <c r="AC98" s="49">
        <f>Weather!C218</f>
        <v>-3.5096774193548383</v>
      </c>
      <c r="AD98" s="50">
        <f>Weather!D218</f>
        <v>790.79999999999984</v>
      </c>
      <c r="AE98" s="50">
        <f>Weather!E218</f>
        <v>0</v>
      </c>
      <c r="AF98" s="50">
        <f>Weather!F218</f>
        <v>728.8</v>
      </c>
      <c r="AG98" s="50">
        <f>Weather!G218</f>
        <v>0</v>
      </c>
      <c r="AH98" s="50">
        <f>Weather!H218</f>
        <v>666.8</v>
      </c>
      <c r="AI98" s="50">
        <f>Weather!I218</f>
        <v>0</v>
      </c>
      <c r="AJ98" s="50">
        <f>Weather!J218</f>
        <v>604.79999999999984</v>
      </c>
      <c r="AK98" s="50">
        <f>Weather!K218</f>
        <v>0</v>
      </c>
      <c r="AL98" s="50">
        <f>Weather!L218</f>
        <v>542.80000000000007</v>
      </c>
      <c r="AM98" s="50">
        <f>Weather!M218</f>
        <v>0</v>
      </c>
      <c r="AN98" s="50">
        <f>Weather!N218</f>
        <v>480.80000000000007</v>
      </c>
      <c r="AO98" s="50">
        <f>Weather!O218</f>
        <v>0</v>
      </c>
      <c r="AP98" s="50">
        <f>Weather!P218</f>
        <v>418.80000000000007</v>
      </c>
      <c r="AQ98" s="50">
        <f>Weather!Q218</f>
        <v>0</v>
      </c>
      <c r="AR98" s="50">
        <f>Weather!R218</f>
        <v>356.8</v>
      </c>
      <c r="AS98" s="50">
        <f>Weather!S218</f>
        <v>0</v>
      </c>
      <c r="AT98" s="47">
        <f>Economic!C110</f>
        <v>713444</v>
      </c>
      <c r="AU98" s="47">
        <f>Economic!D110</f>
        <v>7466.4</v>
      </c>
      <c r="AV98" s="47">
        <f>Economic!E110</f>
        <v>7437.3</v>
      </c>
      <c r="AW98" s="47">
        <f>Economic!F110</f>
        <v>82.4</v>
      </c>
      <c r="AX98" s="47">
        <f>Economic!G110</f>
        <v>81.599999999999994</v>
      </c>
      <c r="AY98" s="51">
        <v>31</v>
      </c>
      <c r="AZ98" s="51">
        <v>22</v>
      </c>
      <c r="BA98" s="51">
        <f t="shared" si="32"/>
        <v>97</v>
      </c>
      <c r="BB98" s="51">
        <f t="shared" si="57"/>
        <v>1</v>
      </c>
      <c r="BC98" s="51">
        <f t="shared" si="57"/>
        <v>0</v>
      </c>
      <c r="BD98" s="51">
        <f t="shared" si="57"/>
        <v>0</v>
      </c>
      <c r="BE98" s="51">
        <f t="shared" si="57"/>
        <v>0</v>
      </c>
      <c r="BF98" s="51">
        <f t="shared" si="57"/>
        <v>0</v>
      </c>
      <c r="BG98" s="51">
        <f t="shared" si="57"/>
        <v>0</v>
      </c>
      <c r="BH98" s="51">
        <f t="shared" si="57"/>
        <v>0</v>
      </c>
      <c r="BI98" s="51">
        <f t="shared" si="57"/>
        <v>0</v>
      </c>
      <c r="BJ98" s="51">
        <f t="shared" si="57"/>
        <v>0</v>
      </c>
      <c r="BK98" s="51">
        <f t="shared" si="57"/>
        <v>0</v>
      </c>
      <c r="BL98" s="51">
        <f t="shared" si="57"/>
        <v>0</v>
      </c>
      <c r="BM98" s="51">
        <f t="shared" si="57"/>
        <v>0</v>
      </c>
      <c r="BN98" s="51">
        <f t="shared" si="57"/>
        <v>0</v>
      </c>
      <c r="BO98" s="51">
        <f t="shared" si="57"/>
        <v>0</v>
      </c>
      <c r="BP98" s="51">
        <f t="shared" si="33"/>
        <v>0</v>
      </c>
      <c r="BQ98" s="51">
        <f t="shared" si="55"/>
        <v>0</v>
      </c>
      <c r="BR98" s="52">
        <v>0</v>
      </c>
      <c r="BS98" s="52">
        <v>0</v>
      </c>
      <c r="BT98" s="58">
        <f t="shared" si="34"/>
        <v>0</v>
      </c>
      <c r="BU98" s="58">
        <f t="shared" si="35"/>
        <v>0</v>
      </c>
      <c r="BV98" s="58">
        <f t="shared" si="36"/>
        <v>0</v>
      </c>
      <c r="BW98" s="58">
        <f t="shared" si="37"/>
        <v>0</v>
      </c>
      <c r="BX98" s="58">
        <f t="shared" si="38"/>
        <v>0</v>
      </c>
      <c r="BY98" s="58">
        <f t="shared" si="39"/>
        <v>0</v>
      </c>
      <c r="BZ98" s="58">
        <f t="shared" si="40"/>
        <v>0</v>
      </c>
      <c r="CA98" s="58">
        <f t="shared" si="41"/>
        <v>0</v>
      </c>
      <c r="CB98" s="58">
        <f t="shared" si="42"/>
        <v>0</v>
      </c>
      <c r="CC98" s="58">
        <f t="shared" si="43"/>
        <v>0</v>
      </c>
      <c r="CD98" s="58">
        <f t="shared" si="44"/>
        <v>0</v>
      </c>
      <c r="CE98" s="58">
        <f t="shared" si="45"/>
        <v>0</v>
      </c>
      <c r="CF98" s="58">
        <f t="shared" si="46"/>
        <v>0</v>
      </c>
      <c r="CG98" s="58">
        <f t="shared" si="47"/>
        <v>0</v>
      </c>
      <c r="CH98" s="58">
        <f t="shared" si="48"/>
        <v>0</v>
      </c>
      <c r="CI98" s="58">
        <f t="shared" si="49"/>
        <v>0</v>
      </c>
      <c r="CJ98" s="12">
        <f t="shared" si="50"/>
        <v>885.83886090735814</v>
      </c>
      <c r="CK98" s="12">
        <f t="shared" si="51"/>
        <v>3100.209925639876</v>
      </c>
      <c r="CL98" s="12">
        <f t="shared" si="52"/>
        <v>79712.140748532445</v>
      </c>
      <c r="CM98" s="12">
        <f t="shared" si="53"/>
        <v>4775217.572911405</v>
      </c>
    </row>
    <row r="99" spans="1:91">
      <c r="A99" s="11">
        <f>'Monthly Data'!A135</f>
        <v>43862</v>
      </c>
      <c r="B99" s="9">
        <f>'Monthly Data'!B135</f>
        <v>2020</v>
      </c>
      <c r="C99" s="9">
        <f t="shared" si="30"/>
        <v>2</v>
      </c>
      <c r="D99" s="12">
        <f>'Monthly Data'!C135</f>
        <v>63084283.809999995</v>
      </c>
      <c r="E99" s="1">
        <f t="shared" si="31"/>
        <v>1177564.6130424738</v>
      </c>
      <c r="F99" s="12">
        <f>'Monthly Data'!D135</f>
        <v>18589808.918822005</v>
      </c>
      <c r="G99" s="1">
        <f>'Monthly Data'!E135</f>
        <v>1458084.266576336</v>
      </c>
      <c r="H99" s="12">
        <f>'Monthly Data'!F135</f>
        <v>20047893.18539834</v>
      </c>
      <c r="I99" s="12">
        <f>'Monthly Data'!G135</f>
        <v>7775918.7599930009</v>
      </c>
      <c r="J99" s="1">
        <f>'Monthly Data'!H135</f>
        <v>682242.11218835658</v>
      </c>
      <c r="K99" s="12">
        <f>'Monthly Data'!I135</f>
        <v>8458160.8721813578</v>
      </c>
      <c r="L99" s="12">
        <f>'Monthly Data'!J135</f>
        <v>22314781.492977999</v>
      </c>
      <c r="M99" s="1">
        <f>'Monthly Data'!K135</f>
        <v>1500467.1242189149</v>
      </c>
      <c r="N99" s="12">
        <f>'Monthly Data'!L135</f>
        <v>23815248.617196914</v>
      </c>
      <c r="O99" s="12">
        <f>'Monthly Data'!M135</f>
        <v>12942033.869999999</v>
      </c>
      <c r="P99" s="1">
        <f>'Monthly Data'!N135</f>
        <v>525808.82473421574</v>
      </c>
      <c r="Q99" s="12">
        <f>'Monthly Data'!O135</f>
        <v>13467842.694734216</v>
      </c>
      <c r="R99" s="12">
        <f>'Monthly Data'!P135</f>
        <v>184879.66516451284</v>
      </c>
      <c r="S99" s="12">
        <f>'Monthly Data'!Q135</f>
        <v>99296.49</v>
      </c>
      <c r="T99" s="13">
        <f>'Monthly Data'!R135</f>
        <v>32792.06860074772</v>
      </c>
      <c r="U99" s="13">
        <f>'Monthly Data'!S135</f>
        <v>23197.213501761751</v>
      </c>
      <c r="V99" s="13">
        <f>'Monthly Data'!T135</f>
        <v>472</v>
      </c>
      <c r="W99" s="12">
        <f>'Monthly Data'!U135</f>
        <v>24534</v>
      </c>
      <c r="X99" s="12">
        <f>'Monthly Data'!V135</f>
        <v>2926</v>
      </c>
      <c r="Y99" s="12">
        <f>'Monthly Data'!W135</f>
        <v>321</v>
      </c>
      <c r="Z99" s="12">
        <f>'Monthly Data'!X135</f>
        <v>3</v>
      </c>
      <c r="AA99" s="12">
        <f>'Monthly Data'!Y135</f>
        <v>5717</v>
      </c>
      <c r="AB99" s="12">
        <f>'Monthly Data'!Z135</f>
        <v>168</v>
      </c>
      <c r="AC99" s="49">
        <f>Weather!C219</f>
        <v>-4.4034482758620692</v>
      </c>
      <c r="AD99" s="50">
        <f>Weather!D219</f>
        <v>765.70000000000016</v>
      </c>
      <c r="AE99" s="50">
        <f>Weather!E219</f>
        <v>0</v>
      </c>
      <c r="AF99" s="50">
        <f>Weather!F219</f>
        <v>707.70000000000016</v>
      </c>
      <c r="AG99" s="50">
        <f>Weather!G219</f>
        <v>0</v>
      </c>
      <c r="AH99" s="50">
        <f>Weather!H219</f>
        <v>649.69999999999993</v>
      </c>
      <c r="AI99" s="50">
        <f>Weather!I219</f>
        <v>0</v>
      </c>
      <c r="AJ99" s="50">
        <f>Weather!J219</f>
        <v>591.70000000000005</v>
      </c>
      <c r="AK99" s="50">
        <f>Weather!K219</f>
        <v>0</v>
      </c>
      <c r="AL99" s="50">
        <f>Weather!L219</f>
        <v>533.69999999999993</v>
      </c>
      <c r="AM99" s="50">
        <f>Weather!M219</f>
        <v>0</v>
      </c>
      <c r="AN99" s="50">
        <f>Weather!N219</f>
        <v>475.69999999999993</v>
      </c>
      <c r="AO99" s="50">
        <f>Weather!O219</f>
        <v>0</v>
      </c>
      <c r="AP99" s="50">
        <f>Weather!P219</f>
        <v>417.69999999999993</v>
      </c>
      <c r="AQ99" s="50">
        <f>Weather!Q219</f>
        <v>0</v>
      </c>
      <c r="AR99" s="50">
        <f>Weather!R219</f>
        <v>359.69999999999993</v>
      </c>
      <c r="AS99" s="50">
        <f>Weather!S219</f>
        <v>0</v>
      </c>
      <c r="AT99" s="47">
        <f>Economic!C111</f>
        <v>713444</v>
      </c>
      <c r="AU99" s="47">
        <f>Economic!D111</f>
        <v>7486</v>
      </c>
      <c r="AV99" s="47">
        <f>Economic!E111</f>
        <v>7414.9</v>
      </c>
      <c r="AW99" s="47">
        <f>Economic!F111</f>
        <v>83.1</v>
      </c>
      <c r="AX99" s="47">
        <f>Economic!G111</f>
        <v>82.1</v>
      </c>
      <c r="AY99" s="51">
        <v>29</v>
      </c>
      <c r="AZ99" s="51">
        <v>19</v>
      </c>
      <c r="BA99" s="51">
        <f t="shared" si="32"/>
        <v>98</v>
      </c>
      <c r="BB99" s="51">
        <f t="shared" si="57"/>
        <v>0</v>
      </c>
      <c r="BC99" s="51">
        <f t="shared" si="57"/>
        <v>1</v>
      </c>
      <c r="BD99" s="51">
        <f t="shared" si="57"/>
        <v>0</v>
      </c>
      <c r="BE99" s="51">
        <f t="shared" si="57"/>
        <v>0</v>
      </c>
      <c r="BF99" s="51">
        <f t="shared" si="57"/>
        <v>0</v>
      </c>
      <c r="BG99" s="51">
        <f t="shared" si="57"/>
        <v>0</v>
      </c>
      <c r="BH99" s="51">
        <f t="shared" si="57"/>
        <v>0</v>
      </c>
      <c r="BI99" s="51">
        <f t="shared" si="57"/>
        <v>0</v>
      </c>
      <c r="BJ99" s="51">
        <f t="shared" si="57"/>
        <v>0</v>
      </c>
      <c r="BK99" s="51">
        <f t="shared" si="57"/>
        <v>0</v>
      </c>
      <c r="BL99" s="51">
        <f t="shared" si="57"/>
        <v>0</v>
      </c>
      <c r="BM99" s="51">
        <f t="shared" si="57"/>
        <v>0</v>
      </c>
      <c r="BN99" s="51">
        <f t="shared" si="57"/>
        <v>0</v>
      </c>
      <c r="BO99" s="51">
        <f t="shared" si="57"/>
        <v>0</v>
      </c>
      <c r="BP99" s="51">
        <f t="shared" si="33"/>
        <v>0</v>
      </c>
      <c r="BQ99" s="51">
        <f t="shared" si="55"/>
        <v>0</v>
      </c>
      <c r="BR99" s="52">
        <v>0</v>
      </c>
      <c r="BS99" s="52">
        <v>0</v>
      </c>
      <c r="BT99" s="58">
        <f t="shared" si="34"/>
        <v>0</v>
      </c>
      <c r="BU99" s="58">
        <f t="shared" si="35"/>
        <v>0</v>
      </c>
      <c r="BV99" s="58">
        <f t="shared" si="36"/>
        <v>0</v>
      </c>
      <c r="BW99" s="58">
        <f t="shared" si="37"/>
        <v>0</v>
      </c>
      <c r="BX99" s="58">
        <f t="shared" si="38"/>
        <v>0</v>
      </c>
      <c r="BY99" s="58">
        <f t="shared" si="39"/>
        <v>0</v>
      </c>
      <c r="BZ99" s="58">
        <f t="shared" si="40"/>
        <v>0</v>
      </c>
      <c r="CA99" s="58">
        <f t="shared" si="41"/>
        <v>0</v>
      </c>
      <c r="CB99" s="58">
        <f t="shared" si="42"/>
        <v>0</v>
      </c>
      <c r="CC99" s="58">
        <f t="shared" si="43"/>
        <v>0</v>
      </c>
      <c r="CD99" s="58">
        <f t="shared" si="44"/>
        <v>0</v>
      </c>
      <c r="CE99" s="58">
        <f t="shared" si="45"/>
        <v>0</v>
      </c>
      <c r="CF99" s="58">
        <f t="shared" si="46"/>
        <v>0</v>
      </c>
      <c r="CG99" s="58">
        <f t="shared" si="47"/>
        <v>0</v>
      </c>
      <c r="CH99" s="58">
        <f t="shared" si="48"/>
        <v>0</v>
      </c>
      <c r="CI99" s="58">
        <f t="shared" si="49"/>
        <v>0</v>
      </c>
      <c r="CJ99" s="12">
        <f t="shared" si="50"/>
        <v>817.14735409628838</v>
      </c>
      <c r="CK99" s="12">
        <f t="shared" si="51"/>
        <v>2890.6906603490629</v>
      </c>
      <c r="CL99" s="12">
        <f t="shared" si="52"/>
        <v>74190.80566104957</v>
      </c>
      <c r="CM99" s="12">
        <f t="shared" si="53"/>
        <v>4489280.8982447386</v>
      </c>
    </row>
    <row r="100" spans="1:91">
      <c r="A100" s="11">
        <f>'Monthly Data'!A136</f>
        <v>43891</v>
      </c>
      <c r="B100" s="9">
        <f>'Monthly Data'!B136</f>
        <v>2020</v>
      </c>
      <c r="C100" s="9">
        <f t="shared" si="30"/>
        <v>3</v>
      </c>
      <c r="D100" s="12">
        <f>'Monthly Data'!C136</f>
        <v>59756113.369999997</v>
      </c>
      <c r="E100" s="1">
        <f t="shared" si="31"/>
        <v>1384522.6734241992</v>
      </c>
      <c r="F100" s="12">
        <f>'Monthly Data'!D136</f>
        <v>17342011.81158201</v>
      </c>
      <c r="G100" s="1">
        <f>'Monthly Data'!E136</f>
        <v>1458084.266576336</v>
      </c>
      <c r="H100" s="12">
        <f>'Monthly Data'!F136</f>
        <v>18800096.078158345</v>
      </c>
      <c r="I100" s="12">
        <f>'Monthly Data'!G136</f>
        <v>7117246.3301740019</v>
      </c>
      <c r="J100" s="1">
        <f>'Monthly Data'!H136</f>
        <v>682242.11218835658</v>
      </c>
      <c r="K100" s="12">
        <f>'Monthly Data'!I136</f>
        <v>7799488.4423623588</v>
      </c>
      <c r="L100" s="12">
        <f>'Monthly Data'!J136</f>
        <v>21118586.719999999</v>
      </c>
      <c r="M100" s="1">
        <f>'Monthly Data'!K136</f>
        <v>1500467.1242189149</v>
      </c>
      <c r="N100" s="12">
        <f>'Monthly Data'!L136</f>
        <v>22619053.844218913</v>
      </c>
      <c r="O100" s="12">
        <f>'Monthly Data'!M136</f>
        <v>12516310.804000001</v>
      </c>
      <c r="P100" s="1">
        <f>'Monthly Data'!N136</f>
        <v>525808.82473421574</v>
      </c>
      <c r="Q100" s="12">
        <f>'Monthly Data'!O136</f>
        <v>13042119.628734218</v>
      </c>
      <c r="R100" s="12">
        <f>'Monthly Data'!P136</f>
        <v>176247.36081978257</v>
      </c>
      <c r="S100" s="12">
        <f>'Monthly Data'!Q136</f>
        <v>101187.67</v>
      </c>
      <c r="T100" s="13">
        <f>'Monthly Data'!R136</f>
        <v>78530.053988475978</v>
      </c>
      <c r="U100" s="13">
        <f>'Monthly Data'!S136</f>
        <v>22692.228000000003</v>
      </c>
      <c r="V100" s="13">
        <f>'Monthly Data'!T136</f>
        <v>472</v>
      </c>
      <c r="W100" s="12">
        <f>'Monthly Data'!U136</f>
        <v>24522</v>
      </c>
      <c r="X100" s="12">
        <f>'Monthly Data'!V136</f>
        <v>2925</v>
      </c>
      <c r="Y100" s="12">
        <f>'Monthly Data'!W136</f>
        <v>321</v>
      </c>
      <c r="Z100" s="12">
        <f>'Monthly Data'!X136</f>
        <v>3</v>
      </c>
      <c r="AA100" s="12">
        <f>'Monthly Data'!Y136</f>
        <v>5717</v>
      </c>
      <c r="AB100" s="12">
        <f>'Monthly Data'!Z136</f>
        <v>168</v>
      </c>
      <c r="AC100" s="49">
        <f>Weather!C220</f>
        <v>1.6322580645161289</v>
      </c>
      <c r="AD100" s="50">
        <f>Weather!D220</f>
        <v>631.4</v>
      </c>
      <c r="AE100" s="50">
        <f>Weather!E220</f>
        <v>0</v>
      </c>
      <c r="AF100" s="50">
        <f>Weather!F220</f>
        <v>569.40000000000009</v>
      </c>
      <c r="AG100" s="50">
        <f>Weather!G220</f>
        <v>0</v>
      </c>
      <c r="AH100" s="50">
        <f>Weather!H220</f>
        <v>507.40000000000009</v>
      </c>
      <c r="AI100" s="50">
        <f>Weather!I220</f>
        <v>0</v>
      </c>
      <c r="AJ100" s="50">
        <f>Weather!J220</f>
        <v>445.40000000000009</v>
      </c>
      <c r="AK100" s="50">
        <f>Weather!K220</f>
        <v>0</v>
      </c>
      <c r="AL100" s="50">
        <f>Weather!L220</f>
        <v>383.40000000000009</v>
      </c>
      <c r="AM100" s="50">
        <f>Weather!M220</f>
        <v>0</v>
      </c>
      <c r="AN100" s="50">
        <f>Weather!N220</f>
        <v>321.40000000000003</v>
      </c>
      <c r="AO100" s="50">
        <f>Weather!O220</f>
        <v>0</v>
      </c>
      <c r="AP100" s="50">
        <f>Weather!P220</f>
        <v>259.39999999999998</v>
      </c>
      <c r="AQ100" s="50">
        <f>Weather!Q220</f>
        <v>0</v>
      </c>
      <c r="AR100" s="50">
        <f>Weather!R220</f>
        <v>197.39999999999998</v>
      </c>
      <c r="AS100" s="50">
        <f>Weather!S220</f>
        <v>0</v>
      </c>
      <c r="AT100" s="47">
        <f>Economic!C112</f>
        <v>713444</v>
      </c>
      <c r="AU100" s="47">
        <f>Economic!D112</f>
        <v>7360.7</v>
      </c>
      <c r="AV100" s="47">
        <f>Economic!E112</f>
        <v>7246.6</v>
      </c>
      <c r="AW100" s="47">
        <f>Economic!F112</f>
        <v>81.3</v>
      </c>
      <c r="AX100" s="47">
        <f>Economic!G112</f>
        <v>80.5</v>
      </c>
      <c r="AY100" s="51">
        <v>31</v>
      </c>
      <c r="AZ100" s="51">
        <v>22</v>
      </c>
      <c r="BA100" s="51">
        <f t="shared" si="32"/>
        <v>99</v>
      </c>
      <c r="BB100" s="51">
        <f t="shared" si="57"/>
        <v>0</v>
      </c>
      <c r="BC100" s="51">
        <f t="shared" si="57"/>
        <v>0</v>
      </c>
      <c r="BD100" s="51">
        <f t="shared" si="57"/>
        <v>1</v>
      </c>
      <c r="BE100" s="51">
        <f t="shared" si="57"/>
        <v>0</v>
      </c>
      <c r="BF100" s="51">
        <f t="shared" si="57"/>
        <v>0</v>
      </c>
      <c r="BG100" s="51">
        <f t="shared" si="57"/>
        <v>0</v>
      </c>
      <c r="BH100" s="51">
        <f t="shared" si="57"/>
        <v>0</v>
      </c>
      <c r="BI100" s="51">
        <f t="shared" si="57"/>
        <v>0</v>
      </c>
      <c r="BJ100" s="51">
        <f t="shared" si="57"/>
        <v>0</v>
      </c>
      <c r="BK100" s="51">
        <f t="shared" si="57"/>
        <v>0</v>
      </c>
      <c r="BL100" s="51">
        <f t="shared" si="57"/>
        <v>0</v>
      </c>
      <c r="BM100" s="51">
        <f t="shared" si="57"/>
        <v>0</v>
      </c>
      <c r="BN100" s="51">
        <f t="shared" si="57"/>
        <v>1</v>
      </c>
      <c r="BO100" s="51">
        <f t="shared" si="57"/>
        <v>0</v>
      </c>
      <c r="BP100" s="51">
        <f t="shared" si="33"/>
        <v>1</v>
      </c>
      <c r="BQ100" s="51">
        <f t="shared" si="55"/>
        <v>0</v>
      </c>
      <c r="BR100" s="52">
        <v>1</v>
      </c>
      <c r="BS100" s="56">
        <v>0.5</v>
      </c>
      <c r="BT100" s="58">
        <f t="shared" si="34"/>
        <v>631.4</v>
      </c>
      <c r="BU100" s="58">
        <f t="shared" si="35"/>
        <v>0</v>
      </c>
      <c r="BV100" s="58">
        <f t="shared" si="36"/>
        <v>569.40000000000009</v>
      </c>
      <c r="BW100" s="58">
        <f t="shared" si="37"/>
        <v>0</v>
      </c>
      <c r="BX100" s="58">
        <f t="shared" si="38"/>
        <v>507.40000000000009</v>
      </c>
      <c r="BY100" s="58">
        <f t="shared" si="39"/>
        <v>0</v>
      </c>
      <c r="BZ100" s="58">
        <f t="shared" si="40"/>
        <v>445.40000000000009</v>
      </c>
      <c r="CA100" s="58">
        <f t="shared" si="41"/>
        <v>0</v>
      </c>
      <c r="CB100" s="58">
        <f t="shared" si="42"/>
        <v>383.40000000000009</v>
      </c>
      <c r="CC100" s="58">
        <f t="shared" si="43"/>
        <v>0</v>
      </c>
      <c r="CD100" s="58">
        <f t="shared" si="44"/>
        <v>321.40000000000003</v>
      </c>
      <c r="CE100" s="58">
        <f t="shared" si="45"/>
        <v>0</v>
      </c>
      <c r="CF100" s="58">
        <f t="shared" si="46"/>
        <v>259.39999999999998</v>
      </c>
      <c r="CG100" s="58">
        <f t="shared" si="47"/>
        <v>0</v>
      </c>
      <c r="CH100" s="58">
        <f t="shared" si="48"/>
        <v>197.39999999999998</v>
      </c>
      <c r="CI100" s="58">
        <f t="shared" si="49"/>
        <v>0</v>
      </c>
      <c r="CJ100" s="12">
        <f t="shared" si="50"/>
        <v>766.66242876430738</v>
      </c>
      <c r="CK100" s="12">
        <f t="shared" si="51"/>
        <v>2666.4917751666185</v>
      </c>
      <c r="CL100" s="12">
        <f t="shared" si="52"/>
        <v>70464.342193828386</v>
      </c>
      <c r="CM100" s="12">
        <f t="shared" si="53"/>
        <v>4347373.2095780727</v>
      </c>
    </row>
    <row r="101" spans="1:91">
      <c r="A101" s="11">
        <f>'Monthly Data'!A137</f>
        <v>43922</v>
      </c>
      <c r="B101" s="9">
        <f>'Monthly Data'!B137</f>
        <v>2020</v>
      </c>
      <c r="C101" s="9">
        <f t="shared" si="30"/>
        <v>4</v>
      </c>
      <c r="D101" s="12">
        <f>'Monthly Data'!C137</f>
        <v>49479394.480000004</v>
      </c>
      <c r="E101" s="1">
        <f t="shared" si="31"/>
        <v>1532338.2821995094</v>
      </c>
      <c r="F101" s="12">
        <f>'Monthly Data'!D137</f>
        <v>14480743.655336004</v>
      </c>
      <c r="G101" s="1">
        <f>'Monthly Data'!E137</f>
        <v>1458084.266576336</v>
      </c>
      <c r="H101" s="12">
        <f>'Monthly Data'!F137</f>
        <v>15938827.92191234</v>
      </c>
      <c r="I101" s="12">
        <f>'Monthly Data'!G137</f>
        <v>5609751.8908899995</v>
      </c>
      <c r="J101" s="1">
        <f>'Monthly Data'!H137</f>
        <v>682242.11218835658</v>
      </c>
      <c r="K101" s="12">
        <f>'Monthly Data'!I137</f>
        <v>6291994.0030783564</v>
      </c>
      <c r="L101" s="12">
        <f>'Monthly Data'!J137</f>
        <v>17278657.384861998</v>
      </c>
      <c r="M101" s="1">
        <f>'Monthly Data'!K137</f>
        <v>1500467.1242189149</v>
      </c>
      <c r="N101" s="12">
        <f>'Monthly Data'!L137</f>
        <v>18779124.509080913</v>
      </c>
      <c r="O101" s="12">
        <f>'Monthly Data'!M137</f>
        <v>10328181.351</v>
      </c>
      <c r="P101" s="1">
        <f>'Monthly Data'!N137</f>
        <v>525808.82473421574</v>
      </c>
      <c r="Q101" s="12">
        <f>'Monthly Data'!O137</f>
        <v>10853990.175734216</v>
      </c>
      <c r="R101" s="12">
        <f>'Monthly Data'!P137</f>
        <v>148599.9157124988</v>
      </c>
      <c r="S101" s="12">
        <f>'Monthly Data'!Q137</f>
        <v>101122</v>
      </c>
      <c r="T101" s="13">
        <f>'Monthly Data'!R137</f>
        <v>50201.414882472338</v>
      </c>
      <c r="U101" s="13">
        <f>'Monthly Data'!S137</f>
        <v>17179.1191</v>
      </c>
      <c r="V101" s="13">
        <f>'Monthly Data'!T137</f>
        <v>472</v>
      </c>
      <c r="W101" s="12">
        <f>'Monthly Data'!U137</f>
        <v>24494</v>
      </c>
      <c r="X101" s="12">
        <f>'Monthly Data'!V137</f>
        <v>2926</v>
      </c>
      <c r="Y101" s="12">
        <f>'Monthly Data'!W137</f>
        <v>321</v>
      </c>
      <c r="Z101" s="12">
        <f>'Monthly Data'!X137</f>
        <v>3</v>
      </c>
      <c r="AA101" s="12">
        <f>'Monthly Data'!Y137</f>
        <v>5717</v>
      </c>
      <c r="AB101" s="12">
        <f>'Monthly Data'!Z137</f>
        <v>168</v>
      </c>
      <c r="AC101" s="49">
        <f>Weather!C221</f>
        <v>4.5866666666666669</v>
      </c>
      <c r="AD101" s="50">
        <f>Weather!D221</f>
        <v>522.4</v>
      </c>
      <c r="AE101" s="50">
        <f>Weather!E221</f>
        <v>0</v>
      </c>
      <c r="AF101" s="50">
        <f>Weather!F221</f>
        <v>462.40000000000003</v>
      </c>
      <c r="AG101" s="50">
        <f>Weather!G221</f>
        <v>0</v>
      </c>
      <c r="AH101" s="50">
        <f>Weather!H221</f>
        <v>402.4</v>
      </c>
      <c r="AI101" s="50">
        <f>Weather!I221</f>
        <v>0</v>
      </c>
      <c r="AJ101" s="50">
        <f>Weather!J221</f>
        <v>342.4</v>
      </c>
      <c r="AK101" s="50">
        <f>Weather!K221</f>
        <v>0</v>
      </c>
      <c r="AL101" s="50">
        <f>Weather!L221</f>
        <v>282.39999999999998</v>
      </c>
      <c r="AM101" s="50">
        <f>Weather!M221</f>
        <v>0</v>
      </c>
      <c r="AN101" s="50">
        <f>Weather!N221</f>
        <v>222.4</v>
      </c>
      <c r="AO101" s="50">
        <f>Weather!O221</f>
        <v>0</v>
      </c>
      <c r="AP101" s="50">
        <f>Weather!P221</f>
        <v>164.69999999999996</v>
      </c>
      <c r="AQ101" s="50">
        <f>Weather!Q221</f>
        <v>2.2999999999999989</v>
      </c>
      <c r="AR101" s="50">
        <f>Weather!R221</f>
        <v>108.7</v>
      </c>
      <c r="AS101" s="50">
        <f>Weather!S221</f>
        <v>6.2999999999999989</v>
      </c>
      <c r="AT101" s="47">
        <f>Economic!C113</f>
        <v>713444</v>
      </c>
      <c r="AU101" s="47">
        <f>Economic!D113</f>
        <v>6998.7</v>
      </c>
      <c r="AV101" s="47">
        <f>Economic!E113</f>
        <v>6905.7</v>
      </c>
      <c r="AW101" s="47">
        <f>Economic!F113</f>
        <v>77.2</v>
      </c>
      <c r="AX101" s="47">
        <f>Economic!G113</f>
        <v>77.3</v>
      </c>
      <c r="AY101" s="51">
        <v>30</v>
      </c>
      <c r="AZ101" s="51">
        <v>21</v>
      </c>
      <c r="BA101" s="51">
        <f t="shared" si="32"/>
        <v>100</v>
      </c>
      <c r="BB101" s="51">
        <f t="shared" si="57"/>
        <v>0</v>
      </c>
      <c r="BC101" s="51">
        <f t="shared" si="57"/>
        <v>0</v>
      </c>
      <c r="BD101" s="51">
        <f t="shared" si="57"/>
        <v>0</v>
      </c>
      <c r="BE101" s="51">
        <f t="shared" si="57"/>
        <v>1</v>
      </c>
      <c r="BF101" s="51">
        <f t="shared" si="57"/>
        <v>0</v>
      </c>
      <c r="BG101" s="51">
        <f t="shared" si="57"/>
        <v>0</v>
      </c>
      <c r="BH101" s="51">
        <f t="shared" si="57"/>
        <v>0</v>
      </c>
      <c r="BI101" s="51">
        <f t="shared" si="57"/>
        <v>0</v>
      </c>
      <c r="BJ101" s="51">
        <f t="shared" si="57"/>
        <v>0</v>
      </c>
      <c r="BK101" s="51">
        <f t="shared" si="57"/>
        <v>0</v>
      </c>
      <c r="BL101" s="51">
        <f t="shared" si="57"/>
        <v>0</v>
      </c>
      <c r="BM101" s="51">
        <f t="shared" si="57"/>
        <v>0</v>
      </c>
      <c r="BN101" s="51">
        <f t="shared" si="57"/>
        <v>1</v>
      </c>
      <c r="BO101" s="51">
        <f t="shared" si="57"/>
        <v>0</v>
      </c>
      <c r="BP101" s="51">
        <f t="shared" si="33"/>
        <v>1</v>
      </c>
      <c r="BQ101" s="51">
        <f t="shared" si="55"/>
        <v>0</v>
      </c>
      <c r="BR101" s="52">
        <v>1</v>
      </c>
      <c r="BS101" s="56">
        <v>1</v>
      </c>
      <c r="BT101" s="58">
        <f t="shared" si="34"/>
        <v>522.4</v>
      </c>
      <c r="BU101" s="58">
        <f t="shared" si="35"/>
        <v>0</v>
      </c>
      <c r="BV101" s="58">
        <f t="shared" si="36"/>
        <v>462.40000000000003</v>
      </c>
      <c r="BW101" s="58">
        <f t="shared" si="37"/>
        <v>0</v>
      </c>
      <c r="BX101" s="58">
        <f t="shared" si="38"/>
        <v>402.4</v>
      </c>
      <c r="BY101" s="58">
        <f t="shared" si="39"/>
        <v>0</v>
      </c>
      <c r="BZ101" s="58">
        <f t="shared" si="40"/>
        <v>342.4</v>
      </c>
      <c r="CA101" s="58">
        <f t="shared" si="41"/>
        <v>0</v>
      </c>
      <c r="CB101" s="58">
        <f t="shared" si="42"/>
        <v>282.39999999999998</v>
      </c>
      <c r="CC101" s="58">
        <f t="shared" si="43"/>
        <v>0</v>
      </c>
      <c r="CD101" s="58">
        <f t="shared" si="44"/>
        <v>222.4</v>
      </c>
      <c r="CE101" s="58">
        <f t="shared" si="45"/>
        <v>0</v>
      </c>
      <c r="CF101" s="58">
        <f t="shared" si="46"/>
        <v>164.69999999999996</v>
      </c>
      <c r="CG101" s="58">
        <f t="shared" si="47"/>
        <v>2.2999999999999989</v>
      </c>
      <c r="CH101" s="58">
        <f t="shared" si="48"/>
        <v>108.7</v>
      </c>
      <c r="CI101" s="58">
        <f t="shared" si="49"/>
        <v>6.2999999999999989</v>
      </c>
      <c r="CJ101" s="12">
        <f t="shared" si="50"/>
        <v>650.72376589827468</v>
      </c>
      <c r="CK101" s="12">
        <f t="shared" si="51"/>
        <v>2150.3738903206959</v>
      </c>
      <c r="CL101" s="12">
        <f t="shared" si="52"/>
        <v>58501.945511155493</v>
      </c>
      <c r="CM101" s="12">
        <f t="shared" si="53"/>
        <v>3617996.7252447386</v>
      </c>
    </row>
    <row r="102" spans="1:91">
      <c r="A102" s="11">
        <f>'Monthly Data'!A138</f>
        <v>43952</v>
      </c>
      <c r="B102" s="9">
        <f>'Monthly Data'!B138</f>
        <v>2020</v>
      </c>
      <c r="C102" s="9">
        <f t="shared" si="30"/>
        <v>5</v>
      </c>
      <c r="D102" s="12">
        <f>'Monthly Data'!C138</f>
        <v>48017547.290000007</v>
      </c>
      <c r="E102" s="1">
        <f t="shared" si="31"/>
        <v>2183501.5204430819</v>
      </c>
      <c r="F102" s="12">
        <f>'Monthly Data'!D138</f>
        <v>12706400.376999998</v>
      </c>
      <c r="G102" s="1">
        <f>'Monthly Data'!E138</f>
        <v>1458084.266576336</v>
      </c>
      <c r="H102" s="12">
        <f>'Monthly Data'!F138</f>
        <v>14164484.643576335</v>
      </c>
      <c r="I102" s="12">
        <f>'Monthly Data'!G138</f>
        <v>5424213.8370000003</v>
      </c>
      <c r="J102" s="1">
        <f>'Monthly Data'!H138</f>
        <v>682242.11218835658</v>
      </c>
      <c r="K102" s="12">
        <f>'Monthly Data'!I138</f>
        <v>6106455.9491883572</v>
      </c>
      <c r="L102" s="12">
        <f>'Monthly Data'!J138</f>
        <v>17038286.994000003</v>
      </c>
      <c r="M102" s="1">
        <f>'Monthly Data'!K138</f>
        <v>1500467.1242189149</v>
      </c>
      <c r="N102" s="12">
        <f>'Monthly Data'!L138</f>
        <v>18538754.118218917</v>
      </c>
      <c r="O102" s="12">
        <f>'Monthly Data'!M138</f>
        <v>10429904.407000002</v>
      </c>
      <c r="P102" s="1">
        <f>'Monthly Data'!N138</f>
        <v>525808.82473421574</v>
      </c>
      <c r="Q102" s="12">
        <f>'Monthly Data'!O138</f>
        <v>10955713.231734218</v>
      </c>
      <c r="R102" s="12">
        <f>'Monthly Data'!P138</f>
        <v>134052.48455691332</v>
      </c>
      <c r="S102" s="12">
        <f>'Monthly Data'!Q138</f>
        <v>101187.67</v>
      </c>
      <c r="T102" s="13">
        <f>'Monthly Data'!R138</f>
        <v>41580.61055604869</v>
      </c>
      <c r="U102" s="13">
        <f>'Monthly Data'!S138</f>
        <v>20637.821400000001</v>
      </c>
      <c r="V102" s="13">
        <f>'Monthly Data'!T138</f>
        <v>472</v>
      </c>
      <c r="W102" s="12">
        <f>'Monthly Data'!U138</f>
        <v>24418</v>
      </c>
      <c r="X102" s="12">
        <f>'Monthly Data'!V138</f>
        <v>2920</v>
      </c>
      <c r="Y102" s="12">
        <f>'Monthly Data'!W138</f>
        <v>321</v>
      </c>
      <c r="Z102" s="12">
        <f>'Monthly Data'!X138</f>
        <v>3</v>
      </c>
      <c r="AA102" s="12">
        <f>'Monthly Data'!Y138</f>
        <v>5717</v>
      </c>
      <c r="AB102" s="12">
        <f>'Monthly Data'!Z138</f>
        <v>168</v>
      </c>
      <c r="AC102" s="49">
        <f>Weather!C222</f>
        <v>11.087096774193546</v>
      </c>
      <c r="AD102" s="50">
        <f>Weather!D222</f>
        <v>339</v>
      </c>
      <c r="AE102" s="50">
        <f>Weather!E222</f>
        <v>0.69999999999999929</v>
      </c>
      <c r="AF102" s="50">
        <f>Weather!F222</f>
        <v>279.00000000000011</v>
      </c>
      <c r="AG102" s="50">
        <f>Weather!G222</f>
        <v>2.6999999999999993</v>
      </c>
      <c r="AH102" s="50">
        <f>Weather!H222</f>
        <v>223.00000000000003</v>
      </c>
      <c r="AI102" s="50">
        <f>Weather!I222</f>
        <v>8.6999999999999993</v>
      </c>
      <c r="AJ102" s="50">
        <f>Weather!J222</f>
        <v>174.10000000000002</v>
      </c>
      <c r="AK102" s="50">
        <f>Weather!K222</f>
        <v>21.8</v>
      </c>
      <c r="AL102" s="50">
        <f>Weather!L222</f>
        <v>128.19999999999999</v>
      </c>
      <c r="AM102" s="50">
        <f>Weather!M222</f>
        <v>37.899999999999991</v>
      </c>
      <c r="AN102" s="50">
        <f>Weather!N222</f>
        <v>89.999999999999986</v>
      </c>
      <c r="AO102" s="50">
        <f>Weather!O222</f>
        <v>61.7</v>
      </c>
      <c r="AP102" s="50">
        <f>Weather!P222</f>
        <v>58.600000000000009</v>
      </c>
      <c r="AQ102" s="50">
        <f>Weather!Q222</f>
        <v>92.3</v>
      </c>
      <c r="AR102" s="50">
        <f>Weather!R222</f>
        <v>33.799999999999997</v>
      </c>
      <c r="AS102" s="50">
        <f>Weather!S222</f>
        <v>129.5</v>
      </c>
      <c r="AT102" s="47">
        <f>Economic!C114</f>
        <v>713444</v>
      </c>
      <c r="AU102" s="47">
        <f>Economic!D114</f>
        <v>6624.5</v>
      </c>
      <c r="AV102" s="47">
        <f>Economic!E114</f>
        <v>6577.9</v>
      </c>
      <c r="AW102" s="47">
        <f>Economic!F114</f>
        <v>73.7</v>
      </c>
      <c r="AX102" s="47">
        <f>Economic!G114</f>
        <v>74.3</v>
      </c>
      <c r="AY102" s="51">
        <v>31</v>
      </c>
      <c r="AZ102" s="51">
        <v>20</v>
      </c>
      <c r="BA102" s="51">
        <f t="shared" si="32"/>
        <v>101</v>
      </c>
      <c r="BB102" s="51">
        <f t="shared" si="57"/>
        <v>0</v>
      </c>
      <c r="BC102" s="51">
        <f t="shared" si="57"/>
        <v>0</v>
      </c>
      <c r="BD102" s="51">
        <f t="shared" si="57"/>
        <v>0</v>
      </c>
      <c r="BE102" s="51">
        <f t="shared" si="57"/>
        <v>0</v>
      </c>
      <c r="BF102" s="51">
        <f t="shared" si="57"/>
        <v>1</v>
      </c>
      <c r="BG102" s="51">
        <f t="shared" si="57"/>
        <v>0</v>
      </c>
      <c r="BH102" s="51">
        <f t="shared" si="57"/>
        <v>0</v>
      </c>
      <c r="BI102" s="51">
        <f t="shared" si="57"/>
        <v>0</v>
      </c>
      <c r="BJ102" s="51">
        <f t="shared" si="57"/>
        <v>0</v>
      </c>
      <c r="BK102" s="51">
        <f t="shared" si="57"/>
        <v>0</v>
      </c>
      <c r="BL102" s="51">
        <f t="shared" si="57"/>
        <v>0</v>
      </c>
      <c r="BM102" s="51">
        <f t="shared" si="57"/>
        <v>0</v>
      </c>
      <c r="BN102" s="51">
        <f t="shared" si="57"/>
        <v>1</v>
      </c>
      <c r="BO102" s="51">
        <f t="shared" si="57"/>
        <v>0</v>
      </c>
      <c r="BP102" s="51">
        <f t="shared" si="33"/>
        <v>1</v>
      </c>
      <c r="BQ102" s="51">
        <f t="shared" si="55"/>
        <v>1</v>
      </c>
      <c r="BR102" s="52">
        <v>1</v>
      </c>
      <c r="BS102" s="56">
        <v>1</v>
      </c>
      <c r="BT102" s="58">
        <f t="shared" si="34"/>
        <v>339</v>
      </c>
      <c r="BU102" s="58">
        <f t="shared" si="35"/>
        <v>0.69999999999999929</v>
      </c>
      <c r="BV102" s="58">
        <f t="shared" si="36"/>
        <v>279.00000000000011</v>
      </c>
      <c r="BW102" s="58">
        <f t="shared" si="37"/>
        <v>2.6999999999999993</v>
      </c>
      <c r="BX102" s="58">
        <f t="shared" si="38"/>
        <v>223.00000000000003</v>
      </c>
      <c r="BY102" s="58">
        <f t="shared" si="39"/>
        <v>8.6999999999999993</v>
      </c>
      <c r="BZ102" s="58">
        <f t="shared" si="40"/>
        <v>174.10000000000002</v>
      </c>
      <c r="CA102" s="58">
        <f t="shared" si="41"/>
        <v>21.8</v>
      </c>
      <c r="CB102" s="58">
        <f t="shared" si="42"/>
        <v>128.19999999999999</v>
      </c>
      <c r="CC102" s="58">
        <f t="shared" si="43"/>
        <v>37.899999999999991</v>
      </c>
      <c r="CD102" s="58">
        <f t="shared" si="44"/>
        <v>89.999999999999986</v>
      </c>
      <c r="CE102" s="58">
        <f t="shared" si="45"/>
        <v>61.7</v>
      </c>
      <c r="CF102" s="58">
        <f t="shared" si="46"/>
        <v>58.600000000000009</v>
      </c>
      <c r="CG102" s="58">
        <f t="shared" si="47"/>
        <v>92.3</v>
      </c>
      <c r="CH102" s="58">
        <f t="shared" si="48"/>
        <v>33.799999999999997</v>
      </c>
      <c r="CI102" s="58">
        <f t="shared" si="49"/>
        <v>129.5</v>
      </c>
      <c r="CJ102" s="12">
        <f t="shared" si="50"/>
        <v>580.08373509609044</v>
      </c>
      <c r="CK102" s="12">
        <f t="shared" si="51"/>
        <v>2091.252037393273</v>
      </c>
      <c r="CL102" s="12">
        <f t="shared" si="52"/>
        <v>57753.128094139931</v>
      </c>
      <c r="CM102" s="12">
        <f t="shared" si="53"/>
        <v>3651904.4105780725</v>
      </c>
    </row>
    <row r="103" spans="1:91">
      <c r="A103" s="11">
        <f>'Monthly Data'!A139</f>
        <v>43983</v>
      </c>
      <c r="B103" s="9">
        <f>'Monthly Data'!B139</f>
        <v>2020</v>
      </c>
      <c r="C103" s="9">
        <f t="shared" si="30"/>
        <v>6</v>
      </c>
      <c r="D103" s="12">
        <f>'Monthly Data'!C139</f>
        <v>51233771.670000002</v>
      </c>
      <c r="E103" s="1">
        <f t="shared" si="31"/>
        <v>3376040.4403784201</v>
      </c>
      <c r="F103" s="12">
        <f>'Monthly Data'!D139</f>
        <v>12926384.737000003</v>
      </c>
      <c r="G103" s="1">
        <f>'Monthly Data'!E139</f>
        <v>1458084.266576336</v>
      </c>
      <c r="H103" s="12">
        <f>'Monthly Data'!F139</f>
        <v>14384469.00357634</v>
      </c>
      <c r="I103" s="12">
        <f>'Monthly Data'!G139</f>
        <v>5948119.0400000019</v>
      </c>
      <c r="J103" s="1">
        <f>'Monthly Data'!H139</f>
        <v>682242.11218835658</v>
      </c>
      <c r="K103" s="12">
        <f>'Monthly Data'!I139</f>
        <v>6630361.1521883588</v>
      </c>
      <c r="L103" s="12">
        <f>'Monthly Data'!J139</f>
        <v>17888233.348000001</v>
      </c>
      <c r="M103" s="1">
        <f>'Monthly Data'!K139</f>
        <v>1500467.1242189149</v>
      </c>
      <c r="N103" s="12">
        <f>'Monthly Data'!L139</f>
        <v>19388700.472218916</v>
      </c>
      <c r="O103" s="12">
        <f>'Monthly Data'!M139</f>
        <v>10873715.323999999</v>
      </c>
      <c r="P103" s="1">
        <f>'Monthly Data'!N139</f>
        <v>525808.82473421574</v>
      </c>
      <c r="Q103" s="12">
        <f>'Monthly Data'!O139</f>
        <v>11399524.148734216</v>
      </c>
      <c r="R103" s="12">
        <f>'Monthly Data'!P139</f>
        <v>119970.78062157222</v>
      </c>
      <c r="S103" s="12">
        <f>'Monthly Data'!Q139</f>
        <v>101308</v>
      </c>
      <c r="T103" s="13">
        <f>'Monthly Data'!R139</f>
        <v>42298.191388315638</v>
      </c>
      <c r="U103" s="13">
        <f>'Monthly Data'!S139</f>
        <v>24000.2883</v>
      </c>
      <c r="V103" s="13">
        <f>'Monthly Data'!T139</f>
        <v>472</v>
      </c>
      <c r="W103" s="12">
        <f>'Monthly Data'!U139</f>
        <v>24410</v>
      </c>
      <c r="X103" s="12">
        <f>'Monthly Data'!V139</f>
        <v>2911</v>
      </c>
      <c r="Y103" s="12">
        <f>'Monthly Data'!W139</f>
        <v>321</v>
      </c>
      <c r="Z103" s="12">
        <f>'Monthly Data'!X139</f>
        <v>3</v>
      </c>
      <c r="AA103" s="12">
        <f>'Monthly Data'!Y139</f>
        <v>5717</v>
      </c>
      <c r="AB103" s="12">
        <f>'Monthly Data'!Z139</f>
        <v>168</v>
      </c>
      <c r="AC103" s="49">
        <f>Weather!C223</f>
        <v>17.536666666666669</v>
      </c>
      <c r="AD103" s="50">
        <f>Weather!D223</f>
        <v>136.79999999999998</v>
      </c>
      <c r="AE103" s="50">
        <f>Weather!E223</f>
        <v>2.8999999999999986</v>
      </c>
      <c r="AF103" s="50">
        <f>Weather!F223</f>
        <v>89.000000000000028</v>
      </c>
      <c r="AG103" s="50">
        <f>Weather!G223</f>
        <v>15.100000000000001</v>
      </c>
      <c r="AH103" s="50">
        <f>Weather!H223</f>
        <v>53.899999999999991</v>
      </c>
      <c r="AI103" s="50">
        <f>Weather!I223</f>
        <v>40</v>
      </c>
      <c r="AJ103" s="50">
        <f>Weather!J223</f>
        <v>30.4</v>
      </c>
      <c r="AK103" s="50">
        <f>Weather!K223</f>
        <v>76.500000000000014</v>
      </c>
      <c r="AL103" s="50">
        <f>Weather!L223</f>
        <v>13.499999999999998</v>
      </c>
      <c r="AM103" s="50">
        <f>Weather!M223</f>
        <v>119.60000000000001</v>
      </c>
      <c r="AN103" s="50">
        <f>Weather!N223</f>
        <v>5.2999999999999989</v>
      </c>
      <c r="AO103" s="50">
        <f>Weather!O223</f>
        <v>171.40000000000003</v>
      </c>
      <c r="AP103" s="50">
        <f>Weather!P223</f>
        <v>1.0999999999999996</v>
      </c>
      <c r="AQ103" s="50">
        <f>Weather!Q223</f>
        <v>227.19999999999996</v>
      </c>
      <c r="AR103" s="50">
        <f>Weather!R223</f>
        <v>0</v>
      </c>
      <c r="AS103" s="50">
        <f>Weather!S223</f>
        <v>286.09999999999997</v>
      </c>
      <c r="AT103" s="47">
        <f>Economic!C115</f>
        <v>713444</v>
      </c>
      <c r="AU103" s="47">
        <f>Economic!D115</f>
        <v>6504.8</v>
      </c>
      <c r="AV103" s="47">
        <f>Economic!E115</f>
        <v>6533.5</v>
      </c>
      <c r="AW103" s="47">
        <f>Economic!F115</f>
        <v>74.599999999999994</v>
      </c>
      <c r="AX103" s="47">
        <f>Economic!G115</f>
        <v>75.2</v>
      </c>
      <c r="AY103" s="51">
        <v>30</v>
      </c>
      <c r="AZ103" s="51">
        <v>22</v>
      </c>
      <c r="BA103" s="51">
        <f t="shared" si="32"/>
        <v>102</v>
      </c>
      <c r="BB103" s="51">
        <f t="shared" si="57"/>
        <v>0</v>
      </c>
      <c r="BC103" s="51">
        <f t="shared" si="57"/>
        <v>0</v>
      </c>
      <c r="BD103" s="51">
        <f t="shared" si="57"/>
        <v>0</v>
      </c>
      <c r="BE103" s="51">
        <f t="shared" si="57"/>
        <v>0</v>
      </c>
      <c r="BF103" s="51">
        <f t="shared" si="57"/>
        <v>0</v>
      </c>
      <c r="BG103" s="51">
        <f t="shared" si="57"/>
        <v>1</v>
      </c>
      <c r="BH103" s="51">
        <f t="shared" si="57"/>
        <v>0</v>
      </c>
      <c r="BI103" s="51">
        <f t="shared" si="57"/>
        <v>0</v>
      </c>
      <c r="BJ103" s="51">
        <f t="shared" si="57"/>
        <v>0</v>
      </c>
      <c r="BK103" s="51">
        <f t="shared" si="57"/>
        <v>0</v>
      </c>
      <c r="BL103" s="51">
        <f t="shared" si="57"/>
        <v>0</v>
      </c>
      <c r="BM103" s="51">
        <f t="shared" si="57"/>
        <v>0</v>
      </c>
      <c r="BN103" s="51">
        <f t="shared" si="57"/>
        <v>0</v>
      </c>
      <c r="BO103" s="51">
        <f t="shared" si="57"/>
        <v>0</v>
      </c>
      <c r="BP103" s="51">
        <f t="shared" si="33"/>
        <v>0</v>
      </c>
      <c r="BQ103" s="51">
        <f t="shared" si="55"/>
        <v>1</v>
      </c>
      <c r="BR103" s="52">
        <v>1</v>
      </c>
      <c r="BS103" s="56">
        <v>0.5</v>
      </c>
      <c r="BT103" s="58">
        <f t="shared" si="34"/>
        <v>136.79999999999998</v>
      </c>
      <c r="BU103" s="58">
        <f t="shared" si="35"/>
        <v>2.8999999999999986</v>
      </c>
      <c r="BV103" s="58">
        <f t="shared" si="36"/>
        <v>89.000000000000028</v>
      </c>
      <c r="BW103" s="58">
        <f t="shared" si="37"/>
        <v>15.100000000000001</v>
      </c>
      <c r="BX103" s="58">
        <f t="shared" si="38"/>
        <v>53.899999999999991</v>
      </c>
      <c r="BY103" s="58">
        <f t="shared" si="39"/>
        <v>40</v>
      </c>
      <c r="BZ103" s="58">
        <f t="shared" si="40"/>
        <v>30.4</v>
      </c>
      <c r="CA103" s="58">
        <f t="shared" si="41"/>
        <v>76.500000000000014</v>
      </c>
      <c r="CB103" s="58">
        <f t="shared" si="42"/>
        <v>13.499999999999998</v>
      </c>
      <c r="CC103" s="58">
        <f t="shared" si="43"/>
        <v>119.60000000000001</v>
      </c>
      <c r="CD103" s="58">
        <f t="shared" si="44"/>
        <v>5.2999999999999989</v>
      </c>
      <c r="CE103" s="58">
        <f t="shared" si="45"/>
        <v>171.40000000000003</v>
      </c>
      <c r="CF103" s="58">
        <f t="shared" si="46"/>
        <v>1.0999999999999996</v>
      </c>
      <c r="CG103" s="58">
        <f t="shared" si="47"/>
        <v>227.19999999999996</v>
      </c>
      <c r="CH103" s="58">
        <f t="shared" si="48"/>
        <v>0</v>
      </c>
      <c r="CI103" s="58">
        <f t="shared" si="49"/>
        <v>286.09999999999997</v>
      </c>
      <c r="CJ103" s="12">
        <f t="shared" si="50"/>
        <v>589.28590756150516</v>
      </c>
      <c r="CK103" s="12">
        <f t="shared" si="51"/>
        <v>2277.69191074832</v>
      </c>
      <c r="CL103" s="12">
        <f t="shared" si="52"/>
        <v>60400.936050526216</v>
      </c>
      <c r="CM103" s="12">
        <f t="shared" si="53"/>
        <v>3799841.3829114051</v>
      </c>
    </row>
    <row r="104" spans="1:91">
      <c r="A104" s="11">
        <f>'Monthly Data'!A140</f>
        <v>44013</v>
      </c>
      <c r="B104" s="9">
        <f>'Monthly Data'!B140</f>
        <v>2020</v>
      </c>
      <c r="C104" s="9">
        <f t="shared" si="30"/>
        <v>7</v>
      </c>
      <c r="D104" s="12">
        <f>'Monthly Data'!C140</f>
        <v>64944458.689999998</v>
      </c>
      <c r="E104" s="1">
        <f t="shared" si="31"/>
        <v>2745562.8529617712</v>
      </c>
      <c r="F104" s="12">
        <f>'Monthly Data'!D140</f>
        <v>17580406.783352997</v>
      </c>
      <c r="G104" s="1">
        <f>'Monthly Data'!E140</f>
        <v>1458084.266576336</v>
      </c>
      <c r="H104" s="12">
        <f>'Monthly Data'!F140</f>
        <v>19038491.049929332</v>
      </c>
      <c r="I104" s="12">
        <f>'Monthly Data'!G140</f>
        <v>7601285.6712000007</v>
      </c>
      <c r="J104" s="1">
        <f>'Monthly Data'!H140</f>
        <v>682242.11218835658</v>
      </c>
      <c r="K104" s="12">
        <f>'Monthly Data'!I140</f>
        <v>8283527.7833883576</v>
      </c>
      <c r="L104" s="12">
        <f>'Monthly Data'!J140</f>
        <v>22014075.656999998</v>
      </c>
      <c r="M104" s="1">
        <f>'Monthly Data'!K140</f>
        <v>1500467.1242189149</v>
      </c>
      <c r="N104" s="12">
        <f>'Monthly Data'!L140</f>
        <v>23514542.781218912</v>
      </c>
      <c r="O104" s="12">
        <f>'Monthly Data'!M140</f>
        <v>14768967.265999999</v>
      </c>
      <c r="P104" s="1">
        <f>'Monthly Data'!N140</f>
        <v>525808.82473421574</v>
      </c>
      <c r="Q104" s="12">
        <f>'Monthly Data'!O140</f>
        <v>15294776.090734215</v>
      </c>
      <c r="R104" s="12">
        <f>'Monthly Data'!P140</f>
        <v>128822.94948523046</v>
      </c>
      <c r="S104" s="12">
        <f>'Monthly Data'!Q140</f>
        <v>105337.51</v>
      </c>
      <c r="T104" s="13">
        <f>'Monthly Data'!R140</f>
        <v>55657.269904593712</v>
      </c>
      <c r="U104" s="13">
        <f>'Monthly Data'!S140</f>
        <v>27773.920533645702</v>
      </c>
      <c r="V104" s="13">
        <f>'Monthly Data'!T140</f>
        <v>472</v>
      </c>
      <c r="W104" s="12">
        <f>'Monthly Data'!U140</f>
        <v>24375</v>
      </c>
      <c r="X104" s="12">
        <f>'Monthly Data'!V140</f>
        <v>2905</v>
      </c>
      <c r="Y104" s="12">
        <f>'Monthly Data'!W140</f>
        <v>322</v>
      </c>
      <c r="Z104" s="12">
        <f>'Monthly Data'!X140</f>
        <v>3</v>
      </c>
      <c r="AA104" s="12">
        <f>'Monthly Data'!Y140</f>
        <v>5717</v>
      </c>
      <c r="AB104" s="12">
        <f>'Monthly Data'!Z140</f>
        <v>168</v>
      </c>
      <c r="AC104" s="49">
        <f>Weather!C224</f>
        <v>23.216129032258063</v>
      </c>
      <c r="AD104" s="50">
        <f>Weather!D224</f>
        <v>9.4999999999999964</v>
      </c>
      <c r="AE104" s="50">
        <f>Weather!E224</f>
        <v>47.199999999999996</v>
      </c>
      <c r="AF104" s="50">
        <f>Weather!F224</f>
        <v>0</v>
      </c>
      <c r="AG104" s="50">
        <f>Weather!G224</f>
        <v>99.700000000000017</v>
      </c>
      <c r="AH104" s="50">
        <f>Weather!H224</f>
        <v>0</v>
      </c>
      <c r="AI104" s="50">
        <f>Weather!I224</f>
        <v>161.69999999999999</v>
      </c>
      <c r="AJ104" s="50">
        <f>Weather!J224</f>
        <v>0</v>
      </c>
      <c r="AK104" s="50">
        <f>Weather!K224</f>
        <v>223.70000000000002</v>
      </c>
      <c r="AL104" s="50">
        <f>Weather!L224</f>
        <v>0</v>
      </c>
      <c r="AM104" s="50">
        <f>Weather!M224</f>
        <v>285.7</v>
      </c>
      <c r="AN104" s="50">
        <f>Weather!N224</f>
        <v>0</v>
      </c>
      <c r="AO104" s="50">
        <f>Weather!O224</f>
        <v>347.69999999999993</v>
      </c>
      <c r="AP104" s="50">
        <f>Weather!P224</f>
        <v>0</v>
      </c>
      <c r="AQ104" s="50">
        <f>Weather!Q224</f>
        <v>409.69999999999993</v>
      </c>
      <c r="AR104" s="50">
        <f>Weather!R224</f>
        <v>0</v>
      </c>
      <c r="AS104" s="50">
        <f>Weather!S224</f>
        <v>471.7</v>
      </c>
      <c r="AT104" s="47">
        <f>Economic!C116</f>
        <v>713444</v>
      </c>
      <c r="AU104" s="47">
        <f>Economic!D116</f>
        <v>6664.4</v>
      </c>
      <c r="AV104" s="47">
        <f>Economic!E116</f>
        <v>6731.6</v>
      </c>
      <c r="AW104" s="47">
        <f>Economic!F116</f>
        <v>77.5</v>
      </c>
      <c r="AX104" s="47">
        <f>Economic!G116</f>
        <v>78.2</v>
      </c>
      <c r="AY104" s="51">
        <v>31</v>
      </c>
      <c r="AZ104" s="51">
        <v>22</v>
      </c>
      <c r="BA104" s="51">
        <f t="shared" si="32"/>
        <v>103</v>
      </c>
      <c r="BB104" s="51">
        <f t="shared" si="57"/>
        <v>0</v>
      </c>
      <c r="BC104" s="51">
        <f t="shared" si="57"/>
        <v>0</v>
      </c>
      <c r="BD104" s="51">
        <f t="shared" si="57"/>
        <v>0</v>
      </c>
      <c r="BE104" s="51">
        <f t="shared" si="57"/>
        <v>0</v>
      </c>
      <c r="BF104" s="51">
        <f t="shared" si="57"/>
        <v>0</v>
      </c>
      <c r="BG104" s="51">
        <f t="shared" si="57"/>
        <v>0</v>
      </c>
      <c r="BH104" s="51">
        <f t="shared" si="57"/>
        <v>1</v>
      </c>
      <c r="BI104" s="51">
        <f t="shared" si="57"/>
        <v>0</v>
      </c>
      <c r="BJ104" s="51">
        <f t="shared" si="57"/>
        <v>0</v>
      </c>
      <c r="BK104" s="51">
        <f t="shared" si="57"/>
        <v>0</v>
      </c>
      <c r="BL104" s="51">
        <f t="shared" si="57"/>
        <v>0</v>
      </c>
      <c r="BM104" s="51">
        <f t="shared" si="57"/>
        <v>0</v>
      </c>
      <c r="BN104" s="51">
        <f t="shared" si="57"/>
        <v>0</v>
      </c>
      <c r="BO104" s="51">
        <f t="shared" si="57"/>
        <v>0</v>
      </c>
      <c r="BP104" s="51">
        <f t="shared" si="33"/>
        <v>0</v>
      </c>
      <c r="BQ104" s="51">
        <f t="shared" si="55"/>
        <v>1</v>
      </c>
      <c r="BR104" s="52">
        <v>1</v>
      </c>
      <c r="BS104" s="56">
        <v>0.5</v>
      </c>
      <c r="BT104" s="58">
        <f t="shared" si="34"/>
        <v>9.4999999999999964</v>
      </c>
      <c r="BU104" s="58">
        <f t="shared" si="35"/>
        <v>47.199999999999996</v>
      </c>
      <c r="BV104" s="58">
        <f t="shared" si="36"/>
        <v>0</v>
      </c>
      <c r="BW104" s="58">
        <f t="shared" si="37"/>
        <v>99.700000000000017</v>
      </c>
      <c r="BX104" s="58">
        <f t="shared" si="38"/>
        <v>0</v>
      </c>
      <c r="BY104" s="58">
        <f t="shared" si="39"/>
        <v>161.69999999999999</v>
      </c>
      <c r="BZ104" s="58">
        <f t="shared" si="40"/>
        <v>0</v>
      </c>
      <c r="CA104" s="58">
        <f t="shared" si="41"/>
        <v>223.70000000000002</v>
      </c>
      <c r="CB104" s="58">
        <f t="shared" si="42"/>
        <v>0</v>
      </c>
      <c r="CC104" s="58">
        <f t="shared" si="43"/>
        <v>285.7</v>
      </c>
      <c r="CD104" s="58">
        <f t="shared" si="44"/>
        <v>0</v>
      </c>
      <c r="CE104" s="58">
        <f t="shared" si="45"/>
        <v>347.69999999999993</v>
      </c>
      <c r="CF104" s="58">
        <f t="shared" si="46"/>
        <v>0</v>
      </c>
      <c r="CG104" s="58">
        <f t="shared" si="47"/>
        <v>409.69999999999993</v>
      </c>
      <c r="CH104" s="58">
        <f t="shared" si="48"/>
        <v>0</v>
      </c>
      <c r="CI104" s="58">
        <f t="shared" si="49"/>
        <v>471.7</v>
      </c>
      <c r="CJ104" s="12">
        <f t="shared" si="50"/>
        <v>781.06629948428031</v>
      </c>
      <c r="CK104" s="12">
        <f t="shared" si="51"/>
        <v>2851.4725588255965</v>
      </c>
      <c r="CL104" s="12">
        <f t="shared" si="52"/>
        <v>73026.530376456256</v>
      </c>
      <c r="CM104" s="12">
        <f t="shared" si="53"/>
        <v>5098258.6969114048</v>
      </c>
    </row>
    <row r="105" spans="1:91">
      <c r="A105" s="11">
        <f>'Monthly Data'!A141</f>
        <v>44044</v>
      </c>
      <c r="B105" s="9">
        <f>'Monthly Data'!B141</f>
        <v>2020</v>
      </c>
      <c r="C105" s="9">
        <f t="shared" si="30"/>
        <v>8</v>
      </c>
      <c r="D105" s="12">
        <f>'Monthly Data'!C141</f>
        <v>59782147.259999998</v>
      </c>
      <c r="E105" s="1">
        <f t="shared" si="31"/>
        <v>2027472.8291345984</v>
      </c>
      <c r="F105" s="12">
        <f>'Monthly Data'!D141</f>
        <v>15110714.393999998</v>
      </c>
      <c r="G105" s="1">
        <f>'Monthly Data'!E141</f>
        <v>1458084.266576336</v>
      </c>
      <c r="H105" s="12">
        <f>'Monthly Data'!F141</f>
        <v>16568798.660576334</v>
      </c>
      <c r="I105" s="12">
        <f>'Monthly Data'!G141</f>
        <v>7019178.5716999993</v>
      </c>
      <c r="J105" s="1">
        <f>'Monthly Data'!H141</f>
        <v>682242.11218835658</v>
      </c>
      <c r="K105" s="12">
        <f>'Monthly Data'!I141</f>
        <v>7701420.6838883562</v>
      </c>
      <c r="L105" s="12">
        <f>'Monthly Data'!J141</f>
        <v>20724542.577999998</v>
      </c>
      <c r="M105" s="1">
        <f>'Monthly Data'!K141</f>
        <v>1500467.1242189149</v>
      </c>
      <c r="N105" s="12">
        <f>'Monthly Data'!L141</f>
        <v>22225009.702218913</v>
      </c>
      <c r="O105" s="12">
        <f>'Monthly Data'!M141</f>
        <v>14649805</v>
      </c>
      <c r="P105" s="1">
        <f>'Monthly Data'!N141</f>
        <v>525808.82473421574</v>
      </c>
      <c r="Q105" s="12">
        <f>'Monthly Data'!O141</f>
        <v>15175613.824734217</v>
      </c>
      <c r="R105" s="12">
        <f>'Monthly Data'!P141</f>
        <v>145830.21716539981</v>
      </c>
      <c r="S105" s="12">
        <f>'Monthly Data'!Q141</f>
        <v>104603.67</v>
      </c>
      <c r="T105" s="13">
        <f>'Monthly Data'!R141</f>
        <v>43883.450844726758</v>
      </c>
      <c r="U105" s="13">
        <f>'Monthly Data'!S141</f>
        <v>26046.235000000001</v>
      </c>
      <c r="V105" s="13">
        <f>'Monthly Data'!T141</f>
        <v>472</v>
      </c>
      <c r="W105" s="12">
        <f>'Monthly Data'!U141</f>
        <v>24403</v>
      </c>
      <c r="X105" s="12">
        <f>'Monthly Data'!V141</f>
        <v>2910</v>
      </c>
      <c r="Y105" s="12">
        <f>'Monthly Data'!W141</f>
        <v>320</v>
      </c>
      <c r="Z105" s="12">
        <f>'Monthly Data'!X141</f>
        <v>3</v>
      </c>
      <c r="AA105" s="12">
        <f>'Monthly Data'!Y141</f>
        <v>5717</v>
      </c>
      <c r="AB105" s="12">
        <f>'Monthly Data'!Z141</f>
        <v>168</v>
      </c>
      <c r="AC105" s="49">
        <f>Weather!C225</f>
        <v>20.216129032258067</v>
      </c>
      <c r="AD105" s="50">
        <f>Weather!D225</f>
        <v>67.699999999999989</v>
      </c>
      <c r="AE105" s="50">
        <f>Weather!E225</f>
        <v>12.399999999999999</v>
      </c>
      <c r="AF105" s="50">
        <f>Weather!F225</f>
        <v>32.4</v>
      </c>
      <c r="AG105" s="50">
        <f>Weather!G225</f>
        <v>39.1</v>
      </c>
      <c r="AH105" s="50">
        <f>Weather!H225</f>
        <v>11.799999999999999</v>
      </c>
      <c r="AI105" s="50">
        <f>Weather!I225</f>
        <v>80.5</v>
      </c>
      <c r="AJ105" s="50">
        <f>Weather!J225</f>
        <v>1.5999999999999996</v>
      </c>
      <c r="AK105" s="50">
        <f>Weather!K225</f>
        <v>132.30000000000001</v>
      </c>
      <c r="AL105" s="50">
        <f>Weather!L225</f>
        <v>0</v>
      </c>
      <c r="AM105" s="50">
        <f>Weather!M225</f>
        <v>192.7</v>
      </c>
      <c r="AN105" s="50">
        <f>Weather!N225</f>
        <v>0</v>
      </c>
      <c r="AO105" s="50">
        <f>Weather!O225</f>
        <v>254.7</v>
      </c>
      <c r="AP105" s="50">
        <f>Weather!P225</f>
        <v>0</v>
      </c>
      <c r="AQ105" s="50">
        <f>Weather!Q225</f>
        <v>316.7</v>
      </c>
      <c r="AR105" s="50">
        <f>Weather!R225</f>
        <v>0</v>
      </c>
      <c r="AS105" s="50">
        <f>Weather!S225</f>
        <v>378.7</v>
      </c>
      <c r="AT105" s="47">
        <f>Economic!C117</f>
        <v>713444</v>
      </c>
      <c r="AU105" s="47">
        <f>Economic!D117</f>
        <v>6873.3</v>
      </c>
      <c r="AV105" s="47">
        <f>Economic!E117</f>
        <v>6953.8</v>
      </c>
      <c r="AW105" s="47">
        <f>Economic!F117</f>
        <v>79.8</v>
      </c>
      <c r="AX105" s="47">
        <f>Economic!G117</f>
        <v>80.400000000000006</v>
      </c>
      <c r="AY105" s="51">
        <v>31</v>
      </c>
      <c r="AZ105" s="51">
        <v>20</v>
      </c>
      <c r="BA105" s="51">
        <f t="shared" si="32"/>
        <v>104</v>
      </c>
      <c r="BB105" s="51">
        <f t="shared" si="57"/>
        <v>0</v>
      </c>
      <c r="BC105" s="51">
        <f t="shared" si="57"/>
        <v>0</v>
      </c>
      <c r="BD105" s="51">
        <f t="shared" si="57"/>
        <v>0</v>
      </c>
      <c r="BE105" s="51">
        <f t="shared" si="57"/>
        <v>0</v>
      </c>
      <c r="BF105" s="51">
        <f t="shared" si="57"/>
        <v>0</v>
      </c>
      <c r="BG105" s="51">
        <f t="shared" si="57"/>
        <v>0</v>
      </c>
      <c r="BH105" s="51">
        <f t="shared" si="57"/>
        <v>0</v>
      </c>
      <c r="BI105" s="51">
        <f t="shared" si="57"/>
        <v>1</v>
      </c>
      <c r="BJ105" s="51">
        <f t="shared" si="57"/>
        <v>0</v>
      </c>
      <c r="BK105" s="51">
        <f t="shared" si="57"/>
        <v>0</v>
      </c>
      <c r="BL105" s="51">
        <f t="shared" si="57"/>
        <v>0</v>
      </c>
      <c r="BM105" s="51">
        <f t="shared" si="57"/>
        <v>0</v>
      </c>
      <c r="BN105" s="51">
        <f t="shared" si="57"/>
        <v>0</v>
      </c>
      <c r="BO105" s="51">
        <f t="shared" si="57"/>
        <v>0</v>
      </c>
      <c r="BP105" s="51">
        <f t="shared" si="33"/>
        <v>0</v>
      </c>
      <c r="BQ105" s="51">
        <f t="shared" si="55"/>
        <v>1</v>
      </c>
      <c r="BR105" s="52">
        <v>1</v>
      </c>
      <c r="BS105" s="56">
        <v>0.5</v>
      </c>
      <c r="BT105" s="58">
        <f t="shared" si="34"/>
        <v>67.699999999999989</v>
      </c>
      <c r="BU105" s="58">
        <f t="shared" si="35"/>
        <v>12.399999999999999</v>
      </c>
      <c r="BV105" s="58">
        <f t="shared" si="36"/>
        <v>32.4</v>
      </c>
      <c r="BW105" s="58">
        <f t="shared" si="37"/>
        <v>39.1</v>
      </c>
      <c r="BX105" s="58">
        <f t="shared" si="38"/>
        <v>11.799999999999999</v>
      </c>
      <c r="BY105" s="58">
        <f t="shared" si="39"/>
        <v>80.5</v>
      </c>
      <c r="BZ105" s="58">
        <f t="shared" si="40"/>
        <v>1.5999999999999996</v>
      </c>
      <c r="CA105" s="58">
        <f t="shared" si="41"/>
        <v>132.30000000000001</v>
      </c>
      <c r="CB105" s="58">
        <f t="shared" si="42"/>
        <v>0</v>
      </c>
      <c r="CC105" s="58">
        <f t="shared" si="43"/>
        <v>192.7</v>
      </c>
      <c r="CD105" s="58">
        <f t="shared" si="44"/>
        <v>0</v>
      </c>
      <c r="CE105" s="58">
        <f t="shared" si="45"/>
        <v>254.7</v>
      </c>
      <c r="CF105" s="58">
        <f t="shared" si="46"/>
        <v>0</v>
      </c>
      <c r="CG105" s="58">
        <f t="shared" si="47"/>
        <v>316.7</v>
      </c>
      <c r="CH105" s="58">
        <f t="shared" si="48"/>
        <v>0</v>
      </c>
      <c r="CI105" s="58">
        <f t="shared" si="49"/>
        <v>378.7</v>
      </c>
      <c r="CJ105" s="12">
        <f t="shared" si="50"/>
        <v>678.96564605074514</v>
      </c>
      <c r="CK105" s="12">
        <f t="shared" si="51"/>
        <v>2646.5363174874078</v>
      </c>
      <c r="CL105" s="12">
        <f t="shared" si="52"/>
        <v>69453.155319434096</v>
      </c>
      <c r="CM105" s="12">
        <f t="shared" si="53"/>
        <v>5058537.9415780725</v>
      </c>
    </row>
    <row r="106" spans="1:91">
      <c r="A106" s="11">
        <f>'Monthly Data'!A142</f>
        <v>44075</v>
      </c>
      <c r="B106" s="9">
        <f>'Monthly Data'!B142</f>
        <v>2020</v>
      </c>
      <c r="C106" s="9">
        <f t="shared" si="30"/>
        <v>9</v>
      </c>
      <c r="D106" s="12">
        <f>'Monthly Data'!C142</f>
        <v>50759234.5</v>
      </c>
      <c r="E106" s="1">
        <f t="shared" si="31"/>
        <v>1775205.6775251925</v>
      </c>
      <c r="F106" s="12">
        <f>'Monthly Data'!D142</f>
        <v>11960277.103420002</v>
      </c>
      <c r="G106" s="1">
        <f>'Monthly Data'!E142</f>
        <v>1458084.266576336</v>
      </c>
      <c r="H106" s="12">
        <f>'Monthly Data'!F142</f>
        <v>13418361.369996339</v>
      </c>
      <c r="I106" s="12">
        <f>'Monthly Data'!G142</f>
        <v>5931302.4069099994</v>
      </c>
      <c r="J106" s="1">
        <f>'Monthly Data'!H142</f>
        <v>682242.11218835658</v>
      </c>
      <c r="K106" s="12">
        <f>'Monthly Data'!I142</f>
        <v>6613544.5190983564</v>
      </c>
      <c r="L106" s="12">
        <f>'Monthly Data'!J142</f>
        <v>17745094.289999999</v>
      </c>
      <c r="M106" s="1">
        <f>'Monthly Data'!K142</f>
        <v>1500467.1242189149</v>
      </c>
      <c r="N106" s="12">
        <f>'Monthly Data'!L142</f>
        <v>19245561.414218914</v>
      </c>
      <c r="O106" s="12">
        <f>'Monthly Data'!M142</f>
        <v>13082541.407000002</v>
      </c>
      <c r="P106" s="1">
        <f>'Monthly Data'!N142</f>
        <v>525808.82473421574</v>
      </c>
      <c r="Q106" s="12">
        <f>'Monthly Data'!O142</f>
        <v>13608350.231734218</v>
      </c>
      <c r="R106" s="12">
        <f>'Monthly Data'!P142</f>
        <v>162157.21514480902</v>
      </c>
      <c r="S106" s="12">
        <f>'Monthly Data'!Q142</f>
        <v>102656.4</v>
      </c>
      <c r="T106" s="13">
        <f>'Monthly Data'!R142</f>
        <v>54683.306098774148</v>
      </c>
      <c r="U106" s="13">
        <f>'Monthly Data'!S142</f>
        <v>25529.838</v>
      </c>
      <c r="V106" s="13">
        <f>'Monthly Data'!T142</f>
        <v>472</v>
      </c>
      <c r="W106" s="12">
        <f>'Monthly Data'!U142</f>
        <v>24442</v>
      </c>
      <c r="X106" s="12">
        <f>'Monthly Data'!V142</f>
        <v>2926</v>
      </c>
      <c r="Y106" s="12">
        <f>'Monthly Data'!W142</f>
        <v>318</v>
      </c>
      <c r="Z106" s="12">
        <f>'Monthly Data'!X142</f>
        <v>3</v>
      </c>
      <c r="AA106" s="12">
        <f>'Monthly Data'!Y142</f>
        <v>5717</v>
      </c>
      <c r="AB106" s="12">
        <f>'Monthly Data'!Z142</f>
        <v>169</v>
      </c>
      <c r="AC106" s="49">
        <f>Weather!C226</f>
        <v>15.063333333333334</v>
      </c>
      <c r="AD106" s="50">
        <f>Weather!D226</f>
        <v>208.79999999999995</v>
      </c>
      <c r="AE106" s="50">
        <f>Weather!E226</f>
        <v>0.69999999999999929</v>
      </c>
      <c r="AF106" s="50">
        <f>Weather!F226</f>
        <v>152.49999999999997</v>
      </c>
      <c r="AG106" s="50">
        <f>Weather!G226</f>
        <v>4.4000000000000021</v>
      </c>
      <c r="AH106" s="50">
        <f>Weather!H226</f>
        <v>103.3</v>
      </c>
      <c r="AI106" s="50">
        <f>Weather!I226</f>
        <v>15.200000000000003</v>
      </c>
      <c r="AJ106" s="50">
        <f>Weather!J226</f>
        <v>63.800000000000004</v>
      </c>
      <c r="AK106" s="50">
        <f>Weather!K226</f>
        <v>35.700000000000003</v>
      </c>
      <c r="AL106" s="50">
        <f>Weather!L226</f>
        <v>38.9</v>
      </c>
      <c r="AM106" s="50">
        <f>Weather!M226</f>
        <v>70.8</v>
      </c>
      <c r="AN106" s="50">
        <f>Weather!N226</f>
        <v>19.8</v>
      </c>
      <c r="AO106" s="50">
        <f>Weather!O226</f>
        <v>111.69999999999997</v>
      </c>
      <c r="AP106" s="50">
        <f>Weather!P226</f>
        <v>5.8999999999999995</v>
      </c>
      <c r="AQ106" s="50">
        <f>Weather!Q226</f>
        <v>157.79999999999998</v>
      </c>
      <c r="AR106" s="50">
        <f>Weather!R226</f>
        <v>1.2000000000000002</v>
      </c>
      <c r="AS106" s="50">
        <f>Weather!S226</f>
        <v>213.1</v>
      </c>
      <c r="AT106" s="47">
        <f>Economic!C118</f>
        <v>713444</v>
      </c>
      <c r="AU106" s="47">
        <f>Economic!D118</f>
        <v>7018.3</v>
      </c>
      <c r="AV106" s="47">
        <f>Economic!E118</f>
        <v>7070.2</v>
      </c>
      <c r="AW106" s="47">
        <f>Economic!F118</f>
        <v>80.400000000000006</v>
      </c>
      <c r="AX106" s="47">
        <f>Economic!G118</f>
        <v>80.8</v>
      </c>
      <c r="AY106" s="51">
        <v>30</v>
      </c>
      <c r="AZ106" s="51">
        <v>21</v>
      </c>
      <c r="BA106" s="51">
        <f t="shared" si="32"/>
        <v>105</v>
      </c>
      <c r="BB106" s="51">
        <f t="shared" si="57"/>
        <v>0</v>
      </c>
      <c r="BC106" s="51">
        <f t="shared" si="57"/>
        <v>0</v>
      </c>
      <c r="BD106" s="51">
        <f t="shared" si="57"/>
        <v>0</v>
      </c>
      <c r="BE106" s="51">
        <f t="shared" si="57"/>
        <v>0</v>
      </c>
      <c r="BF106" s="51">
        <f t="shared" si="57"/>
        <v>0</v>
      </c>
      <c r="BG106" s="51">
        <f t="shared" si="57"/>
        <v>0</v>
      </c>
      <c r="BH106" s="51">
        <f t="shared" si="57"/>
        <v>0</v>
      </c>
      <c r="BI106" s="51">
        <f t="shared" si="57"/>
        <v>0</v>
      </c>
      <c r="BJ106" s="51">
        <f t="shared" si="57"/>
        <v>1</v>
      </c>
      <c r="BK106" s="51">
        <f t="shared" si="57"/>
        <v>0</v>
      </c>
      <c r="BL106" s="51">
        <f t="shared" si="57"/>
        <v>0</v>
      </c>
      <c r="BM106" s="51">
        <f t="shared" si="57"/>
        <v>0</v>
      </c>
      <c r="BN106" s="51">
        <f t="shared" si="57"/>
        <v>0</v>
      </c>
      <c r="BO106" s="51">
        <f t="shared" si="57"/>
        <v>1</v>
      </c>
      <c r="BP106" s="51">
        <f t="shared" si="33"/>
        <v>1</v>
      </c>
      <c r="BQ106" s="51">
        <f t="shared" si="55"/>
        <v>0</v>
      </c>
      <c r="BR106" s="52">
        <v>1</v>
      </c>
      <c r="BS106" s="56">
        <v>0.5</v>
      </c>
      <c r="BT106" s="58">
        <f t="shared" si="34"/>
        <v>208.79999999999995</v>
      </c>
      <c r="BU106" s="58">
        <f t="shared" si="35"/>
        <v>0.69999999999999929</v>
      </c>
      <c r="BV106" s="58">
        <f t="shared" si="36"/>
        <v>152.49999999999997</v>
      </c>
      <c r="BW106" s="58">
        <f t="shared" si="37"/>
        <v>4.4000000000000021</v>
      </c>
      <c r="BX106" s="58">
        <f t="shared" si="38"/>
        <v>103.3</v>
      </c>
      <c r="BY106" s="58">
        <f t="shared" si="39"/>
        <v>15.200000000000003</v>
      </c>
      <c r="BZ106" s="58">
        <f t="shared" si="40"/>
        <v>63.800000000000004</v>
      </c>
      <c r="CA106" s="58">
        <f t="shared" si="41"/>
        <v>35.700000000000003</v>
      </c>
      <c r="CB106" s="58">
        <f t="shared" si="42"/>
        <v>38.9</v>
      </c>
      <c r="CC106" s="58">
        <f t="shared" si="43"/>
        <v>70.8</v>
      </c>
      <c r="CD106" s="58">
        <f t="shared" si="44"/>
        <v>19.8</v>
      </c>
      <c r="CE106" s="58">
        <f t="shared" si="45"/>
        <v>111.69999999999997</v>
      </c>
      <c r="CF106" s="58">
        <f t="shared" si="46"/>
        <v>5.8999999999999995</v>
      </c>
      <c r="CG106" s="58">
        <f t="shared" si="47"/>
        <v>157.79999999999998</v>
      </c>
      <c r="CH106" s="58">
        <f t="shared" si="48"/>
        <v>1.2000000000000002</v>
      </c>
      <c r="CI106" s="58">
        <f t="shared" si="49"/>
        <v>213.1</v>
      </c>
      <c r="CJ106" s="12">
        <f t="shared" si="50"/>
        <v>548.98786392260615</v>
      </c>
      <c r="CK106" s="12">
        <f t="shared" si="51"/>
        <v>2260.2681199926028</v>
      </c>
      <c r="CL106" s="12">
        <f t="shared" si="52"/>
        <v>60520.633378046899</v>
      </c>
      <c r="CM106" s="12">
        <f t="shared" si="53"/>
        <v>4536116.743911406</v>
      </c>
    </row>
    <row r="107" spans="1:91">
      <c r="A107" s="11">
        <f>'Monthly Data'!A143</f>
        <v>44105</v>
      </c>
      <c r="B107" s="9">
        <f>'Monthly Data'!B143</f>
        <v>2020</v>
      </c>
      <c r="C107" s="9">
        <f t="shared" si="30"/>
        <v>10</v>
      </c>
      <c r="D107" s="12">
        <f>'Monthly Data'!C143</f>
        <v>50926620.07</v>
      </c>
      <c r="E107" s="1">
        <f t="shared" si="31"/>
        <v>1833732.9685283825</v>
      </c>
      <c r="F107" s="12">
        <f>'Monthly Data'!D143</f>
        <v>13196568.011658007</v>
      </c>
      <c r="G107" s="1">
        <f>'Monthly Data'!E143</f>
        <v>1458084.266576336</v>
      </c>
      <c r="H107" s="12">
        <f>'Monthly Data'!F143</f>
        <v>14654652.278234344</v>
      </c>
      <c r="I107" s="12">
        <f>'Monthly Data'!G143</f>
        <v>6086268.8498999979</v>
      </c>
      <c r="J107" s="1">
        <f>'Monthly Data'!H143</f>
        <v>682242.11218835658</v>
      </c>
      <c r="K107" s="12">
        <f>'Monthly Data'!I143</f>
        <v>6768510.9620883549</v>
      </c>
      <c r="L107" s="12">
        <f>'Monthly Data'!J143</f>
        <v>17739497.863400001</v>
      </c>
      <c r="M107" s="1">
        <f>'Monthly Data'!K143</f>
        <v>1500467.1242189149</v>
      </c>
      <c r="N107" s="12">
        <f>'Monthly Data'!L143</f>
        <v>19239964.987618916</v>
      </c>
      <c r="O107" s="12">
        <f>'Monthly Data'!M143</f>
        <v>11779078.572000001</v>
      </c>
      <c r="P107" s="1">
        <f>'Monthly Data'!N143</f>
        <v>525808.82473421574</v>
      </c>
      <c r="Q107" s="12">
        <f>'Monthly Data'!O143</f>
        <v>12304887.396734217</v>
      </c>
      <c r="R107" s="12">
        <f>'Monthly Data'!P143</f>
        <v>190118.13451361496</v>
      </c>
      <c r="S107" s="12">
        <f>'Monthly Data'!Q143</f>
        <v>101355.67</v>
      </c>
      <c r="T107" s="13">
        <f>'Monthly Data'!R143</f>
        <v>45179.446289020845</v>
      </c>
      <c r="U107" s="13">
        <f>'Monthly Data'!S143</f>
        <v>20375.908100000001</v>
      </c>
      <c r="V107" s="13">
        <f>'Monthly Data'!T143</f>
        <v>472</v>
      </c>
      <c r="W107" s="12">
        <f>'Monthly Data'!U143</f>
        <v>24468</v>
      </c>
      <c r="X107" s="12">
        <f>'Monthly Data'!V143</f>
        <v>2933</v>
      </c>
      <c r="Y107" s="12">
        <f>'Monthly Data'!W143</f>
        <v>315</v>
      </c>
      <c r="Z107" s="12">
        <f>'Monthly Data'!X143</f>
        <v>3</v>
      </c>
      <c r="AA107" s="12">
        <f>'Monthly Data'!Y143</f>
        <v>5717</v>
      </c>
      <c r="AB107" s="12">
        <f>'Monthly Data'!Z143</f>
        <v>169</v>
      </c>
      <c r="AC107" s="49">
        <f>Weather!C227</f>
        <v>8.9032258064516139</v>
      </c>
      <c r="AD107" s="50">
        <f>Weather!D227</f>
        <v>405.99999999999994</v>
      </c>
      <c r="AE107" s="50">
        <f>Weather!E227</f>
        <v>0</v>
      </c>
      <c r="AF107" s="50">
        <f>Weather!F227</f>
        <v>344</v>
      </c>
      <c r="AG107" s="50">
        <f>Weather!G227</f>
        <v>0</v>
      </c>
      <c r="AH107" s="50">
        <f>Weather!H227</f>
        <v>282.00000000000006</v>
      </c>
      <c r="AI107" s="50">
        <f>Weather!I227</f>
        <v>0</v>
      </c>
      <c r="AJ107" s="50">
        <f>Weather!J227</f>
        <v>220</v>
      </c>
      <c r="AK107" s="50">
        <f>Weather!K227</f>
        <v>0</v>
      </c>
      <c r="AL107" s="50">
        <f>Weather!L227</f>
        <v>160.5</v>
      </c>
      <c r="AM107" s="50">
        <f>Weather!M227</f>
        <v>2.5</v>
      </c>
      <c r="AN107" s="50">
        <f>Weather!N227</f>
        <v>109.5</v>
      </c>
      <c r="AO107" s="50">
        <f>Weather!O227</f>
        <v>13.5</v>
      </c>
      <c r="AP107" s="50">
        <f>Weather!P227</f>
        <v>70.2</v>
      </c>
      <c r="AQ107" s="50">
        <f>Weather!Q227</f>
        <v>36.20000000000001</v>
      </c>
      <c r="AR107" s="50">
        <f>Weather!R227</f>
        <v>41.400000000000006</v>
      </c>
      <c r="AS107" s="50">
        <f>Weather!S227</f>
        <v>69.400000000000006</v>
      </c>
      <c r="AT107" s="47">
        <f>Economic!C119</f>
        <v>713444</v>
      </c>
      <c r="AU107" s="47">
        <f>Economic!D119</f>
        <v>7123.3</v>
      </c>
      <c r="AV107" s="47">
        <f>Economic!E119</f>
        <v>7157.8</v>
      </c>
      <c r="AW107" s="47">
        <f>Economic!F119</f>
        <v>81.2</v>
      </c>
      <c r="AX107" s="47">
        <f>Economic!G119</f>
        <v>81</v>
      </c>
      <c r="AY107" s="51">
        <v>31</v>
      </c>
      <c r="AZ107" s="51">
        <v>21</v>
      </c>
      <c r="BA107" s="51">
        <f t="shared" si="32"/>
        <v>106</v>
      </c>
      <c r="BB107" s="51">
        <f t="shared" si="57"/>
        <v>0</v>
      </c>
      <c r="BC107" s="51">
        <f t="shared" si="57"/>
        <v>0</v>
      </c>
      <c r="BD107" s="51">
        <f t="shared" si="57"/>
        <v>0</v>
      </c>
      <c r="BE107" s="51">
        <f t="shared" si="57"/>
        <v>0</v>
      </c>
      <c r="BF107" s="51">
        <f t="shared" si="57"/>
        <v>0</v>
      </c>
      <c r="BG107" s="51">
        <f t="shared" si="57"/>
        <v>0</v>
      </c>
      <c r="BH107" s="51">
        <f t="shared" si="57"/>
        <v>0</v>
      </c>
      <c r="BI107" s="51">
        <f t="shared" si="57"/>
        <v>0</v>
      </c>
      <c r="BJ107" s="51">
        <f t="shared" si="57"/>
        <v>0</v>
      </c>
      <c r="BK107" s="51">
        <f t="shared" si="57"/>
        <v>1</v>
      </c>
      <c r="BL107" s="51">
        <f t="shared" si="57"/>
        <v>0</v>
      </c>
      <c r="BM107" s="51">
        <f t="shared" si="57"/>
        <v>0</v>
      </c>
      <c r="BN107" s="51">
        <f t="shared" si="57"/>
        <v>0</v>
      </c>
      <c r="BO107" s="51">
        <f t="shared" si="57"/>
        <v>1</v>
      </c>
      <c r="BP107" s="51">
        <f t="shared" si="33"/>
        <v>1</v>
      </c>
      <c r="BQ107" s="51">
        <f t="shared" si="55"/>
        <v>0</v>
      </c>
      <c r="BR107" s="52">
        <v>1</v>
      </c>
      <c r="BS107" s="56">
        <v>0.5</v>
      </c>
      <c r="BT107" s="58">
        <f t="shared" si="34"/>
        <v>405.99999999999994</v>
      </c>
      <c r="BU107" s="58">
        <f t="shared" si="35"/>
        <v>0</v>
      </c>
      <c r="BV107" s="58">
        <f t="shared" si="36"/>
        <v>344</v>
      </c>
      <c r="BW107" s="58">
        <f t="shared" si="37"/>
        <v>0</v>
      </c>
      <c r="BX107" s="58">
        <f t="shared" si="38"/>
        <v>282.00000000000006</v>
      </c>
      <c r="BY107" s="58">
        <f t="shared" si="39"/>
        <v>0</v>
      </c>
      <c r="BZ107" s="58">
        <f t="shared" si="40"/>
        <v>220</v>
      </c>
      <c r="CA107" s="58">
        <f t="shared" si="41"/>
        <v>0</v>
      </c>
      <c r="CB107" s="58">
        <f t="shared" si="42"/>
        <v>160.5</v>
      </c>
      <c r="CC107" s="58">
        <f t="shared" si="43"/>
        <v>2.5</v>
      </c>
      <c r="CD107" s="58">
        <f t="shared" si="44"/>
        <v>109.5</v>
      </c>
      <c r="CE107" s="58">
        <f t="shared" si="45"/>
        <v>13.5</v>
      </c>
      <c r="CF107" s="58">
        <f t="shared" si="46"/>
        <v>70.2</v>
      </c>
      <c r="CG107" s="58">
        <f t="shared" si="47"/>
        <v>36.20000000000001</v>
      </c>
      <c r="CH107" s="58">
        <f t="shared" si="48"/>
        <v>41.400000000000006</v>
      </c>
      <c r="CI107" s="58">
        <f t="shared" si="49"/>
        <v>69.400000000000006</v>
      </c>
      <c r="CJ107" s="12">
        <f t="shared" si="50"/>
        <v>598.93135026296977</v>
      </c>
      <c r="CK107" s="12">
        <f t="shared" si="51"/>
        <v>2307.7091585708677</v>
      </c>
      <c r="CL107" s="12">
        <f t="shared" si="52"/>
        <v>61079.253928948936</v>
      </c>
      <c r="CM107" s="12">
        <f t="shared" si="53"/>
        <v>4101629.1322447392</v>
      </c>
    </row>
    <row r="108" spans="1:91">
      <c r="A108" s="11">
        <f>'Monthly Data'!A144</f>
        <v>44136</v>
      </c>
      <c r="B108" s="9">
        <f>'Monthly Data'!B144</f>
        <v>2020</v>
      </c>
      <c r="C108" s="9">
        <f t="shared" si="30"/>
        <v>11</v>
      </c>
      <c r="D108" s="12">
        <f>'Monthly Data'!C144</f>
        <v>53606762.789999999</v>
      </c>
      <c r="E108" s="1">
        <f t="shared" si="31"/>
        <v>1450676.2158897817</v>
      </c>
      <c r="F108" s="12">
        <f>'Monthly Data'!D144</f>
        <v>15135799.238844996</v>
      </c>
      <c r="G108" s="1">
        <f>'Monthly Data'!E144</f>
        <v>1458084.266576336</v>
      </c>
      <c r="H108" s="12">
        <f>'Monthly Data'!F144</f>
        <v>16593883.505421333</v>
      </c>
      <c r="I108" s="12">
        <f>'Monthly Data'!G144</f>
        <v>6533900.0184189994</v>
      </c>
      <c r="J108" s="1">
        <f>'Monthly Data'!H144</f>
        <v>682242.11218835658</v>
      </c>
      <c r="K108" s="12">
        <f>'Monthly Data'!I144</f>
        <v>7216142.1306073563</v>
      </c>
      <c r="L108" s="12">
        <f>'Monthly Data'!J144</f>
        <v>18690211.977599997</v>
      </c>
      <c r="M108" s="1">
        <f>'Monthly Data'!K144</f>
        <v>1500467.1242189149</v>
      </c>
      <c r="N108" s="12">
        <f>'Monthly Data'!L144</f>
        <v>20190679.101818912</v>
      </c>
      <c r="O108" s="12">
        <f>'Monthly Data'!M144</f>
        <v>11491684.602</v>
      </c>
      <c r="P108" s="1">
        <f>'Monthly Data'!N144</f>
        <v>525808.82473421574</v>
      </c>
      <c r="Q108" s="12">
        <f>'Monthly Data'!O144</f>
        <v>12017493.426734217</v>
      </c>
      <c r="R108" s="12">
        <f>'Monthly Data'!P144</f>
        <v>203334.33724622341</v>
      </c>
      <c r="S108" s="12">
        <f>'Monthly Data'!Q144</f>
        <v>101156.4</v>
      </c>
      <c r="T108" s="13">
        <f>'Monthly Data'!R144</f>
        <v>42245.58411888811</v>
      </c>
      <c r="U108" s="13">
        <f>'Monthly Data'!S144</f>
        <v>20490.232</v>
      </c>
      <c r="V108" s="13">
        <f>'Monthly Data'!T144</f>
        <v>472</v>
      </c>
      <c r="W108" s="12">
        <f>'Monthly Data'!U144</f>
        <v>24465</v>
      </c>
      <c r="X108" s="12">
        <f>'Monthly Data'!V144</f>
        <v>2939</v>
      </c>
      <c r="Y108" s="12">
        <f>'Monthly Data'!W144</f>
        <v>311</v>
      </c>
      <c r="Z108" s="12">
        <f>'Monthly Data'!X144</f>
        <v>3</v>
      </c>
      <c r="AA108" s="12">
        <f>'Monthly Data'!Y144</f>
        <v>5717</v>
      </c>
      <c r="AB108" s="12">
        <f>'Monthly Data'!Z144</f>
        <v>169</v>
      </c>
      <c r="AC108" s="49">
        <f>Weather!C228</f>
        <v>5.616666666666668</v>
      </c>
      <c r="AD108" s="50">
        <f>Weather!D228</f>
        <v>491.50000000000006</v>
      </c>
      <c r="AE108" s="50">
        <f>Weather!E228</f>
        <v>0</v>
      </c>
      <c r="AF108" s="50">
        <f>Weather!F228</f>
        <v>431.50000000000011</v>
      </c>
      <c r="AG108" s="50">
        <f>Weather!G228</f>
        <v>0</v>
      </c>
      <c r="AH108" s="50">
        <f>Weather!H228</f>
        <v>371.50000000000006</v>
      </c>
      <c r="AI108" s="50">
        <f>Weather!I228</f>
        <v>0</v>
      </c>
      <c r="AJ108" s="50">
        <f>Weather!J228</f>
        <v>311.50000000000006</v>
      </c>
      <c r="AK108" s="50">
        <f>Weather!K228</f>
        <v>0</v>
      </c>
      <c r="AL108" s="50">
        <f>Weather!L228</f>
        <v>251.49999999999997</v>
      </c>
      <c r="AM108" s="50">
        <f>Weather!M228</f>
        <v>0</v>
      </c>
      <c r="AN108" s="50">
        <f>Weather!N228</f>
        <v>196.39999999999998</v>
      </c>
      <c r="AO108" s="50">
        <f>Weather!O228</f>
        <v>4.8999999999999986</v>
      </c>
      <c r="AP108" s="50">
        <f>Weather!P228</f>
        <v>145.29999999999998</v>
      </c>
      <c r="AQ108" s="50">
        <f>Weather!Q228</f>
        <v>13.799999999999999</v>
      </c>
      <c r="AR108" s="50">
        <f>Weather!R228</f>
        <v>98.6</v>
      </c>
      <c r="AS108" s="50">
        <f>Weather!S228</f>
        <v>27.099999999999994</v>
      </c>
      <c r="AT108" s="47">
        <f>Economic!C120</f>
        <v>713444</v>
      </c>
      <c r="AU108" s="47">
        <f>Economic!D120</f>
        <v>7198.7</v>
      </c>
      <c r="AV108" s="47">
        <f>Economic!E120</f>
        <v>7216.9</v>
      </c>
      <c r="AW108" s="47">
        <f>Economic!F120</f>
        <v>82.3</v>
      </c>
      <c r="AX108" s="47">
        <f>Economic!G120</f>
        <v>81.900000000000006</v>
      </c>
      <c r="AY108" s="51">
        <v>30</v>
      </c>
      <c r="AZ108" s="51">
        <v>21</v>
      </c>
      <c r="BA108" s="51">
        <f t="shared" si="32"/>
        <v>107</v>
      </c>
      <c r="BB108" s="51">
        <f t="shared" ref="BB108:BO117" si="58">BB96</f>
        <v>0</v>
      </c>
      <c r="BC108" s="51">
        <f t="shared" si="58"/>
        <v>0</v>
      </c>
      <c r="BD108" s="51">
        <f t="shared" si="58"/>
        <v>0</v>
      </c>
      <c r="BE108" s="51">
        <f t="shared" si="58"/>
        <v>0</v>
      </c>
      <c r="BF108" s="51">
        <f t="shared" si="58"/>
        <v>0</v>
      </c>
      <c r="BG108" s="51">
        <f t="shared" si="58"/>
        <v>0</v>
      </c>
      <c r="BH108" s="51">
        <f t="shared" si="58"/>
        <v>0</v>
      </c>
      <c r="BI108" s="51">
        <f t="shared" si="58"/>
        <v>0</v>
      </c>
      <c r="BJ108" s="51">
        <f t="shared" si="58"/>
        <v>0</v>
      </c>
      <c r="BK108" s="51">
        <f t="shared" si="58"/>
        <v>0</v>
      </c>
      <c r="BL108" s="51">
        <f t="shared" si="58"/>
        <v>1</v>
      </c>
      <c r="BM108" s="51">
        <f t="shared" si="58"/>
        <v>0</v>
      </c>
      <c r="BN108" s="51">
        <f t="shared" si="58"/>
        <v>0</v>
      </c>
      <c r="BO108" s="51">
        <f t="shared" si="58"/>
        <v>1</v>
      </c>
      <c r="BP108" s="51">
        <f t="shared" si="33"/>
        <v>1</v>
      </c>
      <c r="BQ108" s="51">
        <f t="shared" si="55"/>
        <v>0</v>
      </c>
      <c r="BR108" s="52">
        <v>1</v>
      </c>
      <c r="BS108" s="56">
        <v>0.5</v>
      </c>
      <c r="BT108" s="58">
        <f t="shared" si="34"/>
        <v>491.50000000000006</v>
      </c>
      <c r="BU108" s="58">
        <f t="shared" si="35"/>
        <v>0</v>
      </c>
      <c r="BV108" s="58">
        <f t="shared" si="36"/>
        <v>431.50000000000011</v>
      </c>
      <c r="BW108" s="58">
        <f t="shared" si="37"/>
        <v>0</v>
      </c>
      <c r="BX108" s="58">
        <f t="shared" si="38"/>
        <v>371.50000000000006</v>
      </c>
      <c r="BY108" s="58">
        <f t="shared" si="39"/>
        <v>0</v>
      </c>
      <c r="BZ108" s="58">
        <f t="shared" si="40"/>
        <v>311.50000000000006</v>
      </c>
      <c r="CA108" s="58">
        <f t="shared" si="41"/>
        <v>0</v>
      </c>
      <c r="CB108" s="58">
        <f t="shared" si="42"/>
        <v>251.49999999999997</v>
      </c>
      <c r="CC108" s="58">
        <f t="shared" si="43"/>
        <v>0</v>
      </c>
      <c r="CD108" s="58">
        <f t="shared" si="44"/>
        <v>196.39999999999998</v>
      </c>
      <c r="CE108" s="58">
        <f t="shared" si="45"/>
        <v>4.8999999999999986</v>
      </c>
      <c r="CF108" s="58">
        <f t="shared" si="46"/>
        <v>145.29999999999998</v>
      </c>
      <c r="CG108" s="58">
        <f t="shared" si="47"/>
        <v>13.799999999999999</v>
      </c>
      <c r="CH108" s="58">
        <f t="shared" si="48"/>
        <v>98.6</v>
      </c>
      <c r="CI108" s="58">
        <f t="shared" si="49"/>
        <v>27.099999999999994</v>
      </c>
      <c r="CJ108" s="12">
        <f t="shared" si="50"/>
        <v>678.27032517561145</v>
      </c>
      <c r="CK108" s="12">
        <f t="shared" si="51"/>
        <v>2455.3052502917171</v>
      </c>
      <c r="CL108" s="12">
        <f t="shared" si="52"/>
        <v>64921.797755044732</v>
      </c>
      <c r="CM108" s="12">
        <f t="shared" si="53"/>
        <v>4005831.142244739</v>
      </c>
    </row>
    <row r="109" spans="1:91">
      <c r="A109" s="11">
        <f>'Monthly Data'!A145</f>
        <v>44166</v>
      </c>
      <c r="B109" s="9">
        <f>'Monthly Data'!B145</f>
        <v>2020</v>
      </c>
      <c r="C109" s="9">
        <f t="shared" si="30"/>
        <v>12</v>
      </c>
      <c r="D109" s="12">
        <f>'Monthly Data'!C145</f>
        <v>62169948.229999997</v>
      </c>
      <c r="E109" s="1">
        <f t="shared" si="31"/>
        <v>1243431.9276838675</v>
      </c>
      <c r="F109" s="12">
        <f>'Monthly Data'!D145</f>
        <v>19062315.311229993</v>
      </c>
      <c r="G109" s="1">
        <f>'Monthly Data'!E145</f>
        <v>1458084.266576336</v>
      </c>
      <c r="H109" s="12">
        <f>'Monthly Data'!F145</f>
        <v>20520399.577806327</v>
      </c>
      <c r="I109" s="12">
        <f>'Monthly Data'!G145</f>
        <v>7631322.1552269999</v>
      </c>
      <c r="J109" s="1">
        <f>'Monthly Data'!H145</f>
        <v>682242.11218835658</v>
      </c>
      <c r="K109" s="12">
        <f>'Monthly Data'!I145</f>
        <v>8313564.2674153568</v>
      </c>
      <c r="L109" s="12">
        <f>'Monthly Data'!J145</f>
        <v>21438445.617000002</v>
      </c>
      <c r="M109" s="1">
        <f>'Monthly Data'!K145</f>
        <v>1500467.1242189149</v>
      </c>
      <c r="N109" s="12">
        <f>'Monthly Data'!L145</f>
        <v>22938912.741218917</v>
      </c>
      <c r="O109" s="12">
        <f>'Monthly Data'!M145</f>
        <v>12473446.081</v>
      </c>
      <c r="P109" s="1">
        <f>'Monthly Data'!N145</f>
        <v>525808.82473421574</v>
      </c>
      <c r="Q109" s="12">
        <f>'Monthly Data'!O145</f>
        <v>12999254.905734217</v>
      </c>
      <c r="R109" s="12">
        <f>'Monthly Data'!P145</f>
        <v>220721.24785913597</v>
      </c>
      <c r="S109" s="12">
        <f>'Monthly Data'!Q145</f>
        <v>100265.89</v>
      </c>
      <c r="T109" s="13">
        <f>'Monthly Data'!R145</f>
        <v>46681.048318839843</v>
      </c>
      <c r="U109" s="13">
        <f>'Monthly Data'!S145</f>
        <v>20478.935000000001</v>
      </c>
      <c r="V109" s="13">
        <f>'Monthly Data'!T145</f>
        <v>472</v>
      </c>
      <c r="W109" s="12">
        <f>'Monthly Data'!U145</f>
        <v>24476</v>
      </c>
      <c r="X109" s="12">
        <f>'Monthly Data'!V145</f>
        <v>2931</v>
      </c>
      <c r="Y109" s="12">
        <f>'Monthly Data'!W145</f>
        <v>309</v>
      </c>
      <c r="Z109" s="12">
        <f>'Monthly Data'!X145</f>
        <v>3</v>
      </c>
      <c r="AA109" s="12">
        <f>'Monthly Data'!Y145</f>
        <v>5717</v>
      </c>
      <c r="AB109" s="12">
        <f>'Monthly Data'!Z145</f>
        <v>169</v>
      </c>
      <c r="AC109" s="49">
        <f>Weather!C229</f>
        <v>-0.82258064516129059</v>
      </c>
      <c r="AD109" s="50">
        <f>Weather!D229</f>
        <v>707.50000000000011</v>
      </c>
      <c r="AE109" s="50">
        <f>Weather!E229</f>
        <v>0</v>
      </c>
      <c r="AF109" s="50">
        <f>Weather!F229</f>
        <v>645.50000000000011</v>
      </c>
      <c r="AG109" s="50">
        <f>Weather!G229</f>
        <v>0</v>
      </c>
      <c r="AH109" s="50">
        <f>Weather!H229</f>
        <v>583.5</v>
      </c>
      <c r="AI109" s="50">
        <f>Weather!I229</f>
        <v>0</v>
      </c>
      <c r="AJ109" s="50">
        <f>Weather!J229</f>
        <v>521.5</v>
      </c>
      <c r="AK109" s="50">
        <f>Weather!K229</f>
        <v>0</v>
      </c>
      <c r="AL109" s="50">
        <f>Weather!L229</f>
        <v>459.50000000000006</v>
      </c>
      <c r="AM109" s="50">
        <f>Weather!M229</f>
        <v>0</v>
      </c>
      <c r="AN109" s="50">
        <f>Weather!N229</f>
        <v>397.5</v>
      </c>
      <c r="AO109" s="50">
        <f>Weather!O229</f>
        <v>0</v>
      </c>
      <c r="AP109" s="50">
        <f>Weather!P229</f>
        <v>335.5</v>
      </c>
      <c r="AQ109" s="50">
        <f>Weather!Q229</f>
        <v>0</v>
      </c>
      <c r="AR109" s="50">
        <f>Weather!R229</f>
        <v>273.49999999999989</v>
      </c>
      <c r="AS109" s="50">
        <f>Weather!S229</f>
        <v>0</v>
      </c>
      <c r="AT109" s="47">
        <f>Economic!C121</f>
        <v>713444</v>
      </c>
      <c r="AU109" s="47">
        <f>Economic!D121</f>
        <v>7219.1</v>
      </c>
      <c r="AV109" s="47">
        <f>Economic!E121</f>
        <v>7236.4</v>
      </c>
      <c r="AW109" s="47">
        <f>Economic!F121</f>
        <v>83.7</v>
      </c>
      <c r="AX109" s="47">
        <f>Economic!G121</f>
        <v>83.4</v>
      </c>
      <c r="AY109" s="51">
        <v>31</v>
      </c>
      <c r="AZ109" s="51">
        <v>21</v>
      </c>
      <c r="BA109" s="51">
        <f t="shared" si="32"/>
        <v>108</v>
      </c>
      <c r="BB109" s="51">
        <f t="shared" si="58"/>
        <v>0</v>
      </c>
      <c r="BC109" s="51">
        <f t="shared" si="58"/>
        <v>0</v>
      </c>
      <c r="BD109" s="51">
        <f t="shared" si="58"/>
        <v>0</v>
      </c>
      <c r="BE109" s="51">
        <f t="shared" si="58"/>
        <v>0</v>
      </c>
      <c r="BF109" s="51">
        <f t="shared" si="58"/>
        <v>0</v>
      </c>
      <c r="BG109" s="51">
        <f t="shared" si="58"/>
        <v>0</v>
      </c>
      <c r="BH109" s="51">
        <f t="shared" si="58"/>
        <v>0</v>
      </c>
      <c r="BI109" s="51">
        <f t="shared" si="58"/>
        <v>0</v>
      </c>
      <c r="BJ109" s="51">
        <f t="shared" si="58"/>
        <v>0</v>
      </c>
      <c r="BK109" s="51">
        <f t="shared" si="58"/>
        <v>0</v>
      </c>
      <c r="BL109" s="51">
        <f t="shared" si="58"/>
        <v>0</v>
      </c>
      <c r="BM109" s="51">
        <f t="shared" si="58"/>
        <v>1</v>
      </c>
      <c r="BN109" s="51">
        <f t="shared" si="58"/>
        <v>0</v>
      </c>
      <c r="BO109" s="51">
        <f t="shared" si="58"/>
        <v>0</v>
      </c>
      <c r="BP109" s="51">
        <f t="shared" si="33"/>
        <v>0</v>
      </c>
      <c r="BQ109" s="51">
        <f t="shared" si="55"/>
        <v>0</v>
      </c>
      <c r="BR109" s="52">
        <v>1</v>
      </c>
      <c r="BS109" s="56">
        <v>0.5</v>
      </c>
      <c r="BT109" s="58">
        <f t="shared" si="34"/>
        <v>707.50000000000011</v>
      </c>
      <c r="BU109" s="58">
        <f t="shared" si="35"/>
        <v>0</v>
      </c>
      <c r="BV109" s="58">
        <f t="shared" si="36"/>
        <v>645.50000000000011</v>
      </c>
      <c r="BW109" s="58">
        <f t="shared" si="37"/>
        <v>0</v>
      </c>
      <c r="BX109" s="58">
        <f t="shared" si="38"/>
        <v>583.5</v>
      </c>
      <c r="BY109" s="58">
        <f t="shared" si="39"/>
        <v>0</v>
      </c>
      <c r="BZ109" s="58">
        <f t="shared" si="40"/>
        <v>521.5</v>
      </c>
      <c r="CA109" s="58">
        <f t="shared" si="41"/>
        <v>0</v>
      </c>
      <c r="CB109" s="58">
        <f t="shared" si="42"/>
        <v>459.50000000000006</v>
      </c>
      <c r="CC109" s="58">
        <f t="shared" si="43"/>
        <v>0</v>
      </c>
      <c r="CD109" s="58">
        <f t="shared" si="44"/>
        <v>397.5</v>
      </c>
      <c r="CE109" s="58">
        <f t="shared" si="45"/>
        <v>0</v>
      </c>
      <c r="CF109" s="58">
        <f t="shared" si="46"/>
        <v>335.5</v>
      </c>
      <c r="CG109" s="58">
        <f t="shared" si="47"/>
        <v>0</v>
      </c>
      <c r="CH109" s="58">
        <f t="shared" si="48"/>
        <v>273.49999999999989</v>
      </c>
      <c r="CI109" s="58">
        <f t="shared" si="49"/>
        <v>0</v>
      </c>
      <c r="CJ109" s="12">
        <f t="shared" si="50"/>
        <v>838.38860834312504</v>
      </c>
      <c r="CK109" s="12">
        <f t="shared" si="51"/>
        <v>2836.4258844815272</v>
      </c>
      <c r="CL109" s="12">
        <f t="shared" si="52"/>
        <v>74235.963563815269</v>
      </c>
      <c r="CM109" s="12">
        <f t="shared" si="53"/>
        <v>4333084.9685780723</v>
      </c>
    </row>
    <row r="110" spans="1:91">
      <c r="A110" s="11">
        <f>'Monthly Data'!A146</f>
        <v>44197</v>
      </c>
      <c r="B110" s="9">
        <f>'Monthly Data'!B146</f>
        <v>2021</v>
      </c>
      <c r="C110" s="9">
        <f t="shared" si="30"/>
        <v>1</v>
      </c>
      <c r="D110" s="12">
        <f>'Monthly Data'!C146</f>
        <v>64211741.020000003</v>
      </c>
      <c r="E110" s="1">
        <f t="shared" si="31"/>
        <v>1400777.2394051105</v>
      </c>
      <c r="F110" s="12">
        <f>'Monthly Data'!D146</f>
        <v>20478526.174915999</v>
      </c>
      <c r="G110" s="1">
        <f>'Monthly Data'!E146</f>
        <v>1457121.9880254194</v>
      </c>
      <c r="H110" s="12">
        <f>'Monthly Data'!F146</f>
        <v>21935648.162941419</v>
      </c>
      <c r="I110" s="12">
        <f>'Monthly Data'!G146</f>
        <v>7731002.7516439995</v>
      </c>
      <c r="J110" s="1">
        <f>'Monthly Data'!H146</f>
        <v>684730.39334757149</v>
      </c>
      <c r="K110" s="12">
        <f>'Monthly Data'!I146</f>
        <v>8415733.1449915711</v>
      </c>
      <c r="L110" s="12">
        <f>'Monthly Data'!J146</f>
        <v>21820003.549996</v>
      </c>
      <c r="M110" s="1">
        <f>'Monthly Data'!K146</f>
        <v>1498190.9890298899</v>
      </c>
      <c r="N110" s="12">
        <f>'Monthly Data'!L146</f>
        <v>23318194.539025888</v>
      </c>
      <c r="O110" s="12">
        <f>'Monthly Data'!M146</f>
        <v>12467872.08</v>
      </c>
      <c r="P110" s="1">
        <f>'Monthly Data'!N146</f>
        <v>525361.48709486297</v>
      </c>
      <c r="Q110" s="12">
        <f>'Monthly Data'!O146</f>
        <v>12993233.567094862</v>
      </c>
      <c r="R110" s="12">
        <f>'Monthly Data'!P146</f>
        <v>213282.33403888889</v>
      </c>
      <c r="S110" s="12">
        <f>'Monthly Data'!Q146</f>
        <v>100276.89</v>
      </c>
      <c r="T110" s="13">
        <f>'Monthly Data'!R146</f>
        <v>52660.421280235641</v>
      </c>
      <c r="U110" s="13">
        <f>'Monthly Data'!S146</f>
        <v>19731.756000000001</v>
      </c>
      <c r="V110" s="13">
        <f>'Monthly Data'!T146</f>
        <v>468</v>
      </c>
      <c r="W110" s="12">
        <f>'Monthly Data'!U146</f>
        <v>24535</v>
      </c>
      <c r="X110" s="12">
        <f>'Monthly Data'!V146</f>
        <v>2940</v>
      </c>
      <c r="Y110" s="12">
        <f>'Monthly Data'!W146</f>
        <v>311</v>
      </c>
      <c r="Z110" s="12">
        <f>'Monthly Data'!X146</f>
        <v>3</v>
      </c>
      <c r="AA110" s="12">
        <f>'Monthly Data'!Y146</f>
        <v>5685</v>
      </c>
      <c r="AB110" s="12">
        <f>'Monthly Data'!Z146</f>
        <v>169</v>
      </c>
      <c r="AC110" s="49">
        <f>Weather!C230</f>
        <v>-4.7354838709677427</v>
      </c>
      <c r="AD110" s="50">
        <f>Weather!D230</f>
        <v>828.80000000000007</v>
      </c>
      <c r="AE110" s="50">
        <f>Weather!E230</f>
        <v>0</v>
      </c>
      <c r="AF110" s="50">
        <f>Weather!F230</f>
        <v>766.80000000000018</v>
      </c>
      <c r="AG110" s="50">
        <f>Weather!G230</f>
        <v>0</v>
      </c>
      <c r="AH110" s="50">
        <f>Weather!H230</f>
        <v>704.80000000000018</v>
      </c>
      <c r="AI110" s="50">
        <f>Weather!I230</f>
        <v>0</v>
      </c>
      <c r="AJ110" s="50">
        <f>Weather!J230</f>
        <v>642.80000000000007</v>
      </c>
      <c r="AK110" s="50">
        <f>Weather!K230</f>
        <v>0</v>
      </c>
      <c r="AL110" s="50">
        <f>Weather!L230</f>
        <v>580.79999999999995</v>
      </c>
      <c r="AM110" s="50">
        <f>Weather!M230</f>
        <v>0</v>
      </c>
      <c r="AN110" s="50">
        <f>Weather!N230</f>
        <v>518.79999999999995</v>
      </c>
      <c r="AO110" s="50">
        <f>Weather!O230</f>
        <v>0</v>
      </c>
      <c r="AP110" s="50">
        <f>Weather!P230</f>
        <v>456.79999999999995</v>
      </c>
      <c r="AQ110" s="50">
        <f>Weather!Q230</f>
        <v>0</v>
      </c>
      <c r="AR110" s="50">
        <f>Weather!R230</f>
        <v>394.79999999999995</v>
      </c>
      <c r="AS110" s="50">
        <f>Weather!S230</f>
        <v>0</v>
      </c>
      <c r="AT110" s="47">
        <f>Economic!C122</f>
        <v>743765.37</v>
      </c>
      <c r="AU110" s="47">
        <f>Economic!D122</f>
        <v>7181.1</v>
      </c>
      <c r="AV110" s="47">
        <f>Economic!E122</f>
        <v>7159</v>
      </c>
      <c r="AW110" s="47">
        <f>Economic!F122</f>
        <v>84.1</v>
      </c>
      <c r="AX110" s="47">
        <f>Economic!G122</f>
        <v>83.1</v>
      </c>
      <c r="AY110" s="51">
        <v>31</v>
      </c>
      <c r="AZ110" s="51">
        <v>20</v>
      </c>
      <c r="BA110" s="51">
        <f t="shared" si="32"/>
        <v>109</v>
      </c>
      <c r="BB110" s="51">
        <f t="shared" si="58"/>
        <v>1</v>
      </c>
      <c r="BC110" s="51">
        <f t="shared" si="58"/>
        <v>0</v>
      </c>
      <c r="BD110" s="51">
        <f t="shared" si="58"/>
        <v>0</v>
      </c>
      <c r="BE110" s="51">
        <f t="shared" si="58"/>
        <v>0</v>
      </c>
      <c r="BF110" s="51">
        <f t="shared" si="58"/>
        <v>0</v>
      </c>
      <c r="BG110" s="51">
        <f t="shared" si="58"/>
        <v>0</v>
      </c>
      <c r="BH110" s="51">
        <f t="shared" si="58"/>
        <v>0</v>
      </c>
      <c r="BI110" s="51">
        <f t="shared" si="58"/>
        <v>0</v>
      </c>
      <c r="BJ110" s="51">
        <f t="shared" si="58"/>
        <v>0</v>
      </c>
      <c r="BK110" s="51">
        <f t="shared" si="58"/>
        <v>0</v>
      </c>
      <c r="BL110" s="51">
        <f t="shared" si="58"/>
        <v>0</v>
      </c>
      <c r="BM110" s="51">
        <f t="shared" si="58"/>
        <v>0</v>
      </c>
      <c r="BN110" s="51">
        <f t="shared" si="58"/>
        <v>0</v>
      </c>
      <c r="BO110" s="51">
        <f t="shared" si="58"/>
        <v>0</v>
      </c>
      <c r="BP110" s="51">
        <f t="shared" si="33"/>
        <v>0</v>
      </c>
      <c r="BQ110" s="51">
        <f t="shared" si="55"/>
        <v>0</v>
      </c>
      <c r="BR110" s="52">
        <v>1</v>
      </c>
      <c r="BS110" s="56">
        <v>0.5</v>
      </c>
      <c r="BT110" s="58">
        <f t="shared" si="34"/>
        <v>828.80000000000007</v>
      </c>
      <c r="BU110" s="58">
        <f t="shared" si="35"/>
        <v>0</v>
      </c>
      <c r="BV110" s="58">
        <f t="shared" si="36"/>
        <v>766.80000000000018</v>
      </c>
      <c r="BW110" s="58">
        <f t="shared" si="37"/>
        <v>0</v>
      </c>
      <c r="BX110" s="58">
        <f t="shared" si="38"/>
        <v>704.80000000000018</v>
      </c>
      <c r="BY110" s="58">
        <f t="shared" si="39"/>
        <v>0</v>
      </c>
      <c r="BZ110" s="58">
        <f t="shared" si="40"/>
        <v>642.80000000000007</v>
      </c>
      <c r="CA110" s="58">
        <f t="shared" si="41"/>
        <v>0</v>
      </c>
      <c r="CB110" s="58">
        <f t="shared" si="42"/>
        <v>580.79999999999995</v>
      </c>
      <c r="CC110" s="58">
        <f t="shared" si="43"/>
        <v>0</v>
      </c>
      <c r="CD110" s="58">
        <f t="shared" si="44"/>
        <v>518.79999999999995</v>
      </c>
      <c r="CE110" s="58">
        <f t="shared" si="45"/>
        <v>0</v>
      </c>
      <c r="CF110" s="58">
        <f t="shared" si="46"/>
        <v>456.79999999999995</v>
      </c>
      <c r="CG110" s="58">
        <f t="shared" si="47"/>
        <v>0</v>
      </c>
      <c r="CH110" s="58">
        <f t="shared" si="48"/>
        <v>394.79999999999995</v>
      </c>
      <c r="CI110" s="58">
        <f t="shared" si="49"/>
        <v>0</v>
      </c>
      <c r="CJ110" s="12">
        <f t="shared" si="50"/>
        <v>894.05535614189603</v>
      </c>
      <c r="CK110" s="12">
        <f t="shared" si="51"/>
        <v>2862.4942670039359</v>
      </c>
      <c r="CL110" s="12">
        <f t="shared" si="52"/>
        <v>74978.117488829215</v>
      </c>
      <c r="CM110" s="12">
        <f t="shared" si="53"/>
        <v>4331077.8556982875</v>
      </c>
    </row>
    <row r="111" spans="1:91">
      <c r="A111" s="11">
        <f>'Monthly Data'!A147</f>
        <v>44228</v>
      </c>
      <c r="B111" s="9">
        <f>'Monthly Data'!B147</f>
        <v>2021</v>
      </c>
      <c r="C111" s="9">
        <f t="shared" si="30"/>
        <v>2</v>
      </c>
      <c r="D111" s="12">
        <f>'Monthly Data'!C147</f>
        <v>60966255.810000002</v>
      </c>
      <c r="E111" s="1">
        <f t="shared" si="31"/>
        <v>1232757.5865741372</v>
      </c>
      <c r="F111" s="12">
        <f>'Monthly Data'!D147</f>
        <v>19651750.091680992</v>
      </c>
      <c r="G111" s="1">
        <f>'Monthly Data'!E147</f>
        <v>1457121.9880254194</v>
      </c>
      <c r="H111" s="12">
        <f>'Monthly Data'!F147</f>
        <v>21108872.079706412</v>
      </c>
      <c r="I111" s="12">
        <f>'Monthly Data'!G147</f>
        <v>7483376.304738001</v>
      </c>
      <c r="J111" s="1">
        <f>'Monthly Data'!H147</f>
        <v>684730.39334757149</v>
      </c>
      <c r="K111" s="12">
        <f>'Monthly Data'!I147</f>
        <v>8168106.6980855726</v>
      </c>
      <c r="L111" s="12">
        <f>'Monthly Data'!J147</f>
        <v>20605184.468310002</v>
      </c>
      <c r="M111" s="1">
        <f>'Monthly Data'!K147</f>
        <v>1498190.9890298899</v>
      </c>
      <c r="N111" s="12">
        <f>'Monthly Data'!L147</f>
        <v>22103375.45733989</v>
      </c>
      <c r="O111" s="12">
        <f>'Monthly Data'!M147</f>
        <v>11719345.75</v>
      </c>
      <c r="P111" s="1">
        <f>'Monthly Data'!N147</f>
        <v>525361.48709486297</v>
      </c>
      <c r="Q111" s="12">
        <f>'Monthly Data'!O147</f>
        <v>12244707.237094862</v>
      </c>
      <c r="R111" s="12">
        <f>'Monthly Data'!P147</f>
        <v>177224.02869687299</v>
      </c>
      <c r="S111" s="12">
        <f>'Monthly Data'!Q147</f>
        <v>96617.58</v>
      </c>
      <c r="T111" s="13">
        <f>'Monthly Data'!R147</f>
        <v>37073.19983925749</v>
      </c>
      <c r="U111" s="13">
        <f>'Monthly Data'!S147</f>
        <v>20506.250542844293</v>
      </c>
      <c r="V111" s="13">
        <f>'Monthly Data'!T147</f>
        <v>468</v>
      </c>
      <c r="W111" s="12">
        <f>'Monthly Data'!U147</f>
        <v>24567</v>
      </c>
      <c r="X111" s="12">
        <f>'Monthly Data'!V147</f>
        <v>2941</v>
      </c>
      <c r="Y111" s="12">
        <f>'Monthly Data'!W147</f>
        <v>308</v>
      </c>
      <c r="Z111" s="12">
        <f>'Monthly Data'!X147</f>
        <v>3</v>
      </c>
      <c r="AA111" s="12">
        <f>'Monthly Data'!Y147</f>
        <v>5685</v>
      </c>
      <c r="AB111" s="12">
        <f>'Monthly Data'!Z147</f>
        <v>169</v>
      </c>
      <c r="AC111" s="49">
        <f>Weather!C231</f>
        <v>-6.3964285714285714</v>
      </c>
      <c r="AD111" s="50">
        <f>Weather!D231</f>
        <v>795.09999999999991</v>
      </c>
      <c r="AE111" s="50">
        <f>Weather!E231</f>
        <v>0</v>
      </c>
      <c r="AF111" s="50">
        <f>Weather!F231</f>
        <v>739.1</v>
      </c>
      <c r="AG111" s="50">
        <f>Weather!G231</f>
        <v>0</v>
      </c>
      <c r="AH111" s="50">
        <f>Weather!H231</f>
        <v>683.09999999999991</v>
      </c>
      <c r="AI111" s="50">
        <f>Weather!I231</f>
        <v>0</v>
      </c>
      <c r="AJ111" s="50">
        <f>Weather!J231</f>
        <v>627.09999999999991</v>
      </c>
      <c r="AK111" s="50">
        <f>Weather!K231</f>
        <v>0</v>
      </c>
      <c r="AL111" s="50">
        <f>Weather!L231</f>
        <v>571.09999999999991</v>
      </c>
      <c r="AM111" s="50">
        <f>Weather!M231</f>
        <v>0</v>
      </c>
      <c r="AN111" s="50">
        <f>Weather!N231</f>
        <v>515.09999999999991</v>
      </c>
      <c r="AO111" s="50">
        <f>Weather!O231</f>
        <v>0</v>
      </c>
      <c r="AP111" s="50">
        <f>Weather!P231</f>
        <v>459.09999999999991</v>
      </c>
      <c r="AQ111" s="50">
        <f>Weather!Q231</f>
        <v>0</v>
      </c>
      <c r="AR111" s="50">
        <f>Weather!R231</f>
        <v>403.09999999999991</v>
      </c>
      <c r="AS111" s="50">
        <f>Weather!S231</f>
        <v>0</v>
      </c>
      <c r="AT111" s="47">
        <f>Economic!C123</f>
        <v>743765.37</v>
      </c>
      <c r="AU111" s="47">
        <f>Economic!D123</f>
        <v>7171.8</v>
      </c>
      <c r="AV111" s="47">
        <f>Economic!E123</f>
        <v>7107.3</v>
      </c>
      <c r="AW111" s="47">
        <f>Economic!F123</f>
        <v>84.2</v>
      </c>
      <c r="AX111" s="47">
        <f>Economic!G123</f>
        <v>83.1</v>
      </c>
      <c r="AY111" s="51">
        <v>28</v>
      </c>
      <c r="AZ111" s="51">
        <v>19</v>
      </c>
      <c r="BA111" s="51">
        <f t="shared" si="32"/>
        <v>110</v>
      </c>
      <c r="BB111" s="51">
        <f t="shared" si="58"/>
        <v>0</v>
      </c>
      <c r="BC111" s="51">
        <f t="shared" si="58"/>
        <v>1</v>
      </c>
      <c r="BD111" s="51">
        <f t="shared" si="58"/>
        <v>0</v>
      </c>
      <c r="BE111" s="51">
        <f t="shared" si="58"/>
        <v>0</v>
      </c>
      <c r="BF111" s="51">
        <f t="shared" si="58"/>
        <v>0</v>
      </c>
      <c r="BG111" s="51">
        <f t="shared" si="58"/>
        <v>0</v>
      </c>
      <c r="BH111" s="51">
        <f t="shared" si="58"/>
        <v>0</v>
      </c>
      <c r="BI111" s="51">
        <f t="shared" si="58"/>
        <v>0</v>
      </c>
      <c r="BJ111" s="51">
        <f t="shared" si="58"/>
        <v>0</v>
      </c>
      <c r="BK111" s="51">
        <f t="shared" si="58"/>
        <v>0</v>
      </c>
      <c r="BL111" s="51">
        <f t="shared" si="58"/>
        <v>0</v>
      </c>
      <c r="BM111" s="51">
        <f t="shared" si="58"/>
        <v>0</v>
      </c>
      <c r="BN111" s="51">
        <f t="shared" si="58"/>
        <v>0</v>
      </c>
      <c r="BO111" s="51">
        <f t="shared" si="58"/>
        <v>0</v>
      </c>
      <c r="BP111" s="51">
        <f t="shared" si="33"/>
        <v>0</v>
      </c>
      <c r="BQ111" s="51">
        <f t="shared" si="55"/>
        <v>0</v>
      </c>
      <c r="BR111" s="52">
        <v>1</v>
      </c>
      <c r="BS111" s="56">
        <v>0.5</v>
      </c>
      <c r="BT111" s="58">
        <f t="shared" si="34"/>
        <v>795.09999999999991</v>
      </c>
      <c r="BU111" s="58">
        <f t="shared" si="35"/>
        <v>0</v>
      </c>
      <c r="BV111" s="58">
        <f t="shared" si="36"/>
        <v>739.1</v>
      </c>
      <c r="BW111" s="58">
        <f t="shared" si="37"/>
        <v>0</v>
      </c>
      <c r="BX111" s="58">
        <f t="shared" si="38"/>
        <v>683.09999999999991</v>
      </c>
      <c r="BY111" s="58">
        <f t="shared" si="39"/>
        <v>0</v>
      </c>
      <c r="BZ111" s="58">
        <f t="shared" si="40"/>
        <v>627.09999999999991</v>
      </c>
      <c r="CA111" s="58">
        <f t="shared" si="41"/>
        <v>0</v>
      </c>
      <c r="CB111" s="58">
        <f t="shared" si="42"/>
        <v>571.09999999999991</v>
      </c>
      <c r="CC111" s="58">
        <f t="shared" si="43"/>
        <v>0</v>
      </c>
      <c r="CD111" s="58">
        <f t="shared" si="44"/>
        <v>515.09999999999991</v>
      </c>
      <c r="CE111" s="58">
        <f t="shared" si="45"/>
        <v>0</v>
      </c>
      <c r="CF111" s="58">
        <f t="shared" si="46"/>
        <v>459.09999999999991</v>
      </c>
      <c r="CG111" s="58">
        <f t="shared" si="47"/>
        <v>0</v>
      </c>
      <c r="CH111" s="58">
        <f t="shared" si="48"/>
        <v>403.09999999999991</v>
      </c>
      <c r="CI111" s="58">
        <f t="shared" si="49"/>
        <v>0</v>
      </c>
      <c r="CJ111" s="12">
        <f t="shared" si="50"/>
        <v>859.23686570221889</v>
      </c>
      <c r="CK111" s="12">
        <f t="shared" si="51"/>
        <v>2777.3229167240979</v>
      </c>
      <c r="CL111" s="12">
        <f t="shared" si="52"/>
        <v>71764.20603032432</v>
      </c>
      <c r="CM111" s="12">
        <f t="shared" si="53"/>
        <v>4081569.0790316206</v>
      </c>
    </row>
    <row r="112" spans="1:91">
      <c r="A112" s="11">
        <f>'Monthly Data'!A148</f>
        <v>44256</v>
      </c>
      <c r="B112" s="9">
        <f>'Monthly Data'!B148</f>
        <v>2021</v>
      </c>
      <c r="C112" s="9">
        <f t="shared" si="30"/>
        <v>3</v>
      </c>
      <c r="D112" s="12">
        <f>'Monthly Data'!C148</f>
        <v>60205804.830000006</v>
      </c>
      <c r="E112" s="1">
        <f t="shared" si="31"/>
        <v>1095994.5360836387</v>
      </c>
      <c r="F112" s="12">
        <f>'Monthly Data'!D148</f>
        <v>17973874.152847003</v>
      </c>
      <c r="G112" s="1">
        <f>'Monthly Data'!E148</f>
        <v>1457121.9880254194</v>
      </c>
      <c r="H112" s="12">
        <f>'Monthly Data'!F148</f>
        <v>19430996.140872423</v>
      </c>
      <c r="I112" s="12">
        <f>'Monthly Data'!G148</f>
        <v>7520869.3015870005</v>
      </c>
      <c r="J112" s="1">
        <f>'Monthly Data'!H148</f>
        <v>684730.39334757149</v>
      </c>
      <c r="K112" s="12">
        <f>'Monthly Data'!I148</f>
        <v>8205599.6949345721</v>
      </c>
      <c r="L112" s="12">
        <f>'Monthly Data'!J148</f>
        <v>20705977.772418</v>
      </c>
      <c r="M112" s="1">
        <f>'Monthly Data'!K148</f>
        <v>1498190.9890298899</v>
      </c>
      <c r="N112" s="12">
        <f>'Monthly Data'!L148</f>
        <v>22204168.761447892</v>
      </c>
      <c r="O112" s="12">
        <f>'Monthly Data'!M148</f>
        <v>12632127.33</v>
      </c>
      <c r="P112" s="1">
        <f>'Monthly Data'!N148</f>
        <v>525361.48709486297</v>
      </c>
      <c r="Q112" s="12">
        <f>'Monthly Data'!O148</f>
        <v>13157488.817094862</v>
      </c>
      <c r="R112" s="12">
        <f>'Monthly Data'!P148</f>
        <v>174689.06706437026</v>
      </c>
      <c r="S112" s="12">
        <f>'Monthly Data'!Q148</f>
        <v>102272.67</v>
      </c>
      <c r="T112" s="13">
        <f>'Monthly Data'!R148</f>
        <v>63808.640582172324</v>
      </c>
      <c r="U112" s="13">
        <f>'Monthly Data'!S148</f>
        <v>20336.742999999999</v>
      </c>
      <c r="V112" s="13">
        <f>'Monthly Data'!T148</f>
        <v>468</v>
      </c>
      <c r="W112" s="12">
        <f>'Monthly Data'!U148</f>
        <v>24578</v>
      </c>
      <c r="X112" s="12">
        <f>'Monthly Data'!V148</f>
        <v>2945</v>
      </c>
      <c r="Y112" s="12">
        <f>'Monthly Data'!W148</f>
        <v>309</v>
      </c>
      <c r="Z112" s="12">
        <f>'Monthly Data'!X148</f>
        <v>3</v>
      </c>
      <c r="AA112" s="12">
        <f>'Monthly Data'!Y148</f>
        <v>5685</v>
      </c>
      <c r="AB112" s="12">
        <f>'Monthly Data'!Z148</f>
        <v>169</v>
      </c>
      <c r="AC112" s="49">
        <f>Weather!C232</f>
        <v>0.50967741935483901</v>
      </c>
      <c r="AD112" s="50">
        <f>Weather!D232</f>
        <v>666.19999999999993</v>
      </c>
      <c r="AE112" s="50">
        <f>Weather!E232</f>
        <v>0</v>
      </c>
      <c r="AF112" s="50">
        <f>Weather!F232</f>
        <v>604.20000000000005</v>
      </c>
      <c r="AG112" s="50">
        <f>Weather!G232</f>
        <v>0</v>
      </c>
      <c r="AH112" s="50">
        <f>Weather!H232</f>
        <v>542.20000000000005</v>
      </c>
      <c r="AI112" s="50">
        <f>Weather!I232</f>
        <v>0</v>
      </c>
      <c r="AJ112" s="50">
        <f>Weather!J232</f>
        <v>480.20000000000005</v>
      </c>
      <c r="AK112" s="50">
        <f>Weather!K232</f>
        <v>0</v>
      </c>
      <c r="AL112" s="50">
        <f>Weather!L232</f>
        <v>418.20000000000005</v>
      </c>
      <c r="AM112" s="50">
        <f>Weather!M232</f>
        <v>0</v>
      </c>
      <c r="AN112" s="50">
        <f>Weather!N232</f>
        <v>356.2000000000001</v>
      </c>
      <c r="AO112" s="50">
        <f>Weather!O232</f>
        <v>0</v>
      </c>
      <c r="AP112" s="50">
        <f>Weather!P232</f>
        <v>295.10000000000008</v>
      </c>
      <c r="AQ112" s="50">
        <f>Weather!Q232</f>
        <v>0.90000000000000036</v>
      </c>
      <c r="AR112" s="50">
        <f>Weather!R232</f>
        <v>236.4</v>
      </c>
      <c r="AS112" s="50">
        <f>Weather!S232</f>
        <v>4.2000000000000011</v>
      </c>
      <c r="AT112" s="47">
        <f>Economic!C124</f>
        <v>743765.37</v>
      </c>
      <c r="AU112" s="47">
        <f>Economic!D124</f>
        <v>7217</v>
      </c>
      <c r="AV112" s="47">
        <f>Economic!E124</f>
        <v>7105.6</v>
      </c>
      <c r="AW112" s="47">
        <f>Economic!F124</f>
        <v>83.8</v>
      </c>
      <c r="AX112" s="47">
        <f>Economic!G124</f>
        <v>82.8</v>
      </c>
      <c r="AY112" s="51">
        <v>31</v>
      </c>
      <c r="AZ112" s="51">
        <v>23</v>
      </c>
      <c r="BA112" s="51">
        <f t="shared" si="32"/>
        <v>111</v>
      </c>
      <c r="BB112" s="51">
        <f t="shared" si="58"/>
        <v>0</v>
      </c>
      <c r="BC112" s="51">
        <f t="shared" si="58"/>
        <v>0</v>
      </c>
      <c r="BD112" s="51">
        <f t="shared" si="58"/>
        <v>1</v>
      </c>
      <c r="BE112" s="51">
        <f t="shared" si="58"/>
        <v>0</v>
      </c>
      <c r="BF112" s="51">
        <f t="shared" si="58"/>
        <v>0</v>
      </c>
      <c r="BG112" s="51">
        <f t="shared" si="58"/>
        <v>0</v>
      </c>
      <c r="BH112" s="51">
        <f t="shared" si="58"/>
        <v>0</v>
      </c>
      <c r="BI112" s="51">
        <f t="shared" si="58"/>
        <v>0</v>
      </c>
      <c r="BJ112" s="51">
        <f t="shared" si="58"/>
        <v>0</v>
      </c>
      <c r="BK112" s="51">
        <f t="shared" si="58"/>
        <v>0</v>
      </c>
      <c r="BL112" s="51">
        <f t="shared" si="58"/>
        <v>0</v>
      </c>
      <c r="BM112" s="51">
        <f t="shared" si="58"/>
        <v>0</v>
      </c>
      <c r="BN112" s="51">
        <f t="shared" si="58"/>
        <v>1</v>
      </c>
      <c r="BO112" s="51">
        <f t="shared" si="58"/>
        <v>0</v>
      </c>
      <c r="BP112" s="51">
        <f t="shared" si="33"/>
        <v>1</v>
      </c>
      <c r="BQ112" s="51">
        <f t="shared" si="55"/>
        <v>0</v>
      </c>
      <c r="BR112" s="52">
        <v>1</v>
      </c>
      <c r="BS112" s="56">
        <v>0.5</v>
      </c>
      <c r="BT112" s="58">
        <f t="shared" si="34"/>
        <v>666.19999999999993</v>
      </c>
      <c r="BU112" s="58">
        <f t="shared" si="35"/>
        <v>0</v>
      </c>
      <c r="BV112" s="58">
        <f t="shared" si="36"/>
        <v>604.20000000000005</v>
      </c>
      <c r="BW112" s="58">
        <f t="shared" si="37"/>
        <v>0</v>
      </c>
      <c r="BX112" s="58">
        <f t="shared" si="38"/>
        <v>542.20000000000005</v>
      </c>
      <c r="BY112" s="58">
        <f t="shared" si="39"/>
        <v>0</v>
      </c>
      <c r="BZ112" s="58">
        <f t="shared" si="40"/>
        <v>480.20000000000005</v>
      </c>
      <c r="CA112" s="58">
        <f t="shared" si="41"/>
        <v>0</v>
      </c>
      <c r="CB112" s="58">
        <f t="shared" si="42"/>
        <v>418.20000000000005</v>
      </c>
      <c r="CC112" s="58">
        <f t="shared" si="43"/>
        <v>0</v>
      </c>
      <c r="CD112" s="58">
        <f t="shared" si="44"/>
        <v>356.2000000000001</v>
      </c>
      <c r="CE112" s="58">
        <f t="shared" si="45"/>
        <v>0</v>
      </c>
      <c r="CF112" s="58">
        <f t="shared" si="46"/>
        <v>295.10000000000008</v>
      </c>
      <c r="CG112" s="58">
        <f t="shared" si="47"/>
        <v>0.90000000000000036</v>
      </c>
      <c r="CH112" s="58">
        <f t="shared" si="48"/>
        <v>236.4</v>
      </c>
      <c r="CI112" s="58">
        <f t="shared" si="49"/>
        <v>4.2000000000000011</v>
      </c>
      <c r="CJ112" s="12">
        <f t="shared" si="50"/>
        <v>790.58491906877782</v>
      </c>
      <c r="CK112" s="12">
        <f t="shared" si="51"/>
        <v>2786.281730028717</v>
      </c>
      <c r="CL112" s="12">
        <f t="shared" si="52"/>
        <v>71858.151331546571</v>
      </c>
      <c r="CM112" s="12">
        <f t="shared" si="53"/>
        <v>4385829.6056982875</v>
      </c>
    </row>
    <row r="113" spans="1:91">
      <c r="A113" s="11">
        <f>'Monthly Data'!A149</f>
        <v>44287</v>
      </c>
      <c r="B113" s="9">
        <f>'Monthly Data'!B149</f>
        <v>2021</v>
      </c>
      <c r="C113" s="9">
        <f t="shared" si="30"/>
        <v>4</v>
      </c>
      <c r="D113" s="12">
        <f>'Monthly Data'!C149</f>
        <v>49821746.809999995</v>
      </c>
      <c r="E113" s="1">
        <f t="shared" si="31"/>
        <v>863917.7272271812</v>
      </c>
      <c r="F113" s="12">
        <f>'Monthly Data'!D149</f>
        <v>13771752.929745</v>
      </c>
      <c r="G113" s="1">
        <f>'Monthly Data'!E149</f>
        <v>1457121.9880254194</v>
      </c>
      <c r="H113" s="12">
        <f>'Monthly Data'!F149</f>
        <v>15228874.917770419</v>
      </c>
      <c r="I113" s="12">
        <f>'Monthly Data'!G149</f>
        <v>5962358.8143570004</v>
      </c>
      <c r="J113" s="1">
        <f>'Monthly Data'!H149</f>
        <v>684730.39334757149</v>
      </c>
      <c r="K113" s="12">
        <f>'Monthly Data'!I149</f>
        <v>6647089.207704572</v>
      </c>
      <c r="L113" s="12">
        <f>'Monthly Data'!J149</f>
        <v>17324043.361414</v>
      </c>
      <c r="M113" s="1">
        <f>'Monthly Data'!K149</f>
        <v>1498190.9890298899</v>
      </c>
      <c r="N113" s="12">
        <f>'Monthly Data'!L149</f>
        <v>18822234.350443892</v>
      </c>
      <c r="O113" s="12">
        <f>'Monthly Data'!M149</f>
        <v>11651242.309999999</v>
      </c>
      <c r="P113" s="1">
        <f>'Monthly Data'!N149</f>
        <v>525361.48709486297</v>
      </c>
      <c r="Q113" s="12">
        <f>'Monthly Data'!O149</f>
        <v>12176603.797094861</v>
      </c>
      <c r="R113" s="12">
        <f>'Monthly Data'!P149</f>
        <v>147286.0672568075</v>
      </c>
      <c r="S113" s="12">
        <f>'Monthly Data'!Q149</f>
        <v>101145.60000000001</v>
      </c>
      <c r="T113" s="13">
        <f>'Monthly Data'!R149</f>
        <v>45837.479852636432</v>
      </c>
      <c r="U113" s="13">
        <f>'Monthly Data'!S149</f>
        <v>19762.841</v>
      </c>
      <c r="V113" s="13">
        <f>'Monthly Data'!T149</f>
        <v>468</v>
      </c>
      <c r="W113" s="12">
        <f>'Monthly Data'!U149</f>
        <v>24572</v>
      </c>
      <c r="X113" s="12">
        <f>'Monthly Data'!V149</f>
        <v>2947</v>
      </c>
      <c r="Y113" s="12">
        <f>'Monthly Data'!W149</f>
        <v>307</v>
      </c>
      <c r="Z113" s="12">
        <f>'Monthly Data'!X149</f>
        <v>3</v>
      </c>
      <c r="AA113" s="12">
        <f>'Monthly Data'!Y149</f>
        <v>5685</v>
      </c>
      <c r="AB113" s="12">
        <f>'Monthly Data'!Z149</f>
        <v>169</v>
      </c>
      <c r="AC113" s="49">
        <f>Weather!C233</f>
        <v>7.0299999999999994</v>
      </c>
      <c r="AD113" s="50">
        <f>Weather!D233</f>
        <v>449.09999999999991</v>
      </c>
      <c r="AE113" s="50">
        <f>Weather!E233</f>
        <v>0</v>
      </c>
      <c r="AF113" s="50">
        <f>Weather!F233</f>
        <v>389.1</v>
      </c>
      <c r="AG113" s="50">
        <f>Weather!G233</f>
        <v>0</v>
      </c>
      <c r="AH113" s="50">
        <f>Weather!H233</f>
        <v>329.09999999999997</v>
      </c>
      <c r="AI113" s="50">
        <f>Weather!I233</f>
        <v>0</v>
      </c>
      <c r="AJ113" s="50">
        <f>Weather!J233</f>
        <v>269.10000000000002</v>
      </c>
      <c r="AK113" s="50">
        <f>Weather!K233</f>
        <v>0</v>
      </c>
      <c r="AL113" s="50">
        <f>Weather!L233</f>
        <v>210.60000000000002</v>
      </c>
      <c r="AM113" s="50">
        <f>Weather!M233</f>
        <v>1.5</v>
      </c>
      <c r="AN113" s="50">
        <f>Weather!N233</f>
        <v>156.80000000000001</v>
      </c>
      <c r="AO113" s="50">
        <f>Weather!O233</f>
        <v>7.7000000000000011</v>
      </c>
      <c r="AP113" s="50">
        <f>Weather!P233</f>
        <v>107.80000000000003</v>
      </c>
      <c r="AQ113" s="50">
        <f>Weather!Q233</f>
        <v>18.700000000000003</v>
      </c>
      <c r="AR113" s="50">
        <f>Weather!R233</f>
        <v>69</v>
      </c>
      <c r="AS113" s="50">
        <f>Weather!S233</f>
        <v>39.900000000000013</v>
      </c>
      <c r="AT113" s="47">
        <f>Economic!C125</f>
        <v>743765.37</v>
      </c>
      <c r="AU113" s="47">
        <f>Economic!D125</f>
        <v>7260.1</v>
      </c>
      <c r="AV113" s="47">
        <f>Economic!E125</f>
        <v>7163.1</v>
      </c>
      <c r="AW113" s="47">
        <f>Economic!F125</f>
        <v>83</v>
      </c>
      <c r="AX113" s="47">
        <f>Economic!G125</f>
        <v>83.1</v>
      </c>
      <c r="AY113" s="51">
        <v>30</v>
      </c>
      <c r="AZ113" s="51">
        <v>21</v>
      </c>
      <c r="BA113" s="51">
        <f t="shared" si="32"/>
        <v>112</v>
      </c>
      <c r="BB113" s="51">
        <f t="shared" si="58"/>
        <v>0</v>
      </c>
      <c r="BC113" s="51">
        <f t="shared" si="58"/>
        <v>0</v>
      </c>
      <c r="BD113" s="51">
        <f t="shared" si="58"/>
        <v>0</v>
      </c>
      <c r="BE113" s="51">
        <f t="shared" si="58"/>
        <v>1</v>
      </c>
      <c r="BF113" s="51">
        <f t="shared" si="58"/>
        <v>0</v>
      </c>
      <c r="BG113" s="51">
        <f t="shared" si="58"/>
        <v>0</v>
      </c>
      <c r="BH113" s="51">
        <f t="shared" si="58"/>
        <v>0</v>
      </c>
      <c r="BI113" s="51">
        <f t="shared" si="58"/>
        <v>0</v>
      </c>
      <c r="BJ113" s="51">
        <f t="shared" si="58"/>
        <v>0</v>
      </c>
      <c r="BK113" s="51">
        <f t="shared" si="58"/>
        <v>0</v>
      </c>
      <c r="BL113" s="51">
        <f t="shared" si="58"/>
        <v>0</v>
      </c>
      <c r="BM113" s="51">
        <f t="shared" si="58"/>
        <v>0</v>
      </c>
      <c r="BN113" s="51">
        <f t="shared" si="58"/>
        <v>1</v>
      </c>
      <c r="BO113" s="51">
        <f t="shared" si="58"/>
        <v>0</v>
      </c>
      <c r="BP113" s="51">
        <f t="shared" si="33"/>
        <v>1</v>
      </c>
      <c r="BQ113" s="51">
        <f t="shared" si="55"/>
        <v>0</v>
      </c>
      <c r="BR113" s="52">
        <v>1</v>
      </c>
      <c r="BS113" s="56">
        <v>0.5</v>
      </c>
      <c r="BT113" s="58">
        <f t="shared" si="34"/>
        <v>449.09999999999991</v>
      </c>
      <c r="BU113" s="58">
        <f t="shared" si="35"/>
        <v>0</v>
      </c>
      <c r="BV113" s="58">
        <f t="shared" si="36"/>
        <v>389.1</v>
      </c>
      <c r="BW113" s="58">
        <f t="shared" si="37"/>
        <v>0</v>
      </c>
      <c r="BX113" s="58">
        <f t="shared" si="38"/>
        <v>329.09999999999997</v>
      </c>
      <c r="BY113" s="58">
        <f t="shared" si="39"/>
        <v>0</v>
      </c>
      <c r="BZ113" s="58">
        <f t="shared" si="40"/>
        <v>269.10000000000002</v>
      </c>
      <c r="CA113" s="58">
        <f t="shared" si="41"/>
        <v>0</v>
      </c>
      <c r="CB113" s="58">
        <f t="shared" si="42"/>
        <v>210.60000000000002</v>
      </c>
      <c r="CC113" s="58">
        <f t="shared" si="43"/>
        <v>1.5</v>
      </c>
      <c r="CD113" s="58">
        <f t="shared" si="44"/>
        <v>156.80000000000001</v>
      </c>
      <c r="CE113" s="58">
        <f t="shared" si="45"/>
        <v>7.7000000000000011</v>
      </c>
      <c r="CF113" s="58">
        <f t="shared" si="46"/>
        <v>107.80000000000003</v>
      </c>
      <c r="CG113" s="58">
        <f t="shared" si="47"/>
        <v>18.700000000000003</v>
      </c>
      <c r="CH113" s="58">
        <f t="shared" si="48"/>
        <v>69</v>
      </c>
      <c r="CI113" s="58">
        <f t="shared" si="49"/>
        <v>39.900000000000013</v>
      </c>
      <c r="CJ113" s="12">
        <f t="shared" si="50"/>
        <v>619.76538001670269</v>
      </c>
      <c r="CK113" s="12">
        <f t="shared" si="51"/>
        <v>2255.5443528010087</v>
      </c>
      <c r="CL113" s="12">
        <f t="shared" si="52"/>
        <v>61310.209610566424</v>
      </c>
      <c r="CM113" s="12">
        <f t="shared" si="53"/>
        <v>4058867.9323649537</v>
      </c>
    </row>
    <row r="114" spans="1:91">
      <c r="A114" s="11">
        <f>'Monthly Data'!A150</f>
        <v>44317</v>
      </c>
      <c r="B114" s="9">
        <f>'Monthly Data'!B150</f>
        <v>2021</v>
      </c>
      <c r="C114" s="9">
        <f t="shared" si="30"/>
        <v>5</v>
      </c>
      <c r="D114" s="12">
        <f>'Monthly Data'!C150</f>
        <v>48555851.389999993</v>
      </c>
      <c r="E114" s="1">
        <f t="shared" si="31"/>
        <v>898951.29208353907</v>
      </c>
      <c r="F114" s="12">
        <f>'Monthly Data'!D150</f>
        <v>12118151.106253998</v>
      </c>
      <c r="G114" s="1">
        <f>'Monthly Data'!E150</f>
        <v>1457121.9880254194</v>
      </c>
      <c r="H114" s="12">
        <f>'Monthly Data'!F150</f>
        <v>13575273.094279418</v>
      </c>
      <c r="I114" s="12">
        <f>'Monthly Data'!G150</f>
        <v>5805999.513665</v>
      </c>
      <c r="J114" s="1">
        <f>'Monthly Data'!H150</f>
        <v>684730.39334757149</v>
      </c>
      <c r="K114" s="12">
        <f>'Monthly Data'!I150</f>
        <v>6490729.9070125716</v>
      </c>
      <c r="L114" s="12">
        <f>'Monthly Data'!J150</f>
        <v>17333564.300861001</v>
      </c>
      <c r="M114" s="1">
        <f>'Monthly Data'!K150</f>
        <v>1498190.9890298899</v>
      </c>
      <c r="N114" s="12">
        <f>'Monthly Data'!L150</f>
        <v>18831755.289890893</v>
      </c>
      <c r="O114" s="12">
        <f>'Monthly Data'!M150</f>
        <v>12165116.789999999</v>
      </c>
      <c r="P114" s="1">
        <f>'Monthly Data'!N150</f>
        <v>525361.48709486297</v>
      </c>
      <c r="Q114" s="12">
        <f>'Monthly Data'!O150</f>
        <v>12690478.277094861</v>
      </c>
      <c r="R114" s="12">
        <f>'Monthly Data'!P150</f>
        <v>132867.71713644764</v>
      </c>
      <c r="S114" s="12">
        <f>'Monthly Data'!Q150</f>
        <v>101200.67</v>
      </c>
      <c r="T114" s="13">
        <f>'Monthly Data'!R150</f>
        <v>42080.804274991147</v>
      </c>
      <c r="U114" s="13">
        <f>'Monthly Data'!S150</f>
        <v>21757.5514</v>
      </c>
      <c r="V114" s="13">
        <f>'Monthly Data'!T150</f>
        <v>468</v>
      </c>
      <c r="W114" s="12">
        <f>'Monthly Data'!U150</f>
        <v>24524</v>
      </c>
      <c r="X114" s="12">
        <f>'Monthly Data'!V150</f>
        <v>2947</v>
      </c>
      <c r="Y114" s="12">
        <f>'Monthly Data'!W150</f>
        <v>308</v>
      </c>
      <c r="Z114" s="12">
        <f>'Monthly Data'!X150</f>
        <v>3</v>
      </c>
      <c r="AA114" s="12">
        <f>'Monthly Data'!Y150</f>
        <v>5685</v>
      </c>
      <c r="AB114" s="12">
        <f>'Monthly Data'!Z150</f>
        <v>169</v>
      </c>
      <c r="AC114" s="49">
        <f>Weather!C234</f>
        <v>11.761290322580644</v>
      </c>
      <c r="AD114" s="50">
        <f>Weather!D234</f>
        <v>317.40000000000003</v>
      </c>
      <c r="AE114" s="50">
        <f>Weather!E234</f>
        <v>0</v>
      </c>
      <c r="AF114" s="50">
        <f>Weather!F234</f>
        <v>255.99999999999994</v>
      </c>
      <c r="AG114" s="50">
        <f>Weather!G234</f>
        <v>0.60000000000000142</v>
      </c>
      <c r="AH114" s="50">
        <f>Weather!H234</f>
        <v>199.69999999999996</v>
      </c>
      <c r="AI114" s="50">
        <f>Weather!I234</f>
        <v>6.3000000000000007</v>
      </c>
      <c r="AJ114" s="50">
        <f>Weather!J234</f>
        <v>146.59999999999997</v>
      </c>
      <c r="AK114" s="50">
        <f>Weather!K234</f>
        <v>15.200000000000003</v>
      </c>
      <c r="AL114" s="50">
        <f>Weather!L234</f>
        <v>98.500000000000014</v>
      </c>
      <c r="AM114" s="50">
        <f>Weather!M234</f>
        <v>29.1</v>
      </c>
      <c r="AN114" s="50">
        <f>Weather!N234</f>
        <v>54.699999999999989</v>
      </c>
      <c r="AO114" s="50">
        <f>Weather!O234</f>
        <v>47.299999999999983</v>
      </c>
      <c r="AP114" s="50">
        <f>Weather!P234</f>
        <v>28.200000000000003</v>
      </c>
      <c r="AQ114" s="50">
        <f>Weather!Q234</f>
        <v>82.8</v>
      </c>
      <c r="AR114" s="50">
        <f>Weather!R234</f>
        <v>11.399999999999999</v>
      </c>
      <c r="AS114" s="50">
        <f>Weather!S234</f>
        <v>127.99999999999999</v>
      </c>
      <c r="AT114" s="47">
        <f>Economic!C126</f>
        <v>743765.37</v>
      </c>
      <c r="AU114" s="47">
        <f>Economic!D126</f>
        <v>7263</v>
      </c>
      <c r="AV114" s="47">
        <f>Economic!E126</f>
        <v>7211.3</v>
      </c>
      <c r="AW114" s="47">
        <f>Economic!F126</f>
        <v>80.400000000000006</v>
      </c>
      <c r="AX114" s="47">
        <f>Economic!G126</f>
        <v>81</v>
      </c>
      <c r="AY114" s="51">
        <v>31</v>
      </c>
      <c r="AZ114" s="51">
        <v>20</v>
      </c>
      <c r="BA114" s="51">
        <f t="shared" si="32"/>
        <v>113</v>
      </c>
      <c r="BB114" s="51">
        <f t="shared" si="58"/>
        <v>0</v>
      </c>
      <c r="BC114" s="51">
        <f t="shared" si="58"/>
        <v>0</v>
      </c>
      <c r="BD114" s="51">
        <f t="shared" si="58"/>
        <v>0</v>
      </c>
      <c r="BE114" s="51">
        <f t="shared" si="58"/>
        <v>0</v>
      </c>
      <c r="BF114" s="51">
        <f t="shared" si="58"/>
        <v>1</v>
      </c>
      <c r="BG114" s="51">
        <f t="shared" si="58"/>
        <v>0</v>
      </c>
      <c r="BH114" s="51">
        <f t="shared" si="58"/>
        <v>0</v>
      </c>
      <c r="BI114" s="51">
        <f t="shared" si="58"/>
        <v>0</v>
      </c>
      <c r="BJ114" s="51">
        <f t="shared" si="58"/>
        <v>0</v>
      </c>
      <c r="BK114" s="51">
        <f t="shared" si="58"/>
        <v>0</v>
      </c>
      <c r="BL114" s="51">
        <f t="shared" si="58"/>
        <v>0</v>
      </c>
      <c r="BM114" s="51">
        <f t="shared" si="58"/>
        <v>0</v>
      </c>
      <c r="BN114" s="51">
        <f t="shared" si="58"/>
        <v>1</v>
      </c>
      <c r="BO114" s="51">
        <f t="shared" si="58"/>
        <v>0</v>
      </c>
      <c r="BP114" s="51">
        <f t="shared" si="33"/>
        <v>1</v>
      </c>
      <c r="BQ114" s="51">
        <f t="shared" si="55"/>
        <v>1</v>
      </c>
      <c r="BR114" s="52">
        <v>1</v>
      </c>
      <c r="BS114" s="56">
        <v>0.5</v>
      </c>
      <c r="BT114" s="58">
        <f t="shared" si="34"/>
        <v>317.40000000000003</v>
      </c>
      <c r="BU114" s="58">
        <f t="shared" si="35"/>
        <v>0</v>
      </c>
      <c r="BV114" s="58">
        <f t="shared" si="36"/>
        <v>255.99999999999994</v>
      </c>
      <c r="BW114" s="58">
        <f t="shared" si="37"/>
        <v>0.60000000000000142</v>
      </c>
      <c r="BX114" s="58">
        <f t="shared" si="38"/>
        <v>199.69999999999996</v>
      </c>
      <c r="BY114" s="58">
        <f t="shared" si="39"/>
        <v>6.3000000000000007</v>
      </c>
      <c r="BZ114" s="58">
        <f t="shared" si="40"/>
        <v>146.59999999999997</v>
      </c>
      <c r="CA114" s="58">
        <f t="shared" si="41"/>
        <v>15.200000000000003</v>
      </c>
      <c r="CB114" s="58">
        <f t="shared" si="42"/>
        <v>98.500000000000014</v>
      </c>
      <c r="CC114" s="58">
        <f t="shared" si="43"/>
        <v>29.1</v>
      </c>
      <c r="CD114" s="58">
        <f t="shared" si="44"/>
        <v>54.699999999999989</v>
      </c>
      <c r="CE114" s="58">
        <f t="shared" si="45"/>
        <v>47.299999999999983</v>
      </c>
      <c r="CF114" s="58">
        <f t="shared" si="46"/>
        <v>28.200000000000003</v>
      </c>
      <c r="CG114" s="58">
        <f t="shared" si="47"/>
        <v>82.8</v>
      </c>
      <c r="CH114" s="58">
        <f t="shared" si="48"/>
        <v>11.399999999999999</v>
      </c>
      <c r="CI114" s="58">
        <f t="shared" si="49"/>
        <v>127.99999999999999</v>
      </c>
      <c r="CJ114" s="12">
        <f t="shared" si="50"/>
        <v>553.55052578206733</v>
      </c>
      <c r="CK114" s="12">
        <f t="shared" si="51"/>
        <v>2202.4872436418636</v>
      </c>
      <c r="CL114" s="12">
        <f t="shared" si="52"/>
        <v>61142.062629515887</v>
      </c>
      <c r="CM114" s="12">
        <f t="shared" si="53"/>
        <v>4230159.4256982869</v>
      </c>
    </row>
    <row r="115" spans="1:91">
      <c r="A115" s="11">
        <f>'Monthly Data'!A151</f>
        <v>44348</v>
      </c>
      <c r="B115" s="9">
        <f>'Monthly Data'!B151</f>
        <v>2021</v>
      </c>
      <c r="C115" s="9">
        <f t="shared" si="30"/>
        <v>6</v>
      </c>
      <c r="D115" s="12">
        <f>'Monthly Data'!C151</f>
        <v>52762351.590000004</v>
      </c>
      <c r="E115" s="1">
        <f t="shared" si="31"/>
        <v>2926712.1843183711</v>
      </c>
      <c r="F115" s="12">
        <f>'Monthly Data'!D151</f>
        <v>12865540.796918003</v>
      </c>
      <c r="G115" s="1">
        <f>'Monthly Data'!E151</f>
        <v>1457121.9880254194</v>
      </c>
      <c r="H115" s="12">
        <f>'Monthly Data'!F151</f>
        <v>14322662.784943422</v>
      </c>
      <c r="I115" s="12">
        <f>'Monthly Data'!G151</f>
        <v>6358481.7256929995</v>
      </c>
      <c r="J115" s="1">
        <f>'Monthly Data'!H151</f>
        <v>684730.39334757149</v>
      </c>
      <c r="K115" s="12">
        <f>'Monthly Data'!I151</f>
        <v>7043212.1190405712</v>
      </c>
      <c r="L115" s="12">
        <f>'Monthly Data'!J151</f>
        <v>18591260.446012996</v>
      </c>
      <c r="M115" s="1">
        <f>'Monthly Data'!K151</f>
        <v>1498190.9890298899</v>
      </c>
      <c r="N115" s="12">
        <f>'Monthly Data'!L151</f>
        <v>20089451.435042888</v>
      </c>
      <c r="O115" s="12">
        <f>'Monthly Data'!M151</f>
        <v>11800114.779999999</v>
      </c>
      <c r="P115" s="1">
        <f>'Monthly Data'!N151</f>
        <v>525361.48709486297</v>
      </c>
      <c r="Q115" s="12">
        <f>'Monthly Data'!O151</f>
        <v>12325476.267094862</v>
      </c>
      <c r="R115" s="12">
        <f>'Monthly Data'!P151</f>
        <v>118910.05705763496</v>
      </c>
      <c r="S115" s="12">
        <f>'Monthly Data'!Q151</f>
        <v>101331.6</v>
      </c>
      <c r="T115" s="13">
        <f>'Monthly Data'!R151</f>
        <v>50979.042116279401</v>
      </c>
      <c r="U115" s="13">
        <f>'Monthly Data'!S151</f>
        <v>24175.138100000004</v>
      </c>
      <c r="V115" s="13">
        <f>'Monthly Data'!T151</f>
        <v>468</v>
      </c>
      <c r="W115" s="12">
        <f>'Monthly Data'!U151</f>
        <v>24551</v>
      </c>
      <c r="X115" s="12">
        <f>'Monthly Data'!V151</f>
        <v>2943</v>
      </c>
      <c r="Y115" s="12">
        <f>'Monthly Data'!W151</f>
        <v>310</v>
      </c>
      <c r="Z115" s="12">
        <f>'Monthly Data'!X151</f>
        <v>3</v>
      </c>
      <c r="AA115" s="12">
        <f>'Monthly Data'!Y151</f>
        <v>5685</v>
      </c>
      <c r="AB115" s="12">
        <f>'Monthly Data'!Z151</f>
        <v>169</v>
      </c>
      <c r="AC115" s="49">
        <f>Weather!C235</f>
        <v>18.97666666666667</v>
      </c>
      <c r="AD115" s="50">
        <f>Weather!D235</f>
        <v>99.1</v>
      </c>
      <c r="AE115" s="50">
        <f>Weather!E235</f>
        <v>8.4000000000000021</v>
      </c>
      <c r="AF115" s="50">
        <f>Weather!F235</f>
        <v>56.300000000000004</v>
      </c>
      <c r="AG115" s="50">
        <f>Weather!G235</f>
        <v>25.600000000000005</v>
      </c>
      <c r="AH115" s="50">
        <f>Weather!H235</f>
        <v>27</v>
      </c>
      <c r="AI115" s="50">
        <f>Weather!I235</f>
        <v>56.300000000000011</v>
      </c>
      <c r="AJ115" s="50">
        <f>Weather!J235</f>
        <v>7.8000000000000007</v>
      </c>
      <c r="AK115" s="50">
        <f>Weather!K235</f>
        <v>97.1</v>
      </c>
      <c r="AL115" s="50">
        <f>Weather!L235</f>
        <v>2.9000000000000004</v>
      </c>
      <c r="AM115" s="50">
        <f>Weather!M235</f>
        <v>152.19999999999999</v>
      </c>
      <c r="AN115" s="50">
        <f>Weather!N235</f>
        <v>0</v>
      </c>
      <c r="AO115" s="50">
        <f>Weather!O235</f>
        <v>209.29999999999995</v>
      </c>
      <c r="AP115" s="50">
        <f>Weather!P235</f>
        <v>0</v>
      </c>
      <c r="AQ115" s="50">
        <f>Weather!Q235</f>
        <v>269.29999999999995</v>
      </c>
      <c r="AR115" s="50">
        <f>Weather!R235</f>
        <v>0</v>
      </c>
      <c r="AS115" s="50">
        <f>Weather!S235</f>
        <v>329.3</v>
      </c>
      <c r="AT115" s="47">
        <f>Economic!C127</f>
        <v>743765.37</v>
      </c>
      <c r="AU115" s="47">
        <f>Economic!D127</f>
        <v>7244</v>
      </c>
      <c r="AV115" s="47">
        <f>Economic!E127</f>
        <v>7273.4</v>
      </c>
      <c r="AW115" s="47">
        <f>Economic!F127</f>
        <v>78.599999999999994</v>
      </c>
      <c r="AX115" s="47">
        <f>Economic!G127</f>
        <v>79.2</v>
      </c>
      <c r="AY115" s="51">
        <v>30</v>
      </c>
      <c r="AZ115" s="51">
        <v>22</v>
      </c>
      <c r="BA115" s="51">
        <f t="shared" si="32"/>
        <v>114</v>
      </c>
      <c r="BB115" s="51">
        <f t="shared" si="58"/>
        <v>0</v>
      </c>
      <c r="BC115" s="51">
        <f t="shared" si="58"/>
        <v>0</v>
      </c>
      <c r="BD115" s="51">
        <f t="shared" si="58"/>
        <v>0</v>
      </c>
      <c r="BE115" s="51">
        <f t="shared" si="58"/>
        <v>0</v>
      </c>
      <c r="BF115" s="51">
        <f t="shared" si="58"/>
        <v>0</v>
      </c>
      <c r="BG115" s="51">
        <f t="shared" si="58"/>
        <v>1</v>
      </c>
      <c r="BH115" s="51">
        <f t="shared" si="58"/>
        <v>0</v>
      </c>
      <c r="BI115" s="51">
        <f t="shared" si="58"/>
        <v>0</v>
      </c>
      <c r="BJ115" s="51">
        <f t="shared" si="58"/>
        <v>0</v>
      </c>
      <c r="BK115" s="51">
        <f t="shared" si="58"/>
        <v>0</v>
      </c>
      <c r="BL115" s="51">
        <f t="shared" si="58"/>
        <v>0</v>
      </c>
      <c r="BM115" s="51">
        <f t="shared" si="58"/>
        <v>0</v>
      </c>
      <c r="BN115" s="51">
        <f t="shared" si="58"/>
        <v>0</v>
      </c>
      <c r="BO115" s="51">
        <f t="shared" si="58"/>
        <v>0</v>
      </c>
      <c r="BP115" s="51">
        <f t="shared" si="33"/>
        <v>0</v>
      </c>
      <c r="BQ115" s="51">
        <f t="shared" si="55"/>
        <v>1</v>
      </c>
      <c r="BR115" s="52">
        <v>1</v>
      </c>
      <c r="BS115" s="56">
        <v>0.5</v>
      </c>
      <c r="BT115" s="58">
        <f t="shared" si="34"/>
        <v>99.1</v>
      </c>
      <c r="BU115" s="58">
        <f t="shared" si="35"/>
        <v>8.4000000000000021</v>
      </c>
      <c r="BV115" s="58">
        <f t="shared" si="36"/>
        <v>56.300000000000004</v>
      </c>
      <c r="BW115" s="58">
        <f t="shared" si="37"/>
        <v>25.600000000000005</v>
      </c>
      <c r="BX115" s="58">
        <f t="shared" si="38"/>
        <v>27</v>
      </c>
      <c r="BY115" s="58">
        <f t="shared" si="39"/>
        <v>56.300000000000011</v>
      </c>
      <c r="BZ115" s="58">
        <f t="shared" si="40"/>
        <v>7.8000000000000007</v>
      </c>
      <c r="CA115" s="58">
        <f t="shared" si="41"/>
        <v>97.1</v>
      </c>
      <c r="CB115" s="58">
        <f t="shared" si="42"/>
        <v>2.9000000000000004</v>
      </c>
      <c r="CC115" s="58">
        <f t="shared" si="43"/>
        <v>152.19999999999999</v>
      </c>
      <c r="CD115" s="58">
        <f t="shared" si="44"/>
        <v>0</v>
      </c>
      <c r="CE115" s="58">
        <f t="shared" si="45"/>
        <v>209.29999999999995</v>
      </c>
      <c r="CF115" s="58">
        <f t="shared" si="46"/>
        <v>0</v>
      </c>
      <c r="CG115" s="58">
        <f t="shared" si="47"/>
        <v>269.29999999999995</v>
      </c>
      <c r="CH115" s="58">
        <f t="shared" si="48"/>
        <v>0</v>
      </c>
      <c r="CI115" s="58">
        <f t="shared" si="49"/>
        <v>329.3</v>
      </c>
      <c r="CJ115" s="12">
        <f t="shared" si="50"/>
        <v>583.38408964781161</v>
      </c>
      <c r="CK115" s="12">
        <f t="shared" si="51"/>
        <v>2393.2083313083831</v>
      </c>
      <c r="CL115" s="12">
        <f t="shared" si="52"/>
        <v>64804.682048525443</v>
      </c>
      <c r="CM115" s="12">
        <f t="shared" si="53"/>
        <v>4108492.0890316204</v>
      </c>
    </row>
    <row r="116" spans="1:91">
      <c r="A116" s="11">
        <f>'Monthly Data'!A152</f>
        <v>44378</v>
      </c>
      <c r="B116" s="9">
        <f>'Monthly Data'!B152</f>
        <v>2021</v>
      </c>
      <c r="C116" s="9">
        <f t="shared" si="30"/>
        <v>7</v>
      </c>
      <c r="D116" s="12">
        <f>'Monthly Data'!C152</f>
        <v>57081693.409999996</v>
      </c>
      <c r="E116" s="1">
        <f t="shared" si="31"/>
        <v>2925806.4786064699</v>
      </c>
      <c r="F116" s="12">
        <f>'Monthly Data'!D152</f>
        <v>13839326.944390001</v>
      </c>
      <c r="G116" s="1">
        <f>'Monthly Data'!E152</f>
        <v>1457121.9880254194</v>
      </c>
      <c r="H116" s="12">
        <f>'Monthly Data'!F152</f>
        <v>15296448.93241542</v>
      </c>
      <c r="I116" s="12">
        <f>'Monthly Data'!G152</f>
        <v>6873068.3681339994</v>
      </c>
      <c r="J116" s="1">
        <f>'Monthly Data'!H152</f>
        <v>684730.39334757149</v>
      </c>
      <c r="K116" s="12">
        <f>'Monthly Data'!I152</f>
        <v>7557798.761481571</v>
      </c>
      <c r="L116" s="12">
        <f>'Monthly Data'!J152</f>
        <v>20065988.714999996</v>
      </c>
      <c r="M116" s="1">
        <f>'Monthly Data'!K152</f>
        <v>1498190.9890298899</v>
      </c>
      <c r="N116" s="12">
        <f>'Monthly Data'!L152</f>
        <v>21564179.704029888</v>
      </c>
      <c r="O116" s="12">
        <f>'Monthly Data'!M152</f>
        <v>13147172.149999999</v>
      </c>
      <c r="P116" s="1">
        <f>'Monthly Data'!N152</f>
        <v>525361.48709486297</v>
      </c>
      <c r="Q116" s="12">
        <f>'Monthly Data'!O152</f>
        <v>13672533.637094861</v>
      </c>
      <c r="R116" s="12">
        <f>'Monthly Data'!P152</f>
        <v>127685.04386953238</v>
      </c>
      <c r="S116" s="12">
        <f>'Monthly Data'!Q152</f>
        <v>102645.71</v>
      </c>
      <c r="T116" s="13">
        <f>'Monthly Data'!R152</f>
        <v>44507.517844807735</v>
      </c>
      <c r="U116" s="13">
        <f>'Monthly Data'!S152</f>
        <v>25488.649399999998</v>
      </c>
      <c r="V116" s="13">
        <f>'Monthly Data'!T152</f>
        <v>468</v>
      </c>
      <c r="W116" s="12">
        <f>'Monthly Data'!U152</f>
        <v>24598</v>
      </c>
      <c r="X116" s="12">
        <f>'Monthly Data'!V152</f>
        <v>2948</v>
      </c>
      <c r="Y116" s="12">
        <f>'Monthly Data'!W152</f>
        <v>309</v>
      </c>
      <c r="Z116" s="12">
        <f>'Monthly Data'!X152</f>
        <v>3</v>
      </c>
      <c r="AA116" s="12">
        <f>'Monthly Data'!Y152</f>
        <v>5685</v>
      </c>
      <c r="AB116" s="12">
        <f>'Monthly Data'!Z152</f>
        <v>169</v>
      </c>
      <c r="AC116" s="49">
        <f>Weather!C236</f>
        <v>19.619354838709675</v>
      </c>
      <c r="AD116" s="50">
        <f>Weather!D236</f>
        <v>82.199999999999989</v>
      </c>
      <c r="AE116" s="50">
        <f>Weather!E236</f>
        <v>8.3999999999999986</v>
      </c>
      <c r="AF116" s="50">
        <f>Weather!F236</f>
        <v>38.999999999999993</v>
      </c>
      <c r="AG116" s="50">
        <f>Weather!G236</f>
        <v>27.200000000000003</v>
      </c>
      <c r="AH116" s="50">
        <f>Weather!H236</f>
        <v>11.199999999999998</v>
      </c>
      <c r="AI116" s="50">
        <f>Weather!I236</f>
        <v>61.400000000000006</v>
      </c>
      <c r="AJ116" s="50">
        <f>Weather!J236</f>
        <v>0.59999999999999964</v>
      </c>
      <c r="AK116" s="50">
        <f>Weather!K236</f>
        <v>112.79999999999998</v>
      </c>
      <c r="AL116" s="50">
        <f>Weather!L236</f>
        <v>0</v>
      </c>
      <c r="AM116" s="50">
        <f>Weather!M236</f>
        <v>174.20000000000002</v>
      </c>
      <c r="AN116" s="50">
        <f>Weather!N236</f>
        <v>0</v>
      </c>
      <c r="AO116" s="50">
        <f>Weather!O236</f>
        <v>236.20000000000007</v>
      </c>
      <c r="AP116" s="50">
        <f>Weather!P236</f>
        <v>0</v>
      </c>
      <c r="AQ116" s="50">
        <f>Weather!Q236</f>
        <v>298.20000000000005</v>
      </c>
      <c r="AR116" s="50">
        <f>Weather!R236</f>
        <v>0</v>
      </c>
      <c r="AS116" s="50">
        <f>Weather!S236</f>
        <v>360.20000000000005</v>
      </c>
      <c r="AT116" s="47">
        <f>Economic!C128</f>
        <v>743765.37</v>
      </c>
      <c r="AU116" s="47">
        <f>Economic!D128</f>
        <v>7295</v>
      </c>
      <c r="AV116" s="47">
        <f>Economic!E128</f>
        <v>7372.5</v>
      </c>
      <c r="AW116" s="47">
        <f>Economic!F128</f>
        <v>78.5</v>
      </c>
      <c r="AX116" s="47">
        <f>Economic!G128</f>
        <v>79.2</v>
      </c>
      <c r="AY116" s="51">
        <v>31</v>
      </c>
      <c r="AZ116" s="51">
        <v>21</v>
      </c>
      <c r="BA116" s="51">
        <f t="shared" si="32"/>
        <v>115</v>
      </c>
      <c r="BB116" s="51">
        <f t="shared" si="58"/>
        <v>0</v>
      </c>
      <c r="BC116" s="51">
        <f t="shared" si="58"/>
        <v>0</v>
      </c>
      <c r="BD116" s="51">
        <f t="shared" si="58"/>
        <v>0</v>
      </c>
      <c r="BE116" s="51">
        <f t="shared" si="58"/>
        <v>0</v>
      </c>
      <c r="BF116" s="51">
        <f t="shared" si="58"/>
        <v>0</v>
      </c>
      <c r="BG116" s="51">
        <f t="shared" si="58"/>
        <v>0</v>
      </c>
      <c r="BH116" s="51">
        <f t="shared" si="58"/>
        <v>1</v>
      </c>
      <c r="BI116" s="51">
        <f t="shared" si="58"/>
        <v>0</v>
      </c>
      <c r="BJ116" s="51">
        <f t="shared" si="58"/>
        <v>0</v>
      </c>
      <c r="BK116" s="51">
        <f t="shared" si="58"/>
        <v>0</v>
      </c>
      <c r="BL116" s="51">
        <f t="shared" si="58"/>
        <v>0</v>
      </c>
      <c r="BM116" s="51">
        <f t="shared" si="58"/>
        <v>0</v>
      </c>
      <c r="BN116" s="51">
        <f t="shared" si="58"/>
        <v>0</v>
      </c>
      <c r="BO116" s="51">
        <f t="shared" si="58"/>
        <v>0</v>
      </c>
      <c r="BP116" s="51">
        <f t="shared" si="33"/>
        <v>0</v>
      </c>
      <c r="BQ116" s="51">
        <f t="shared" si="55"/>
        <v>1</v>
      </c>
      <c r="BR116" s="52">
        <v>1</v>
      </c>
      <c r="BS116" s="56">
        <v>0.5</v>
      </c>
      <c r="BT116" s="58">
        <f t="shared" si="34"/>
        <v>82.199999999999989</v>
      </c>
      <c r="BU116" s="58">
        <f t="shared" si="35"/>
        <v>8.3999999999999986</v>
      </c>
      <c r="BV116" s="58">
        <f t="shared" si="36"/>
        <v>38.999999999999993</v>
      </c>
      <c r="BW116" s="58">
        <f t="shared" si="37"/>
        <v>27.200000000000003</v>
      </c>
      <c r="BX116" s="58">
        <f t="shared" si="38"/>
        <v>11.199999999999998</v>
      </c>
      <c r="BY116" s="58">
        <f t="shared" si="39"/>
        <v>61.400000000000006</v>
      </c>
      <c r="BZ116" s="58">
        <f t="shared" si="40"/>
        <v>0.59999999999999964</v>
      </c>
      <c r="CA116" s="58">
        <f t="shared" si="41"/>
        <v>112.79999999999998</v>
      </c>
      <c r="CB116" s="58">
        <f t="shared" si="42"/>
        <v>0</v>
      </c>
      <c r="CC116" s="58">
        <f t="shared" si="43"/>
        <v>174.20000000000002</v>
      </c>
      <c r="CD116" s="58">
        <f t="shared" si="44"/>
        <v>0</v>
      </c>
      <c r="CE116" s="58">
        <f t="shared" si="45"/>
        <v>236.20000000000007</v>
      </c>
      <c r="CF116" s="58">
        <f t="shared" si="46"/>
        <v>0</v>
      </c>
      <c r="CG116" s="58">
        <f t="shared" si="47"/>
        <v>298.20000000000005</v>
      </c>
      <c r="CH116" s="58">
        <f t="shared" si="48"/>
        <v>0</v>
      </c>
      <c r="CI116" s="58">
        <f t="shared" si="49"/>
        <v>360.20000000000005</v>
      </c>
      <c r="CJ116" s="12">
        <f t="shared" si="50"/>
        <v>621.85742468556066</v>
      </c>
      <c r="CK116" s="12">
        <f t="shared" si="51"/>
        <v>2563.703786119936</v>
      </c>
      <c r="CL116" s="12">
        <f t="shared" si="52"/>
        <v>69786.989333430058</v>
      </c>
      <c r="CM116" s="12">
        <f t="shared" si="53"/>
        <v>4557511.2123649539</v>
      </c>
    </row>
    <row r="117" spans="1:91">
      <c r="A117" s="11">
        <f>'Monthly Data'!A153</f>
        <v>44409</v>
      </c>
      <c r="B117" s="9">
        <f>'Monthly Data'!B153</f>
        <v>2021</v>
      </c>
      <c r="C117" s="9">
        <f t="shared" si="30"/>
        <v>8</v>
      </c>
      <c r="D117" s="12">
        <f>'Monthly Data'!C153</f>
        <v>64567666.960000008</v>
      </c>
      <c r="E117" s="1">
        <f t="shared" si="31"/>
        <v>4469876.945566006</v>
      </c>
      <c r="F117" s="12">
        <f>'Monthly Data'!D153</f>
        <v>16375435.390022999</v>
      </c>
      <c r="G117" s="1">
        <f>'Monthly Data'!E153</f>
        <v>1457121.9880254194</v>
      </c>
      <c r="H117" s="12">
        <f>'Monthly Data'!F153</f>
        <v>17832557.37804842</v>
      </c>
      <c r="I117" s="12">
        <f>'Monthly Data'!G153</f>
        <v>7719083.9220110001</v>
      </c>
      <c r="J117" s="1">
        <f>'Monthly Data'!H153</f>
        <v>684730.39334757149</v>
      </c>
      <c r="K117" s="12">
        <f>'Monthly Data'!I153</f>
        <v>8403814.3153585717</v>
      </c>
      <c r="L117" s="12">
        <f>'Monthly Data'!J153</f>
        <v>22307757.397399999</v>
      </c>
      <c r="M117" s="1">
        <f>'Monthly Data'!K153</f>
        <v>1498190.9890298899</v>
      </c>
      <c r="N117" s="12">
        <f>'Monthly Data'!L153</f>
        <v>23805948.386429891</v>
      </c>
      <c r="O117" s="12">
        <f>'Monthly Data'!M153</f>
        <v>13449770.550000001</v>
      </c>
      <c r="P117" s="1">
        <f>'Monthly Data'!N153</f>
        <v>525361.48709486297</v>
      </c>
      <c r="Q117" s="12">
        <f>'Monthly Data'!O153</f>
        <v>13975132.037094863</v>
      </c>
      <c r="R117" s="12">
        <f>'Monthly Data'!P153</f>
        <v>144542.08499999999</v>
      </c>
      <c r="S117" s="12">
        <f>'Monthly Data'!Q153</f>
        <v>101200.67</v>
      </c>
      <c r="T117" s="13">
        <f>'Monthly Data'!R153</f>
        <v>50257.704013934046</v>
      </c>
      <c r="U117" s="13">
        <f>'Monthly Data'!S153</f>
        <v>28231.728068400931</v>
      </c>
      <c r="V117" s="13">
        <f>'Monthly Data'!T153</f>
        <v>468</v>
      </c>
      <c r="W117" s="12">
        <f>'Monthly Data'!U153</f>
        <v>24615</v>
      </c>
      <c r="X117" s="12">
        <f>'Monthly Data'!V153</f>
        <v>2949</v>
      </c>
      <c r="Y117" s="12">
        <f>'Monthly Data'!W153</f>
        <v>311</v>
      </c>
      <c r="Z117" s="12">
        <f>'Monthly Data'!X153</f>
        <v>3</v>
      </c>
      <c r="AA117" s="12">
        <f>'Monthly Data'!Y153</f>
        <v>5685</v>
      </c>
      <c r="AB117" s="12">
        <f>'Monthly Data'!Z153</f>
        <v>169</v>
      </c>
      <c r="AC117" s="49">
        <f>Weather!C237</f>
        <v>22.080645161290324</v>
      </c>
      <c r="AD117" s="50">
        <f>Weather!D237</f>
        <v>38</v>
      </c>
      <c r="AE117" s="50">
        <f>Weather!E237</f>
        <v>40.5</v>
      </c>
      <c r="AF117" s="50">
        <f>Weather!F237</f>
        <v>17.499999999999996</v>
      </c>
      <c r="AG117" s="50">
        <f>Weather!G237</f>
        <v>81.999999999999986</v>
      </c>
      <c r="AH117" s="50">
        <f>Weather!H237</f>
        <v>4.7999999999999972</v>
      </c>
      <c r="AI117" s="50">
        <f>Weather!I237</f>
        <v>131.30000000000001</v>
      </c>
      <c r="AJ117" s="50">
        <f>Weather!J237</f>
        <v>0</v>
      </c>
      <c r="AK117" s="50">
        <f>Weather!K237</f>
        <v>188.50000000000003</v>
      </c>
      <c r="AL117" s="50">
        <f>Weather!L237</f>
        <v>0</v>
      </c>
      <c r="AM117" s="50">
        <f>Weather!M237</f>
        <v>250.5</v>
      </c>
      <c r="AN117" s="50">
        <f>Weather!N237</f>
        <v>0</v>
      </c>
      <c r="AO117" s="50">
        <f>Weather!O237</f>
        <v>312.5</v>
      </c>
      <c r="AP117" s="50">
        <f>Weather!P237</f>
        <v>0</v>
      </c>
      <c r="AQ117" s="50">
        <f>Weather!Q237</f>
        <v>374.49999999999994</v>
      </c>
      <c r="AR117" s="50">
        <f>Weather!R237</f>
        <v>0</v>
      </c>
      <c r="AS117" s="50">
        <f>Weather!S237</f>
        <v>436.5</v>
      </c>
      <c r="AT117" s="47">
        <f>Economic!C129</f>
        <v>743765.37</v>
      </c>
      <c r="AU117" s="47">
        <f>Economic!D129</f>
        <v>7365</v>
      </c>
      <c r="AV117" s="47">
        <f>Economic!E129</f>
        <v>7458.5</v>
      </c>
      <c r="AW117" s="47">
        <f>Economic!F129</f>
        <v>80.099999999999994</v>
      </c>
      <c r="AX117" s="47">
        <f>Economic!G129</f>
        <v>80.7</v>
      </c>
      <c r="AY117" s="51">
        <v>31</v>
      </c>
      <c r="AZ117" s="51">
        <v>21</v>
      </c>
      <c r="BA117" s="51">
        <f t="shared" si="32"/>
        <v>116</v>
      </c>
      <c r="BB117" s="51">
        <f t="shared" si="58"/>
        <v>0</v>
      </c>
      <c r="BC117" s="51">
        <f t="shared" si="58"/>
        <v>0</v>
      </c>
      <c r="BD117" s="51">
        <f t="shared" si="58"/>
        <v>0</v>
      </c>
      <c r="BE117" s="51">
        <f t="shared" si="58"/>
        <v>0</v>
      </c>
      <c r="BF117" s="51">
        <f t="shared" si="58"/>
        <v>0</v>
      </c>
      <c r="BG117" s="51">
        <f t="shared" si="58"/>
        <v>0</v>
      </c>
      <c r="BH117" s="51">
        <f t="shared" si="58"/>
        <v>0</v>
      </c>
      <c r="BI117" s="51">
        <f t="shared" si="58"/>
        <v>1</v>
      </c>
      <c r="BJ117" s="51">
        <f t="shared" si="58"/>
        <v>0</v>
      </c>
      <c r="BK117" s="51">
        <f t="shared" si="58"/>
        <v>0</v>
      </c>
      <c r="BL117" s="51">
        <f t="shared" si="58"/>
        <v>0</v>
      </c>
      <c r="BM117" s="51">
        <f t="shared" si="58"/>
        <v>0</v>
      </c>
      <c r="BN117" s="51">
        <f t="shared" si="58"/>
        <v>0</v>
      </c>
      <c r="BO117" s="51">
        <f t="shared" si="58"/>
        <v>0</v>
      </c>
      <c r="BP117" s="51">
        <f t="shared" si="33"/>
        <v>0</v>
      </c>
      <c r="BQ117" s="51">
        <f t="shared" si="55"/>
        <v>1</v>
      </c>
      <c r="BR117" s="52">
        <v>1</v>
      </c>
      <c r="BS117" s="56">
        <v>0.5</v>
      </c>
      <c r="BT117" s="58">
        <f t="shared" si="34"/>
        <v>38</v>
      </c>
      <c r="BU117" s="58">
        <f t="shared" si="35"/>
        <v>40.5</v>
      </c>
      <c r="BV117" s="58">
        <f t="shared" si="36"/>
        <v>17.499999999999996</v>
      </c>
      <c r="BW117" s="58">
        <f t="shared" si="37"/>
        <v>81.999999999999986</v>
      </c>
      <c r="BX117" s="58">
        <f t="shared" si="38"/>
        <v>4.7999999999999972</v>
      </c>
      <c r="BY117" s="58">
        <f t="shared" si="39"/>
        <v>131.30000000000001</v>
      </c>
      <c r="BZ117" s="58">
        <f t="shared" si="40"/>
        <v>0</v>
      </c>
      <c r="CA117" s="58">
        <f t="shared" si="41"/>
        <v>188.50000000000003</v>
      </c>
      <c r="CB117" s="58">
        <f t="shared" si="42"/>
        <v>0</v>
      </c>
      <c r="CC117" s="58">
        <f t="shared" si="43"/>
        <v>250.5</v>
      </c>
      <c r="CD117" s="58">
        <f t="shared" si="44"/>
        <v>0</v>
      </c>
      <c r="CE117" s="58">
        <f t="shared" si="45"/>
        <v>312.5</v>
      </c>
      <c r="CF117" s="58">
        <f t="shared" si="46"/>
        <v>0</v>
      </c>
      <c r="CG117" s="58">
        <f t="shared" si="47"/>
        <v>374.49999999999994</v>
      </c>
      <c r="CH117" s="58">
        <f t="shared" si="48"/>
        <v>0</v>
      </c>
      <c r="CI117" s="58">
        <f t="shared" si="49"/>
        <v>436.5</v>
      </c>
      <c r="CJ117" s="12">
        <f t="shared" si="50"/>
        <v>724.45896315451637</v>
      </c>
      <c r="CK117" s="12">
        <f t="shared" si="51"/>
        <v>2849.7166210100277</v>
      </c>
      <c r="CL117" s="12">
        <f t="shared" si="52"/>
        <v>76546.457834179717</v>
      </c>
      <c r="CM117" s="12">
        <f t="shared" si="53"/>
        <v>4658377.3456982877</v>
      </c>
    </row>
    <row r="118" spans="1:91">
      <c r="A118" s="11">
        <f>'Monthly Data'!A154</f>
        <v>44440</v>
      </c>
      <c r="B118" s="9">
        <f>'Monthly Data'!B154</f>
        <v>2021</v>
      </c>
      <c r="C118" s="9">
        <f t="shared" ref="C118:C121" si="59">MONTH(A118)</f>
        <v>9</v>
      </c>
      <c r="D118" s="12">
        <f>'Monthly Data'!C154</f>
        <v>54076201.339999996</v>
      </c>
      <c r="E118" s="1">
        <f t="shared" ref="E118:E121" si="60">D118-SUM(F118,I118,L118,O118,R118,S118)</f>
        <v>1850199.8920460045</v>
      </c>
      <c r="F118" s="12">
        <f>'Monthly Data'!D154</f>
        <v>12601465.019769998</v>
      </c>
      <c r="G118" s="1">
        <f>'Monthly Data'!E154</f>
        <v>1457121.9880254194</v>
      </c>
      <c r="H118" s="12">
        <f>'Monthly Data'!F154</f>
        <v>14058587.007795418</v>
      </c>
      <c r="I118" s="12">
        <f>'Monthly Data'!G154</f>
        <v>6405359.4314669995</v>
      </c>
      <c r="J118" s="1">
        <f>'Monthly Data'!H154</f>
        <v>684730.39334757149</v>
      </c>
      <c r="K118" s="12">
        <f>'Monthly Data'!I154</f>
        <v>7090089.8248145711</v>
      </c>
      <c r="L118" s="12">
        <f>'Monthly Data'!J154</f>
        <v>19005861.921627</v>
      </c>
      <c r="M118" s="1">
        <f>'Monthly Data'!K154</f>
        <v>1498190.9890298899</v>
      </c>
      <c r="N118" s="12">
        <f>'Monthly Data'!L154</f>
        <v>20504052.910656892</v>
      </c>
      <c r="O118" s="12">
        <f>'Monthly Data'!M154</f>
        <v>13951258.609999999</v>
      </c>
      <c r="P118" s="1">
        <f>'Monthly Data'!N154</f>
        <v>525361.48709486297</v>
      </c>
      <c r="Q118" s="12">
        <f>'Monthly Data'!O154</f>
        <v>14476620.097094862</v>
      </c>
      <c r="R118" s="12">
        <f>'Monthly Data'!P154</f>
        <v>160724.86509000009</v>
      </c>
      <c r="S118" s="12">
        <f>'Monthly Data'!Q154</f>
        <v>101331.6</v>
      </c>
      <c r="T118" s="13">
        <f>'Monthly Data'!R154</f>
        <v>36845.104527634074</v>
      </c>
      <c r="U118" s="13">
        <f>'Monthly Data'!S154</f>
        <v>26160.331196933803</v>
      </c>
      <c r="V118" s="13">
        <f>'Monthly Data'!T154</f>
        <v>468</v>
      </c>
      <c r="W118" s="12">
        <f>'Monthly Data'!U154</f>
        <v>24647</v>
      </c>
      <c r="X118" s="12">
        <f>'Monthly Data'!V154</f>
        <v>2947</v>
      </c>
      <c r="Y118" s="12">
        <f>'Monthly Data'!W154</f>
        <v>312</v>
      </c>
      <c r="Z118" s="12">
        <f>'Monthly Data'!X154</f>
        <v>3</v>
      </c>
      <c r="AA118" s="12">
        <f>'Monthly Data'!Y154</f>
        <v>5685</v>
      </c>
      <c r="AB118" s="12">
        <f>'Monthly Data'!Z154</f>
        <v>169</v>
      </c>
      <c r="AC118" s="49">
        <f>Weather!C238</f>
        <v>16.603333333333332</v>
      </c>
      <c r="AD118" s="50">
        <f>Weather!D238</f>
        <v>161.90000000000003</v>
      </c>
      <c r="AE118" s="50">
        <f>Weather!E238</f>
        <v>0</v>
      </c>
      <c r="AF118" s="50">
        <f>Weather!F238</f>
        <v>102.5</v>
      </c>
      <c r="AG118" s="50">
        <f>Weather!G238</f>
        <v>0.59999999999999787</v>
      </c>
      <c r="AH118" s="50">
        <f>Weather!H238</f>
        <v>54</v>
      </c>
      <c r="AI118" s="50">
        <f>Weather!I238</f>
        <v>12.099999999999991</v>
      </c>
      <c r="AJ118" s="50">
        <f>Weather!J238</f>
        <v>24.500000000000004</v>
      </c>
      <c r="AK118" s="50">
        <f>Weather!K238</f>
        <v>42.6</v>
      </c>
      <c r="AL118" s="50">
        <f>Weather!L238</f>
        <v>8.3000000000000025</v>
      </c>
      <c r="AM118" s="50">
        <f>Weather!M238</f>
        <v>86.399999999999977</v>
      </c>
      <c r="AN118" s="50">
        <f>Weather!N238</f>
        <v>2.0000000000000018</v>
      </c>
      <c r="AO118" s="50">
        <f>Weather!O238</f>
        <v>140.1</v>
      </c>
      <c r="AP118" s="50">
        <f>Weather!P238</f>
        <v>0</v>
      </c>
      <c r="AQ118" s="50">
        <f>Weather!Q238</f>
        <v>198.09999999999994</v>
      </c>
      <c r="AR118" s="50">
        <f>Weather!R238</f>
        <v>0</v>
      </c>
      <c r="AS118" s="50">
        <f>Weather!S238</f>
        <v>258.09999999999997</v>
      </c>
      <c r="AT118" s="47">
        <f>Economic!C130</f>
        <v>743765.37</v>
      </c>
      <c r="AU118" s="47">
        <f>Economic!D130</f>
        <v>7427.9</v>
      </c>
      <c r="AV118" s="47">
        <f>Economic!E130</f>
        <v>7485</v>
      </c>
      <c r="AW118" s="47">
        <f>Economic!F130</f>
        <v>80.599999999999994</v>
      </c>
      <c r="AX118" s="47">
        <f>Economic!G130</f>
        <v>80.7</v>
      </c>
      <c r="AY118" s="51">
        <v>30</v>
      </c>
      <c r="AZ118" s="194">
        <v>20</v>
      </c>
      <c r="BA118" s="51">
        <f t="shared" si="32"/>
        <v>117</v>
      </c>
      <c r="BB118" s="51">
        <f t="shared" ref="BB118:BO118" si="61">BB106</f>
        <v>0</v>
      </c>
      <c r="BC118" s="51">
        <f t="shared" si="61"/>
        <v>0</v>
      </c>
      <c r="BD118" s="51">
        <f t="shared" si="61"/>
        <v>0</v>
      </c>
      <c r="BE118" s="51">
        <f t="shared" si="61"/>
        <v>0</v>
      </c>
      <c r="BF118" s="51">
        <f t="shared" si="61"/>
        <v>0</v>
      </c>
      <c r="BG118" s="51">
        <f t="shared" si="61"/>
        <v>0</v>
      </c>
      <c r="BH118" s="51">
        <f t="shared" si="61"/>
        <v>0</v>
      </c>
      <c r="BI118" s="51">
        <f t="shared" si="61"/>
        <v>0</v>
      </c>
      <c r="BJ118" s="51">
        <f t="shared" si="61"/>
        <v>1</v>
      </c>
      <c r="BK118" s="51">
        <f t="shared" si="61"/>
        <v>0</v>
      </c>
      <c r="BL118" s="51">
        <f t="shared" si="61"/>
        <v>0</v>
      </c>
      <c r="BM118" s="51">
        <f t="shared" si="61"/>
        <v>0</v>
      </c>
      <c r="BN118" s="51">
        <f t="shared" si="61"/>
        <v>0</v>
      </c>
      <c r="BO118" s="51">
        <f t="shared" si="61"/>
        <v>1</v>
      </c>
      <c r="BP118" s="51">
        <f t="shared" ref="BP118:BP120" si="62">BN118+BO118</f>
        <v>1</v>
      </c>
      <c r="BQ118" s="51">
        <f t="shared" si="55"/>
        <v>0</v>
      </c>
      <c r="BR118" s="52">
        <v>1</v>
      </c>
      <c r="BS118" s="56">
        <v>0.5</v>
      </c>
      <c r="BT118" s="58">
        <f t="shared" ref="BT118:BT119" si="63">$BR118*AD118</f>
        <v>161.90000000000003</v>
      </c>
      <c r="BU118" s="58">
        <f t="shared" ref="BU118:BU119" si="64">$BR118*AE118</f>
        <v>0</v>
      </c>
      <c r="BV118" s="58">
        <f t="shared" ref="BV118:BV119" si="65">$BR118*AF118</f>
        <v>102.5</v>
      </c>
      <c r="BW118" s="58">
        <f t="shared" ref="BW118:BW119" si="66">$BR118*AG118</f>
        <v>0.59999999999999787</v>
      </c>
      <c r="BX118" s="58">
        <f t="shared" ref="BX118:BX119" si="67">$BR118*AH118</f>
        <v>54</v>
      </c>
      <c r="BY118" s="58">
        <f t="shared" ref="BY118:BY119" si="68">$BR118*AI118</f>
        <v>12.099999999999991</v>
      </c>
      <c r="BZ118" s="58">
        <f t="shared" ref="BZ118:BZ119" si="69">$BR118*AJ118</f>
        <v>24.500000000000004</v>
      </c>
      <c r="CA118" s="58">
        <f t="shared" ref="CA118:CA119" si="70">$BR118*AK118</f>
        <v>42.6</v>
      </c>
      <c r="CB118" s="58">
        <f t="shared" ref="CB118:CB119" si="71">$BR118*AL118</f>
        <v>8.3000000000000025</v>
      </c>
      <c r="CC118" s="58">
        <f t="shared" ref="CC118:CC119" si="72">$BR118*AM118</f>
        <v>86.399999999999977</v>
      </c>
      <c r="CD118" s="58">
        <f t="shared" ref="CD118:CD119" si="73">$BR118*AN118</f>
        <v>2.0000000000000018</v>
      </c>
      <c r="CE118" s="58">
        <f t="shared" ref="CE118:CE119" si="74">$BR118*AO118</f>
        <v>140.1</v>
      </c>
      <c r="CF118" s="58">
        <f t="shared" ref="CF118:CF119" si="75">$BR118*AP118</f>
        <v>0</v>
      </c>
      <c r="CG118" s="58">
        <f t="shared" ref="CG118:CG119" si="76">$BR118*AQ118</f>
        <v>198.09999999999994</v>
      </c>
      <c r="CH118" s="58">
        <f t="shared" ref="CH118:CH119" si="77">$BR118*AR118</f>
        <v>0</v>
      </c>
      <c r="CI118" s="58">
        <f t="shared" ref="CI118:CI119" si="78">$BR118*AS118</f>
        <v>258.09999999999997</v>
      </c>
      <c r="CJ118" s="12">
        <f t="shared" ref="CJ118:CJ120" si="79">H118/W118</f>
        <v>570.3974929117303</v>
      </c>
      <c r="CK118" s="12">
        <f t="shared" ref="CK118:CK120" si="80">K118/X118</f>
        <v>2405.8669239275778</v>
      </c>
      <c r="CL118" s="12">
        <f t="shared" ref="CL118:CL120" si="81">N118/Y118</f>
        <v>65718.118303387469</v>
      </c>
      <c r="CM118" s="12">
        <f t="shared" ref="CM118:CM120" si="82">Q118/Z118</f>
        <v>4825540.0323649542</v>
      </c>
    </row>
    <row r="119" spans="1:91">
      <c r="A119" s="11">
        <f>'Monthly Data'!A155</f>
        <v>44470</v>
      </c>
      <c r="B119" s="9">
        <f>'Monthly Data'!B155</f>
        <v>2021</v>
      </c>
      <c r="C119" s="9">
        <f t="shared" si="59"/>
        <v>10</v>
      </c>
      <c r="D119" s="12">
        <f>'Monthly Data'!C155</f>
        <v>53076055.620000005</v>
      </c>
      <c r="E119" s="1">
        <f t="shared" si="60"/>
        <v>1984065.4553229958</v>
      </c>
      <c r="F119" s="12">
        <f>'Monthly Data'!D155</f>
        <v>12888071.098342</v>
      </c>
      <c r="G119" s="1">
        <f>'Monthly Data'!E155</f>
        <v>1457121.9880254194</v>
      </c>
      <c r="H119" s="12">
        <f>'Monthly Data'!F155</f>
        <v>14345193.086367419</v>
      </c>
      <c r="I119" s="12">
        <f>'Monthly Data'!G155</f>
        <v>6254503.9139350001</v>
      </c>
      <c r="J119" s="1">
        <f>'Monthly Data'!H155</f>
        <v>684730.39334757149</v>
      </c>
      <c r="K119" s="12">
        <f>'Monthly Data'!I155</f>
        <v>6939234.3072825717</v>
      </c>
      <c r="L119" s="12">
        <f>'Monthly Data'!J155</f>
        <v>18698183.327400003</v>
      </c>
      <c r="M119" s="1">
        <f>'Monthly Data'!K155</f>
        <v>1498190.9890298899</v>
      </c>
      <c r="N119" s="12">
        <f>'Monthly Data'!L155</f>
        <v>20196374.316429891</v>
      </c>
      <c r="O119" s="12">
        <f>'Monthly Data'!M155</f>
        <v>12960147.312000001</v>
      </c>
      <c r="P119" s="1">
        <f>'Monthly Data'!N155</f>
        <v>525361.48709486297</v>
      </c>
      <c r="Q119" s="12">
        <f>'Monthly Data'!O155</f>
        <v>13485508.799094863</v>
      </c>
      <c r="R119" s="12">
        <f>'Monthly Data'!P155</f>
        <v>188438.80299999999</v>
      </c>
      <c r="S119" s="12">
        <f>'Monthly Data'!Q155</f>
        <v>102645.71</v>
      </c>
      <c r="T119" s="13">
        <f>'Monthly Data'!R155</f>
        <v>51990.026764278111</v>
      </c>
      <c r="U119" s="13">
        <f>'Monthly Data'!S155</f>
        <v>24083.756366699152</v>
      </c>
      <c r="V119" s="13">
        <f>'Monthly Data'!T155</f>
        <v>468</v>
      </c>
      <c r="W119" s="12">
        <f>'Monthly Data'!U155</f>
        <v>24659</v>
      </c>
      <c r="X119" s="12">
        <f>'Monthly Data'!V155</f>
        <v>2948</v>
      </c>
      <c r="Y119" s="12">
        <f>'Monthly Data'!W155</f>
        <v>311</v>
      </c>
      <c r="Z119" s="12">
        <f>'Monthly Data'!X155</f>
        <v>3</v>
      </c>
      <c r="AA119" s="12">
        <f>'Monthly Data'!Y155</f>
        <v>5685</v>
      </c>
      <c r="AB119" s="12">
        <f>'Monthly Data'!Z155</f>
        <v>169</v>
      </c>
      <c r="AC119" s="49">
        <f>Weather!C239</f>
        <v>12.861290322580647</v>
      </c>
      <c r="AD119" s="50">
        <f>Weather!D239</f>
        <v>283.30000000000007</v>
      </c>
      <c r="AE119" s="50">
        <f>Weather!E239</f>
        <v>0</v>
      </c>
      <c r="AF119" s="50">
        <f>Weather!F239</f>
        <v>221.30000000000004</v>
      </c>
      <c r="AG119" s="50">
        <f>Weather!G239</f>
        <v>0</v>
      </c>
      <c r="AH119" s="50">
        <f>Weather!H239</f>
        <v>163.5</v>
      </c>
      <c r="AI119" s="50">
        <f>Weather!I239</f>
        <v>4.2000000000000028</v>
      </c>
      <c r="AJ119" s="50">
        <f>Weather!J239</f>
        <v>115.80000000000001</v>
      </c>
      <c r="AK119" s="50">
        <f>Weather!K239</f>
        <v>18.500000000000004</v>
      </c>
      <c r="AL119" s="50">
        <f>Weather!L239</f>
        <v>79.7</v>
      </c>
      <c r="AM119" s="50">
        <f>Weather!M239</f>
        <v>44.400000000000006</v>
      </c>
      <c r="AN119" s="50">
        <f>Weather!N239</f>
        <v>50.9</v>
      </c>
      <c r="AO119" s="50">
        <f>Weather!O239</f>
        <v>77.599999999999994</v>
      </c>
      <c r="AP119" s="50">
        <f>Weather!P239</f>
        <v>26.1</v>
      </c>
      <c r="AQ119" s="50">
        <f>Weather!Q239</f>
        <v>114.79999999999997</v>
      </c>
      <c r="AR119" s="50">
        <f>Weather!R239</f>
        <v>8</v>
      </c>
      <c r="AS119" s="50">
        <f>Weather!S239</f>
        <v>158.69999999999999</v>
      </c>
      <c r="AT119" s="47">
        <f>Economic!C131</f>
        <v>743765.37</v>
      </c>
      <c r="AU119" s="47">
        <f>Economic!D131</f>
        <v>7481.8</v>
      </c>
      <c r="AV119" s="47">
        <f>Economic!E131</f>
        <v>7514.2</v>
      </c>
      <c r="AW119" s="47">
        <f>Economic!F131</f>
        <v>81.2</v>
      </c>
      <c r="AX119" s="47">
        <f>Economic!G131</f>
        <v>80.8</v>
      </c>
      <c r="AY119" s="51">
        <v>31</v>
      </c>
      <c r="AZ119" s="194">
        <v>20</v>
      </c>
      <c r="BA119" s="51">
        <f t="shared" ref="BA119:BA121" si="83">1+BA118</f>
        <v>118</v>
      </c>
      <c r="BB119" s="51">
        <f t="shared" ref="BB119:BO119" si="84">BB107</f>
        <v>0</v>
      </c>
      <c r="BC119" s="51">
        <f t="shared" si="84"/>
        <v>0</v>
      </c>
      <c r="BD119" s="51">
        <f t="shared" si="84"/>
        <v>0</v>
      </c>
      <c r="BE119" s="51">
        <f t="shared" si="84"/>
        <v>0</v>
      </c>
      <c r="BF119" s="51">
        <f t="shared" si="84"/>
        <v>0</v>
      </c>
      <c r="BG119" s="51">
        <f t="shared" si="84"/>
        <v>0</v>
      </c>
      <c r="BH119" s="51">
        <f t="shared" si="84"/>
        <v>0</v>
      </c>
      <c r="BI119" s="51">
        <f t="shared" si="84"/>
        <v>0</v>
      </c>
      <c r="BJ119" s="51">
        <f t="shared" si="84"/>
        <v>0</v>
      </c>
      <c r="BK119" s="51">
        <f t="shared" si="84"/>
        <v>1</v>
      </c>
      <c r="BL119" s="51">
        <f t="shared" si="84"/>
        <v>0</v>
      </c>
      <c r="BM119" s="51">
        <f t="shared" si="84"/>
        <v>0</v>
      </c>
      <c r="BN119" s="51">
        <f t="shared" si="84"/>
        <v>0</v>
      </c>
      <c r="BO119" s="51">
        <f t="shared" si="84"/>
        <v>1</v>
      </c>
      <c r="BP119" s="51">
        <f t="shared" si="62"/>
        <v>1</v>
      </c>
      <c r="BQ119" s="51">
        <f t="shared" si="55"/>
        <v>0</v>
      </c>
      <c r="BR119" s="52">
        <v>1</v>
      </c>
      <c r="BS119" s="56">
        <v>0.5</v>
      </c>
      <c r="BT119" s="58">
        <f t="shared" si="63"/>
        <v>283.30000000000007</v>
      </c>
      <c r="BU119" s="58">
        <f t="shared" si="64"/>
        <v>0</v>
      </c>
      <c r="BV119" s="58">
        <f t="shared" si="65"/>
        <v>221.30000000000004</v>
      </c>
      <c r="BW119" s="58">
        <f t="shared" si="66"/>
        <v>0</v>
      </c>
      <c r="BX119" s="58">
        <f t="shared" si="67"/>
        <v>163.5</v>
      </c>
      <c r="BY119" s="58">
        <f t="shared" si="68"/>
        <v>4.2000000000000028</v>
      </c>
      <c r="BZ119" s="58">
        <f t="shared" si="69"/>
        <v>115.80000000000001</v>
      </c>
      <c r="CA119" s="58">
        <f t="shared" si="70"/>
        <v>18.500000000000004</v>
      </c>
      <c r="CB119" s="58">
        <f t="shared" si="71"/>
        <v>79.7</v>
      </c>
      <c r="CC119" s="58">
        <f t="shared" si="72"/>
        <v>44.400000000000006</v>
      </c>
      <c r="CD119" s="58">
        <f t="shared" si="73"/>
        <v>50.9</v>
      </c>
      <c r="CE119" s="58">
        <f t="shared" si="74"/>
        <v>77.599999999999994</v>
      </c>
      <c r="CF119" s="58">
        <f t="shared" si="75"/>
        <v>26.1</v>
      </c>
      <c r="CG119" s="58">
        <f t="shared" si="76"/>
        <v>114.79999999999997</v>
      </c>
      <c r="CH119" s="58">
        <f t="shared" si="77"/>
        <v>8</v>
      </c>
      <c r="CI119" s="58">
        <f t="shared" si="78"/>
        <v>158.69999999999999</v>
      </c>
      <c r="CJ119" s="12">
        <f t="shared" si="79"/>
        <v>581.74269379810289</v>
      </c>
      <c r="CK119" s="12">
        <f t="shared" si="80"/>
        <v>2353.8786659710217</v>
      </c>
      <c r="CL119" s="12">
        <f t="shared" si="81"/>
        <v>64940.110342218301</v>
      </c>
      <c r="CM119" s="12">
        <f t="shared" si="82"/>
        <v>4495169.5996982874</v>
      </c>
    </row>
    <row r="120" spans="1:91">
      <c r="A120" s="11">
        <f>'Monthly Data'!A156</f>
        <v>44501</v>
      </c>
      <c r="B120" s="9">
        <f>'Monthly Data'!B156</f>
        <v>2021</v>
      </c>
      <c r="C120" s="9">
        <f t="shared" si="59"/>
        <v>11</v>
      </c>
      <c r="D120" s="12">
        <f>'Monthly Data'!C156</f>
        <v>56809911.270000003</v>
      </c>
      <c r="E120" s="1">
        <f t="shared" si="60"/>
        <v>1834599.0468584523</v>
      </c>
      <c r="F120" s="12">
        <f>'Monthly Data'!D156</f>
        <v>15987792.695303999</v>
      </c>
      <c r="G120" s="1">
        <f>'Monthly Data'!E156</f>
        <v>1457121.9880254194</v>
      </c>
      <c r="H120" s="12">
        <f>'Monthly Data'!F156</f>
        <v>17444914.683329418</v>
      </c>
      <c r="I120" s="12">
        <f>'Monthly Data'!G156</f>
        <v>6832832.2894799998</v>
      </c>
      <c r="J120" s="1">
        <f>'Monthly Data'!H156</f>
        <v>684730.39334757149</v>
      </c>
      <c r="K120" s="12">
        <f>'Monthly Data'!I156</f>
        <v>7517562.6828275714</v>
      </c>
      <c r="L120" s="12">
        <f>'Monthly Data'!J156</f>
        <v>19714081.154524773</v>
      </c>
      <c r="M120" s="1">
        <f>'Monthly Data'!K156</f>
        <v>1498190.9890298899</v>
      </c>
      <c r="N120" s="12">
        <f>'Monthly Data'!L156</f>
        <v>21212272.143554665</v>
      </c>
      <c r="O120" s="12">
        <f>'Monthly Data'!M156</f>
        <v>12137736.218</v>
      </c>
      <c r="P120" s="1">
        <f>'Monthly Data'!N156</f>
        <v>525361.48709486297</v>
      </c>
      <c r="Q120" s="12">
        <f>'Monthly Data'!O156</f>
        <v>12663097.705094863</v>
      </c>
      <c r="R120" s="12">
        <f>'Monthly Data'!P156</f>
        <v>201538.26583277795</v>
      </c>
      <c r="S120" s="12">
        <f>'Monthly Data'!Q156</f>
        <v>101331.6</v>
      </c>
      <c r="T120" s="13">
        <f>'Monthly Data'!R156</f>
        <v>44964.16295771447</v>
      </c>
      <c r="U120" s="13">
        <f>'Monthly Data'!S156</f>
        <v>21759.030999999999</v>
      </c>
      <c r="V120" s="13">
        <f>'Monthly Data'!T156</f>
        <v>468</v>
      </c>
      <c r="W120" s="12">
        <f>'Monthly Data'!U156</f>
        <v>24697</v>
      </c>
      <c r="X120" s="12">
        <f>'Monthly Data'!V156</f>
        <v>2947</v>
      </c>
      <c r="Y120" s="12">
        <f>'Monthly Data'!W156</f>
        <v>312</v>
      </c>
      <c r="Z120" s="12">
        <f>'Monthly Data'!X156</f>
        <v>3</v>
      </c>
      <c r="AA120" s="12">
        <f>'Monthly Data'!Y156</f>
        <v>5685</v>
      </c>
      <c r="AB120" s="12">
        <f>'Monthly Data'!Z156</f>
        <v>169</v>
      </c>
      <c r="AC120" s="49">
        <f>Weather!C240</f>
        <v>3.083333333333333</v>
      </c>
      <c r="AD120" s="50">
        <f>Weather!D240</f>
        <v>567.5</v>
      </c>
      <c r="AE120" s="50">
        <f>Weather!E240</f>
        <v>0</v>
      </c>
      <c r="AF120" s="50">
        <f>Weather!F240</f>
        <v>507.5</v>
      </c>
      <c r="AG120" s="50">
        <f>Weather!G240</f>
        <v>0</v>
      </c>
      <c r="AH120" s="50">
        <f>Weather!H240</f>
        <v>447.50000000000006</v>
      </c>
      <c r="AI120" s="50">
        <f>Weather!I240</f>
        <v>0</v>
      </c>
      <c r="AJ120" s="50">
        <f>Weather!J240</f>
        <v>387.50000000000006</v>
      </c>
      <c r="AK120" s="50">
        <f>Weather!K240</f>
        <v>0</v>
      </c>
      <c r="AL120" s="50">
        <f>Weather!L240</f>
        <v>327.50000000000006</v>
      </c>
      <c r="AM120" s="50">
        <f>Weather!M240</f>
        <v>0</v>
      </c>
      <c r="AN120" s="50">
        <f>Weather!N240</f>
        <v>267.5</v>
      </c>
      <c r="AO120" s="50">
        <f>Weather!O240</f>
        <v>0</v>
      </c>
      <c r="AP120" s="50">
        <f>Weather!P240</f>
        <v>208.60000000000002</v>
      </c>
      <c r="AQ120" s="50">
        <f>Weather!Q240</f>
        <v>1.0999999999999996</v>
      </c>
      <c r="AR120" s="50">
        <f>Weather!R240</f>
        <v>152.6</v>
      </c>
      <c r="AS120" s="50">
        <f>Weather!S240</f>
        <v>5.0999999999999996</v>
      </c>
      <c r="AT120" s="47">
        <f>Economic!C132</f>
        <v>743765.37</v>
      </c>
      <c r="AU120" s="47">
        <f>Economic!D132</f>
        <v>7538.6</v>
      </c>
      <c r="AV120" s="47">
        <f>Economic!E132</f>
        <v>7552.6</v>
      </c>
      <c r="AW120" s="47">
        <f>Economic!F132</f>
        <v>81.400000000000006</v>
      </c>
      <c r="AX120" s="47">
        <f>Economic!G132</f>
        <v>80.900000000000006</v>
      </c>
      <c r="AY120" s="51">
        <v>30</v>
      </c>
      <c r="AZ120" s="194">
        <v>22</v>
      </c>
      <c r="BA120" s="51">
        <f t="shared" si="83"/>
        <v>119</v>
      </c>
      <c r="BB120" s="51">
        <f t="shared" ref="BB120:BO121" si="85">BB108</f>
        <v>0</v>
      </c>
      <c r="BC120" s="51">
        <f t="shared" si="85"/>
        <v>0</v>
      </c>
      <c r="BD120" s="51">
        <f t="shared" si="85"/>
        <v>0</v>
      </c>
      <c r="BE120" s="51">
        <f t="shared" si="85"/>
        <v>0</v>
      </c>
      <c r="BF120" s="51">
        <f t="shared" si="85"/>
        <v>0</v>
      </c>
      <c r="BG120" s="51">
        <f t="shared" si="85"/>
        <v>0</v>
      </c>
      <c r="BH120" s="51">
        <f t="shared" si="85"/>
        <v>0</v>
      </c>
      <c r="BI120" s="51">
        <f t="shared" si="85"/>
        <v>0</v>
      </c>
      <c r="BJ120" s="51">
        <f t="shared" si="85"/>
        <v>0</v>
      </c>
      <c r="BK120" s="51">
        <f t="shared" si="85"/>
        <v>0</v>
      </c>
      <c r="BL120" s="51">
        <f t="shared" si="85"/>
        <v>1</v>
      </c>
      <c r="BM120" s="51">
        <f t="shared" si="85"/>
        <v>0</v>
      </c>
      <c r="BN120" s="51">
        <f t="shared" si="85"/>
        <v>0</v>
      </c>
      <c r="BO120" s="51">
        <f t="shared" si="85"/>
        <v>1</v>
      </c>
      <c r="BP120" s="51">
        <f t="shared" si="62"/>
        <v>1</v>
      </c>
      <c r="BQ120" s="51">
        <f t="shared" si="55"/>
        <v>0</v>
      </c>
      <c r="BR120" s="52">
        <v>1</v>
      </c>
      <c r="BS120" s="56">
        <v>0.5</v>
      </c>
      <c r="BT120" s="58">
        <f t="shared" ref="BT120" si="86">$BR120*AD120</f>
        <v>567.5</v>
      </c>
      <c r="BU120" s="58">
        <f t="shared" ref="BU120" si="87">$BR120*AE120</f>
        <v>0</v>
      </c>
      <c r="BV120" s="58">
        <f t="shared" ref="BV120" si="88">$BR120*AF120</f>
        <v>507.5</v>
      </c>
      <c r="BW120" s="58">
        <f t="shared" ref="BW120" si="89">$BR120*AG120</f>
        <v>0</v>
      </c>
      <c r="BX120" s="58">
        <f t="shared" ref="BX120" si="90">$BR120*AH120</f>
        <v>447.50000000000006</v>
      </c>
      <c r="BY120" s="58">
        <f t="shared" ref="BY120" si="91">$BR120*AI120</f>
        <v>0</v>
      </c>
      <c r="BZ120" s="58">
        <f t="shared" ref="BZ120" si="92">$BR120*AJ120</f>
        <v>387.50000000000006</v>
      </c>
      <c r="CA120" s="58">
        <f t="shared" ref="CA120" si="93">$BR120*AK120</f>
        <v>0</v>
      </c>
      <c r="CB120" s="58">
        <f t="shared" ref="CB120" si="94">$BR120*AL120</f>
        <v>327.50000000000006</v>
      </c>
      <c r="CC120" s="58">
        <f t="shared" ref="CC120" si="95">$BR120*AM120</f>
        <v>0</v>
      </c>
      <c r="CD120" s="58">
        <f t="shared" ref="CD120" si="96">$BR120*AN120</f>
        <v>267.5</v>
      </c>
      <c r="CE120" s="58">
        <f t="shared" ref="CE120" si="97">$BR120*AO120</f>
        <v>0</v>
      </c>
      <c r="CF120" s="58">
        <f t="shared" ref="CF120" si="98">$BR120*AP120</f>
        <v>208.60000000000002</v>
      </c>
      <c r="CG120" s="58">
        <f t="shared" ref="CG120" si="99">$BR120*AQ120</f>
        <v>1.0999999999999996</v>
      </c>
      <c r="CH120" s="58">
        <f t="shared" ref="CH120" si="100">$BR120*AR120</f>
        <v>152.6</v>
      </c>
      <c r="CI120" s="58">
        <f t="shared" ref="CI120" si="101">$BR120*AS120</f>
        <v>5.0999999999999996</v>
      </c>
      <c r="CJ120" s="12">
        <f t="shared" si="79"/>
        <v>706.35764195365505</v>
      </c>
      <c r="CK120" s="12">
        <f t="shared" si="80"/>
        <v>2550.920489591982</v>
      </c>
      <c r="CL120" s="12">
        <f t="shared" si="81"/>
        <v>67988.051742162395</v>
      </c>
      <c r="CM120" s="12">
        <f t="shared" si="82"/>
        <v>4221032.5683649546</v>
      </c>
    </row>
    <row r="121" spans="1:91">
      <c r="A121" s="11">
        <f>'Monthly Data'!A157</f>
        <v>44531</v>
      </c>
      <c r="B121" s="9">
        <f>'Monthly Data'!B157</f>
        <v>2021</v>
      </c>
      <c r="C121" s="9">
        <f t="shared" si="59"/>
        <v>12</v>
      </c>
      <c r="D121" s="12">
        <f>'Monthly Data'!C157</f>
        <v>62242607.770000011</v>
      </c>
      <c r="E121" s="1">
        <f t="shared" si="60"/>
        <v>1680381.4768792242</v>
      </c>
      <c r="F121" s="12">
        <f>'Monthly Data'!D157</f>
        <v>18712915.280792005</v>
      </c>
      <c r="G121" s="1">
        <f>'Monthly Data'!E157</f>
        <v>1457121.9880254194</v>
      </c>
      <c r="H121" s="12">
        <f>'Monthly Data'!F157</f>
        <v>20170037.268817425</v>
      </c>
      <c r="I121" s="12">
        <f>'Monthly Data'!G157</f>
        <v>7551087.3496540003</v>
      </c>
      <c r="J121" s="1">
        <f>'Monthly Data'!H157</f>
        <v>684730.39334757149</v>
      </c>
      <c r="K121" s="12">
        <f>'Monthly Data'!I157</f>
        <v>8235817.7430015719</v>
      </c>
      <c r="L121" s="12">
        <f>'Monthly Data'!J157</f>
        <v>21666320.736007001</v>
      </c>
      <c r="M121" s="1">
        <f>'Monthly Data'!K157</f>
        <v>1498190.9890298899</v>
      </c>
      <c r="N121" s="12">
        <f>'Monthly Data'!L157</f>
        <v>23164511.725036889</v>
      </c>
      <c r="O121" s="12">
        <f>'Monthly Data'!M157</f>
        <v>12310485.620999999</v>
      </c>
      <c r="P121" s="1">
        <f>'Monthly Data'!N157</f>
        <v>525361.48709486297</v>
      </c>
      <c r="Q121" s="12">
        <f>'Monthly Data'!O157</f>
        <v>12835847.108094862</v>
      </c>
      <c r="R121" s="12">
        <f>'Monthly Data'!P157</f>
        <v>218771.59566777776</v>
      </c>
      <c r="S121" s="12">
        <f>'Monthly Data'!Q157</f>
        <v>102645.71</v>
      </c>
      <c r="T121" s="13">
        <f>'Monthly Data'!R157</f>
        <v>45152.365876122494</v>
      </c>
      <c r="U121" s="13">
        <f>'Monthly Data'!S157</f>
        <v>21288.762999999999</v>
      </c>
      <c r="V121" s="13">
        <f>'Monthly Data'!T157</f>
        <v>468</v>
      </c>
      <c r="W121" s="12">
        <f>'Monthly Data'!U157</f>
        <v>24731</v>
      </c>
      <c r="X121" s="12">
        <f>'Monthly Data'!V157</f>
        <v>2948</v>
      </c>
      <c r="Y121" s="12">
        <f>'Monthly Data'!W157</f>
        <v>312</v>
      </c>
      <c r="Z121" s="12">
        <f>'Monthly Data'!X157</f>
        <v>3</v>
      </c>
      <c r="AA121" s="12">
        <f>'Monthly Data'!Y157</f>
        <v>5685</v>
      </c>
      <c r="AB121" s="12">
        <f>'Monthly Data'!Z157</f>
        <v>169</v>
      </c>
      <c r="AC121" s="49">
        <f>Weather!C241</f>
        <v>-0.47096774193548402</v>
      </c>
      <c r="AD121" s="50">
        <f>Weather!D241</f>
        <v>696.5999999999998</v>
      </c>
      <c r="AE121" s="50">
        <f>Weather!E241</f>
        <v>0</v>
      </c>
      <c r="AF121" s="50">
        <f>Weather!F241</f>
        <v>634.59999999999991</v>
      </c>
      <c r="AG121" s="50">
        <f>Weather!G241</f>
        <v>0</v>
      </c>
      <c r="AH121" s="50">
        <f>Weather!H241</f>
        <v>572.59999999999991</v>
      </c>
      <c r="AI121" s="50">
        <f>Weather!I241</f>
        <v>0</v>
      </c>
      <c r="AJ121" s="50">
        <f>Weather!J241</f>
        <v>510.6</v>
      </c>
      <c r="AK121" s="50">
        <f>Weather!K241</f>
        <v>0</v>
      </c>
      <c r="AL121" s="50">
        <f>Weather!L241</f>
        <v>448.60000000000008</v>
      </c>
      <c r="AM121" s="50">
        <f>Weather!M241</f>
        <v>0</v>
      </c>
      <c r="AN121" s="50">
        <f>Weather!N241</f>
        <v>386.6</v>
      </c>
      <c r="AO121" s="50">
        <f>Weather!O241</f>
        <v>0</v>
      </c>
      <c r="AP121" s="50">
        <f>Weather!P241</f>
        <v>324.60000000000002</v>
      </c>
      <c r="AQ121" s="50">
        <f>Weather!Q241</f>
        <v>0</v>
      </c>
      <c r="AR121" s="50">
        <f>Weather!R241</f>
        <v>264.60000000000008</v>
      </c>
      <c r="AS121" s="50">
        <f>Weather!S241</f>
        <v>2</v>
      </c>
      <c r="AT121" s="47">
        <f>Economic!C133</f>
        <v>743765.37</v>
      </c>
      <c r="AU121" s="47">
        <f>Economic!D133</f>
        <v>7585.1</v>
      </c>
      <c r="AV121" s="47">
        <f>Economic!E133</f>
        <v>7601.7</v>
      </c>
      <c r="AW121" s="47">
        <f>Economic!F133</f>
        <v>81.8</v>
      </c>
      <c r="AX121" s="47">
        <f>Economic!G133</f>
        <v>81.5</v>
      </c>
      <c r="AY121" s="51">
        <v>31</v>
      </c>
      <c r="AZ121" s="194">
        <v>21</v>
      </c>
      <c r="BA121" s="51">
        <f t="shared" si="83"/>
        <v>120</v>
      </c>
      <c r="BB121" s="51">
        <f t="shared" si="85"/>
        <v>0</v>
      </c>
      <c r="BC121" s="51">
        <f t="shared" si="85"/>
        <v>0</v>
      </c>
      <c r="BD121" s="51">
        <f t="shared" si="85"/>
        <v>0</v>
      </c>
      <c r="BE121" s="51">
        <f t="shared" si="85"/>
        <v>0</v>
      </c>
      <c r="BF121" s="51">
        <f t="shared" si="85"/>
        <v>0</v>
      </c>
      <c r="BG121" s="51">
        <f t="shared" si="85"/>
        <v>0</v>
      </c>
      <c r="BH121" s="51">
        <f t="shared" si="85"/>
        <v>0</v>
      </c>
      <c r="BI121" s="51">
        <f t="shared" si="85"/>
        <v>0</v>
      </c>
      <c r="BJ121" s="51">
        <f t="shared" si="85"/>
        <v>0</v>
      </c>
      <c r="BK121" s="51">
        <f t="shared" si="85"/>
        <v>0</v>
      </c>
      <c r="BL121" s="51">
        <f t="shared" si="85"/>
        <v>0</v>
      </c>
      <c r="BM121" s="51">
        <f t="shared" si="85"/>
        <v>1</v>
      </c>
      <c r="BN121" s="51">
        <f t="shared" si="85"/>
        <v>0</v>
      </c>
      <c r="BO121" s="51">
        <f t="shared" si="85"/>
        <v>0</v>
      </c>
      <c r="BP121" s="51">
        <f t="shared" ref="BP121" si="102">BN121+BO121</f>
        <v>0</v>
      </c>
      <c r="BQ121" s="51">
        <f t="shared" si="55"/>
        <v>0</v>
      </c>
      <c r="BR121" s="52">
        <v>1</v>
      </c>
      <c r="BS121" s="56">
        <v>0.5</v>
      </c>
      <c r="BT121" s="58">
        <f t="shared" ref="BT121" si="103">$BR121*AD121</f>
        <v>696.5999999999998</v>
      </c>
      <c r="BU121" s="58">
        <f t="shared" ref="BU121" si="104">$BR121*AE121</f>
        <v>0</v>
      </c>
      <c r="BV121" s="58">
        <f t="shared" ref="BV121" si="105">$BR121*AF121</f>
        <v>634.59999999999991</v>
      </c>
      <c r="BW121" s="58">
        <f t="shared" ref="BW121" si="106">$BR121*AG121</f>
        <v>0</v>
      </c>
      <c r="BX121" s="58">
        <f t="shared" ref="BX121" si="107">$BR121*AH121</f>
        <v>572.59999999999991</v>
      </c>
      <c r="BY121" s="58">
        <f t="shared" ref="BY121" si="108">$BR121*AI121</f>
        <v>0</v>
      </c>
      <c r="BZ121" s="58">
        <f t="shared" ref="BZ121" si="109">$BR121*AJ121</f>
        <v>510.6</v>
      </c>
      <c r="CA121" s="58">
        <f t="shared" ref="CA121" si="110">$BR121*AK121</f>
        <v>0</v>
      </c>
      <c r="CB121" s="58">
        <f t="shared" ref="CB121" si="111">$BR121*AL121</f>
        <v>448.60000000000008</v>
      </c>
      <c r="CC121" s="58">
        <f t="shared" ref="CC121" si="112">$BR121*AM121</f>
        <v>0</v>
      </c>
      <c r="CD121" s="58">
        <f t="shared" ref="CD121" si="113">$BR121*AN121</f>
        <v>386.6</v>
      </c>
      <c r="CE121" s="58">
        <f t="shared" ref="CE121" si="114">$BR121*AO121</f>
        <v>0</v>
      </c>
      <c r="CF121" s="58">
        <f t="shared" ref="CF121" si="115">$BR121*AP121</f>
        <v>324.60000000000002</v>
      </c>
      <c r="CG121" s="58">
        <f t="shared" ref="CG121" si="116">$BR121*AQ121</f>
        <v>0</v>
      </c>
      <c r="CH121" s="58">
        <f t="shared" ref="CH121" si="117">$BR121*AR121</f>
        <v>264.60000000000008</v>
      </c>
      <c r="CI121" s="58">
        <f t="shared" ref="CI121" si="118">$BR121*AS121</f>
        <v>2</v>
      </c>
      <c r="CJ121" s="12">
        <f t="shared" ref="CJ121" si="119">H121/W121</f>
        <v>815.57710035248977</v>
      </c>
      <c r="CK121" s="12">
        <f t="shared" ref="CK121" si="120">K121/X121</f>
        <v>2793.6966563777382</v>
      </c>
      <c r="CL121" s="12">
        <f t="shared" ref="CL121" si="121">N121/Y121</f>
        <v>74245.229887938753</v>
      </c>
      <c r="CM121" s="12">
        <f t="shared" ref="CM121" si="122">Q121/Z121</f>
        <v>4278615.7026982876</v>
      </c>
    </row>
    <row r="122" spans="1:91">
      <c r="A122" s="11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3"/>
      <c r="U122" s="13"/>
      <c r="V122" s="13"/>
      <c r="W122" s="12"/>
      <c r="X122" s="12"/>
      <c r="Y122" s="12"/>
      <c r="Z122" s="12"/>
      <c r="AA122" s="12"/>
      <c r="AB122" s="12"/>
    </row>
    <row r="123" spans="1:91"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3"/>
      <c r="U123" s="13"/>
      <c r="V123" s="13"/>
      <c r="W123" s="12"/>
      <c r="X123" s="12"/>
      <c r="Y123" s="12"/>
      <c r="Z123" s="12"/>
      <c r="AA123" s="12"/>
      <c r="AB123" s="12"/>
    </row>
    <row r="124" spans="1:91"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3"/>
      <c r="U124" s="13"/>
      <c r="V124" s="13"/>
      <c r="W124" s="12"/>
      <c r="X124" s="12"/>
      <c r="Y124" s="12"/>
      <c r="Z124" s="12"/>
      <c r="AA124" s="12"/>
      <c r="AB124" s="12"/>
    </row>
    <row r="125" spans="1:91"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3"/>
      <c r="U125" s="13"/>
      <c r="V125" s="13"/>
      <c r="W125" s="12"/>
      <c r="X125" s="12"/>
      <c r="Y125" s="12"/>
      <c r="Z125" s="12"/>
      <c r="AA125" s="12"/>
      <c r="AB125" s="12"/>
    </row>
    <row r="126" spans="1:91"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3"/>
      <c r="U126" s="13"/>
      <c r="V126" s="13"/>
      <c r="W126" s="12"/>
      <c r="X126" s="12"/>
      <c r="Y126" s="12"/>
      <c r="Z126" s="12"/>
      <c r="AA126" s="12"/>
      <c r="AB126" s="12"/>
    </row>
    <row r="127" spans="1:91">
      <c r="R127" s="1"/>
    </row>
    <row r="128" spans="1:91">
      <c r="R128" s="1"/>
    </row>
    <row r="129" spans="18:18">
      <c r="R129" s="1"/>
    </row>
    <row r="130" spans="18:18">
      <c r="R130" s="1"/>
    </row>
    <row r="131" spans="18:18">
      <c r="R131" s="1"/>
    </row>
    <row r="132" spans="18:18">
      <c r="R132" s="1"/>
    </row>
    <row r="133" spans="18:18">
      <c r="R133" s="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E045E-8255-4525-818C-5102132D578D}">
  <sheetPr codeName="Sheet9">
    <tabColor rgb="FFFF0000"/>
  </sheetPr>
  <dimension ref="B2:AB36"/>
  <sheetViews>
    <sheetView workbookViewId="0">
      <selection activeCell="AB15" sqref="AB15"/>
    </sheetView>
  </sheetViews>
  <sheetFormatPr defaultRowHeight="12.75"/>
  <cols>
    <col min="3" max="3" width="15" bestFit="1" customWidth="1"/>
    <col min="4" max="4" width="15.7109375" customWidth="1"/>
    <col min="10" max="10" width="13.85546875" customWidth="1"/>
    <col min="11" max="11" width="13.7109375" customWidth="1"/>
    <col min="17" max="17" width="13.85546875" customWidth="1"/>
    <col min="18" max="18" width="14.28515625" customWidth="1"/>
    <col min="24" max="24" width="15.5703125" customWidth="1"/>
    <col min="25" max="25" width="13.7109375" customWidth="1"/>
  </cols>
  <sheetData>
    <row r="2" spans="2:28">
      <c r="B2" s="200" t="s">
        <v>99</v>
      </c>
      <c r="C2" s="200"/>
      <c r="D2" s="200"/>
      <c r="H2" s="5"/>
      <c r="I2" s="200" t="s">
        <v>160</v>
      </c>
      <c r="J2" s="200"/>
      <c r="K2" s="200"/>
      <c r="L2" s="5"/>
      <c r="M2" s="5"/>
      <c r="N2" s="5"/>
      <c r="O2" s="5"/>
      <c r="P2" s="200" t="s">
        <v>161</v>
      </c>
      <c r="Q2" s="200"/>
      <c r="R2" s="200"/>
      <c r="S2" s="5"/>
      <c r="T2" s="5"/>
      <c r="U2" s="5"/>
      <c r="V2" s="5"/>
      <c r="W2" s="200" t="s">
        <v>126</v>
      </c>
      <c r="X2" s="200"/>
      <c r="Y2" s="200"/>
      <c r="Z2" s="5"/>
      <c r="AA2" s="5"/>
      <c r="AB2" s="5"/>
    </row>
    <row r="3" spans="2:28" s="5" customFormat="1" ht="15">
      <c r="B3" s="117" t="s">
        <v>13</v>
      </c>
      <c r="C3" s="119" t="s">
        <v>159</v>
      </c>
      <c r="D3" s="118" t="s">
        <v>157</v>
      </c>
      <c r="E3" s="117" t="s">
        <v>158</v>
      </c>
      <c r="I3" s="117" t="s">
        <v>13</v>
      </c>
      <c r="J3" s="119" t="s">
        <v>159</v>
      </c>
      <c r="K3" s="118" t="s">
        <v>157</v>
      </c>
      <c r="L3" s="117" t="s">
        <v>158</v>
      </c>
      <c r="P3" s="117" t="s">
        <v>13</v>
      </c>
      <c r="Q3" s="119" t="s">
        <v>159</v>
      </c>
      <c r="R3" s="118" t="s">
        <v>157</v>
      </c>
      <c r="S3" s="117" t="s">
        <v>158</v>
      </c>
      <c r="W3" s="117" t="s">
        <v>13</v>
      </c>
      <c r="X3" s="119" t="s">
        <v>159</v>
      </c>
      <c r="Y3" s="118" t="s">
        <v>157</v>
      </c>
      <c r="Z3" s="117" t="s">
        <v>158</v>
      </c>
    </row>
    <row r="4" spans="2:28">
      <c r="B4">
        <v>2012</v>
      </c>
      <c r="C4" s="12">
        <f>SUMIFS(Residential!$D:$D,Residential!$B:$B,'Model Summary'!B4)</f>
        <v>185639240.7757</v>
      </c>
      <c r="D4" s="12">
        <f>SUMIFS(Residential!$U:$U,Residential!$B:$B,'Model Summary'!B4)</f>
        <v>182502946.42544371</v>
      </c>
      <c r="E4" s="105">
        <f t="shared" ref="E4:E14" si="0">ABS((D4-C4)/C4)</f>
        <v>1.6894565702548551E-2</v>
      </c>
      <c r="H4" s="5"/>
      <c r="I4" s="5">
        <v>2012</v>
      </c>
      <c r="J4" s="12">
        <f>SUMIFS(GSlt50!$D:$D,GSlt50!$B:$B,'Model Summary'!I4)</f>
        <v>90107617.121205136</v>
      </c>
      <c r="K4" s="12">
        <f>SUMIFS(GSlt50!$Q:$Q,GSlt50!$B:$B,'Model Summary'!I4)</f>
        <v>89711379.970238507</v>
      </c>
      <c r="L4" s="105">
        <f t="shared" ref="L4:L14" si="1">ABS((K4-J4)/J4)</f>
        <v>4.3973768658607934E-3</v>
      </c>
      <c r="M4" s="5"/>
      <c r="N4" s="5"/>
      <c r="O4" s="5"/>
      <c r="P4" s="5">
        <v>2012</v>
      </c>
      <c r="Q4" s="12">
        <f>SUMIFS(GSgt50!$D:$D,GSgt50!$B:$B,'Model Summary'!P4)</f>
        <v>277037206.05866712</v>
      </c>
      <c r="R4" s="12">
        <f>SUMIFS(GSgt50!$Q:$Q,GSgt50!$B:$B,'Model Summary'!P4)</f>
        <v>279031517.51387537</v>
      </c>
      <c r="S4" s="105">
        <f t="shared" ref="S4:S14" si="2">ABS((R4-Q4)/Q4)</f>
        <v>7.1987134276322228E-3</v>
      </c>
      <c r="T4" s="5"/>
      <c r="U4" s="5"/>
      <c r="V4" s="5"/>
      <c r="W4" s="5">
        <v>2012</v>
      </c>
      <c r="X4" s="12">
        <f>SUMIFS(LargeUse!$D:$D,LargeUse!$B:$B,'Model Summary'!W4)</f>
        <v>156822137.31513187</v>
      </c>
      <c r="Y4" s="12">
        <f>SUMIFS(LargeUse!$S:$S,LargeUse!$B:$B,'Model Summary'!W4)</f>
        <v>159942011.97144228</v>
      </c>
      <c r="Z4" s="105">
        <f t="shared" ref="Z4:Z14" si="3">ABS((Y4-X4)/X4)</f>
        <v>1.9894351076475032E-2</v>
      </c>
      <c r="AA4" s="5"/>
      <c r="AB4" s="5"/>
    </row>
    <row r="5" spans="2:28">
      <c r="B5" s="5">
        <f t="shared" ref="B5:B13" si="4">B4+1</f>
        <v>2013</v>
      </c>
      <c r="C5" s="12">
        <f>SUMIFS(Residential!$D:$D,Residential!$B:$B,'Model Summary'!B5)</f>
        <v>190460489.83852199</v>
      </c>
      <c r="D5" s="12">
        <f>SUMIFS(Residential!$U:$U,Residential!$B:$B,'Model Summary'!B5)</f>
        <v>189172118.22404626</v>
      </c>
      <c r="E5" s="105">
        <f t="shared" si="0"/>
        <v>6.7645085632618424E-3</v>
      </c>
      <c r="H5" s="5"/>
      <c r="I5" s="5">
        <f t="shared" ref="I5:I10" si="5">I4+1</f>
        <v>2013</v>
      </c>
      <c r="J5" s="12">
        <f>SUMIFS(GSlt50!$D:$D,GSlt50!$B:$B,'Model Summary'!I5)</f>
        <v>88753314.973547772</v>
      </c>
      <c r="K5" s="12">
        <f>SUMIFS(GSlt50!$Q:$Q,GSlt50!$B:$B,'Model Summary'!I5)</f>
        <v>91105980.019872695</v>
      </c>
      <c r="L5" s="105">
        <f t="shared" si="1"/>
        <v>2.6507911811813643E-2</v>
      </c>
      <c r="M5" s="5"/>
      <c r="N5" s="5"/>
      <c r="O5" s="5"/>
      <c r="P5" s="5">
        <f t="shared" ref="P5:P10" si="6">P4+1</f>
        <v>2013</v>
      </c>
      <c r="Q5" s="12">
        <f>SUMIFS(GSgt50!$D:$D,GSgt50!$B:$B,'Model Summary'!P5)</f>
        <v>284957996.07966614</v>
      </c>
      <c r="R5" s="12">
        <f>SUMIFS(GSgt50!$Q:$Q,GSgt50!$B:$B,'Model Summary'!P5)</f>
        <v>280567915.32387275</v>
      </c>
      <c r="S5" s="105">
        <f t="shared" si="2"/>
        <v>1.5406062704645253E-2</v>
      </c>
      <c r="T5" s="5"/>
      <c r="U5" s="5"/>
      <c r="V5" s="5"/>
      <c r="W5" s="5">
        <f t="shared" ref="W5:W10" si="7">W4+1</f>
        <v>2013</v>
      </c>
      <c r="X5" s="12">
        <f>SUMIFS(LargeUse!$D:$D,LargeUse!$B:$B,'Model Summary'!W5)</f>
        <v>155701781.781351</v>
      </c>
      <c r="Y5" s="12">
        <f>SUMIFS(LargeUse!$S:$S,LargeUse!$B:$B,'Model Summary'!W5)</f>
        <v>159218464.90221131</v>
      </c>
      <c r="Z5" s="105">
        <f t="shared" si="3"/>
        <v>2.2586017196635031E-2</v>
      </c>
      <c r="AA5" s="5"/>
      <c r="AB5" s="5"/>
    </row>
    <row r="6" spans="2:28">
      <c r="B6" s="5">
        <f t="shared" si="4"/>
        <v>2014</v>
      </c>
      <c r="C6" s="12">
        <f>SUMIFS(Residential!$D:$D,Residential!$B:$B,'Model Summary'!B6)</f>
        <v>193943211.55153736</v>
      </c>
      <c r="D6" s="12">
        <f>SUMIFS(Residential!$U:$U,Residential!$B:$B,'Model Summary'!B6)</f>
        <v>193484864.10159555</v>
      </c>
      <c r="E6" s="105">
        <f t="shared" si="0"/>
        <v>2.3633075180876611E-3</v>
      </c>
      <c r="H6" s="5"/>
      <c r="I6" s="5">
        <f t="shared" si="5"/>
        <v>2014</v>
      </c>
      <c r="J6" s="12">
        <f>SUMIFS(GSlt50!$D:$D,GSlt50!$B:$B,'Model Summary'!I6)</f>
        <v>94398573.242328316</v>
      </c>
      <c r="K6" s="12">
        <f>SUMIFS(GSlt50!$Q:$Q,GSlt50!$B:$B,'Model Summary'!I6)</f>
        <v>92518690.579454243</v>
      </c>
      <c r="L6" s="105">
        <f t="shared" si="1"/>
        <v>1.9914312243345788E-2</v>
      </c>
      <c r="M6" s="5"/>
      <c r="N6" s="5"/>
      <c r="O6" s="5"/>
      <c r="P6" s="5">
        <f t="shared" si="6"/>
        <v>2014</v>
      </c>
      <c r="Q6" s="12">
        <f>SUMIFS(GSgt50!$D:$D,GSgt50!$B:$B,'Model Summary'!P6)</f>
        <v>280397475.24201095</v>
      </c>
      <c r="R6" s="12">
        <f>SUMIFS(GSgt50!$Q:$Q,GSgt50!$B:$B,'Model Summary'!P6)</f>
        <v>281633573.33799547</v>
      </c>
      <c r="S6" s="105">
        <f t="shared" si="2"/>
        <v>4.408378124366643E-3</v>
      </c>
      <c r="T6" s="5"/>
      <c r="U6" s="5"/>
      <c r="V6" s="5"/>
      <c r="W6" s="5">
        <f t="shared" si="7"/>
        <v>2014</v>
      </c>
      <c r="X6" s="12">
        <f>SUMIFS(LargeUse!$D:$D,LargeUse!$B:$B,'Model Summary'!W6)</f>
        <v>153330491.41187942</v>
      </c>
      <c r="Y6" s="12">
        <f>SUMIFS(LargeUse!$S:$S,LargeUse!$B:$B,'Model Summary'!W6)</f>
        <v>157503085.49248904</v>
      </c>
      <c r="Z6" s="105">
        <f t="shared" si="3"/>
        <v>2.7213074465411543E-2</v>
      </c>
      <c r="AA6" s="5"/>
      <c r="AB6" s="5"/>
    </row>
    <row r="7" spans="2:28">
      <c r="B7" s="5">
        <f t="shared" si="4"/>
        <v>2015</v>
      </c>
      <c r="C7" s="12">
        <f>SUMIFS(Residential!$D:$D,Residential!$B:$B,'Model Summary'!B7)</f>
        <v>186529138.15673071</v>
      </c>
      <c r="D7" s="12">
        <f>SUMIFS(Residential!$U:$U,Residential!$B:$B,'Model Summary'!B7)</f>
        <v>193966233.98165929</v>
      </c>
      <c r="E7" s="105">
        <f t="shared" si="0"/>
        <v>3.9870960099968822E-2</v>
      </c>
      <c r="H7" s="5"/>
      <c r="I7" s="5">
        <f t="shared" si="5"/>
        <v>2015</v>
      </c>
      <c r="J7" s="12">
        <f>SUMIFS(GSlt50!$D:$D,GSlt50!$B:$B,'Model Summary'!I7)</f>
        <v>93406890.013624907</v>
      </c>
      <c r="K7" s="12">
        <f>SUMIFS(GSlt50!$Q:$Q,GSlt50!$B:$B,'Model Summary'!I7)</f>
        <v>93277797.409124583</v>
      </c>
      <c r="L7" s="105">
        <f t="shared" si="1"/>
        <v>1.3820458478115832E-3</v>
      </c>
      <c r="M7" s="5"/>
      <c r="N7" s="5"/>
      <c r="O7" s="5"/>
      <c r="P7" s="5">
        <f t="shared" si="6"/>
        <v>2015</v>
      </c>
      <c r="Q7" s="12">
        <f>SUMIFS(GSgt50!$D:$D,GSgt50!$B:$B,'Model Summary'!P7)</f>
        <v>281272520.98295206</v>
      </c>
      <c r="R7" s="12">
        <f>SUMIFS(GSgt50!$Q:$Q,GSgt50!$B:$B,'Model Summary'!P7)</f>
        <v>281117958.14990765</v>
      </c>
      <c r="S7" s="105">
        <f t="shared" si="2"/>
        <v>5.4951273769746534E-4</v>
      </c>
      <c r="T7" s="5"/>
      <c r="U7" s="5"/>
      <c r="V7" s="5"/>
      <c r="W7" s="5">
        <f t="shared" si="7"/>
        <v>2015</v>
      </c>
      <c r="X7" s="12">
        <f>SUMIFS(LargeUse!$D:$D,LargeUse!$B:$B,'Model Summary'!W7)</f>
        <v>165534415.40321761</v>
      </c>
      <c r="Y7" s="12">
        <f>SUMIFS(LargeUse!$S:$S,LargeUse!$B:$B,'Model Summary'!W7)</f>
        <v>158661416.2545535</v>
      </c>
      <c r="Z7" s="105">
        <f t="shared" si="3"/>
        <v>4.1520061746208467E-2</v>
      </c>
      <c r="AA7" s="5"/>
      <c r="AB7" s="5"/>
    </row>
    <row r="8" spans="2:28">
      <c r="B8" s="5">
        <f t="shared" si="4"/>
        <v>2016</v>
      </c>
      <c r="C8" s="12">
        <f>SUMIFS(Residential!$D:$D,Residential!$B:$B,'Model Summary'!B8)</f>
        <v>185410363.81360897</v>
      </c>
      <c r="D8" s="12">
        <f>SUMIFS(Residential!$U:$U,Residential!$B:$B,'Model Summary'!B8)</f>
        <v>194794797.89943692</v>
      </c>
      <c r="E8" s="105">
        <f t="shared" si="0"/>
        <v>5.0614398746674248E-2</v>
      </c>
      <c r="H8" s="5"/>
      <c r="I8" s="5">
        <f t="shared" si="5"/>
        <v>2016</v>
      </c>
      <c r="J8" s="12">
        <f>SUMIFS(GSlt50!$D:$D,GSlt50!$B:$B,'Model Summary'!I8)</f>
        <v>94636447.114260107</v>
      </c>
      <c r="K8" s="12">
        <f>SUMIFS(GSlt50!$Q:$Q,GSlt50!$B:$B,'Model Summary'!I8)</f>
        <v>94522283.016340703</v>
      </c>
      <c r="L8" s="105">
        <f t="shared" si="1"/>
        <v>1.2063438706819533E-3</v>
      </c>
      <c r="M8" s="5"/>
      <c r="N8" s="5"/>
      <c r="O8" s="5"/>
      <c r="P8" s="5">
        <f t="shared" si="6"/>
        <v>2016</v>
      </c>
      <c r="Q8" s="12">
        <f>SUMIFS(GSgt50!$D:$D,GSgt50!$B:$B,'Model Summary'!P8)</f>
        <v>283604032.96846795</v>
      </c>
      <c r="R8" s="12">
        <f>SUMIFS(GSgt50!$Q:$Q,GSgt50!$B:$B,'Model Summary'!P8)</f>
        <v>282508519.47908396</v>
      </c>
      <c r="S8" s="105">
        <f t="shared" si="2"/>
        <v>3.8628276118548655E-3</v>
      </c>
      <c r="T8" s="5"/>
      <c r="U8" s="5"/>
      <c r="V8" s="5"/>
      <c r="W8" s="5">
        <f t="shared" si="7"/>
        <v>2016</v>
      </c>
      <c r="X8" s="12">
        <f>SUMIFS(LargeUse!$D:$D,LargeUse!$B:$B,'Model Summary'!W8)</f>
        <v>168740156.42036608</v>
      </c>
      <c r="Y8" s="12">
        <f>SUMIFS(LargeUse!$S:$S,LargeUse!$B:$B,'Model Summary'!W8)</f>
        <v>161341292.59993047</v>
      </c>
      <c r="Z8" s="105">
        <f t="shared" si="3"/>
        <v>4.3847676672786398E-2</v>
      </c>
      <c r="AA8" s="5"/>
      <c r="AB8" s="5"/>
    </row>
    <row r="9" spans="2:28">
      <c r="B9" s="5">
        <f t="shared" si="4"/>
        <v>2017</v>
      </c>
      <c r="C9" s="12">
        <f>SUMIFS(Residential!$D:$D,Residential!$B:$B,'Model Summary'!B9)</f>
        <v>188103244.87831649</v>
      </c>
      <c r="D9" s="12">
        <f>SUMIFS(Residential!$U:$U,Residential!$B:$B,'Model Summary'!B9)</f>
        <v>191163406.23518291</v>
      </c>
      <c r="E9" s="105">
        <f t="shared" si="0"/>
        <v>1.6268519763420509E-2</v>
      </c>
      <c r="H9" s="5"/>
      <c r="I9" s="5">
        <f t="shared" si="5"/>
        <v>2017</v>
      </c>
      <c r="J9" s="12">
        <f>SUMIFS(GSlt50!$D:$D,GSlt50!$B:$B,'Model Summary'!I9)</f>
        <v>94224269.983868241</v>
      </c>
      <c r="K9" s="12">
        <f>SUMIFS(GSlt50!$Q:$Q,GSlt50!$B:$B,'Model Summary'!I9)</f>
        <v>94197829.007360324</v>
      </c>
      <c r="L9" s="105">
        <f t="shared" si="1"/>
        <v>2.8061747267921417E-4</v>
      </c>
      <c r="M9" s="5"/>
      <c r="N9" s="5"/>
      <c r="O9" s="5"/>
      <c r="P9" s="5">
        <f t="shared" si="6"/>
        <v>2017</v>
      </c>
      <c r="Q9" s="12">
        <f>SUMIFS(GSgt50!$D:$D,GSgt50!$B:$B,'Model Summary'!P9)</f>
        <v>279110154.23997408</v>
      </c>
      <c r="R9" s="12">
        <f>SUMIFS(GSgt50!$Q:$Q,GSgt50!$B:$B,'Model Summary'!P9)</f>
        <v>278544931.16069454</v>
      </c>
      <c r="S9" s="105">
        <f t="shared" si="2"/>
        <v>2.0250896310765282E-3</v>
      </c>
      <c r="T9" s="5"/>
      <c r="U9" s="5"/>
      <c r="V9" s="5"/>
      <c r="W9" s="5">
        <f t="shared" si="7"/>
        <v>2017</v>
      </c>
      <c r="X9" s="12">
        <f>SUMIFS(LargeUse!$D:$D,LargeUse!$B:$B,'Model Summary'!W9)</f>
        <v>163850504.70826545</v>
      </c>
      <c r="Y9" s="12">
        <f>SUMIFS(LargeUse!$S:$S,LargeUse!$B:$B,'Model Summary'!W9)</f>
        <v>163429477.00389397</v>
      </c>
      <c r="Z9" s="105">
        <f t="shared" si="3"/>
        <v>2.5695844216111429E-3</v>
      </c>
      <c r="AA9" s="5"/>
      <c r="AB9" s="5"/>
    </row>
    <row r="10" spans="2:28">
      <c r="B10" s="5">
        <f t="shared" si="4"/>
        <v>2018</v>
      </c>
      <c r="C10" s="12">
        <f>SUMIFS(Residential!$D:$D,Residential!$B:$B,'Model Summary'!B10)</f>
        <v>206179930.56416228</v>
      </c>
      <c r="D10" s="12">
        <f>SUMIFS(Residential!$U:$U,Residential!$B:$B,'Model Summary'!B10)</f>
        <v>199684965.55825591</v>
      </c>
      <c r="E10" s="105">
        <f t="shared" si="0"/>
        <v>3.1501441426109944E-2</v>
      </c>
      <c r="H10" s="5"/>
      <c r="I10" s="5">
        <f t="shared" si="5"/>
        <v>2018</v>
      </c>
      <c r="J10" s="12">
        <f>SUMIFS(GSlt50!$D:$D,GSlt50!$B:$B,'Model Summary'!I10)</f>
        <v>97898478.036255538</v>
      </c>
      <c r="K10" s="12">
        <f>SUMIFS(GSlt50!$Q:$Q,GSlt50!$B:$B,'Model Summary'!I10)</f>
        <v>97787900.500144958</v>
      </c>
      <c r="L10" s="105">
        <f t="shared" si="1"/>
        <v>1.1295123103918826E-3</v>
      </c>
      <c r="M10" s="5"/>
      <c r="N10" s="5"/>
      <c r="O10" s="5"/>
      <c r="P10" s="5">
        <f t="shared" si="6"/>
        <v>2018</v>
      </c>
      <c r="Q10" s="12">
        <f>SUMIFS(GSgt50!$D:$D,GSgt50!$B:$B,'Model Summary'!P10)</f>
        <v>285819730.01500738</v>
      </c>
      <c r="R10" s="12">
        <f>SUMIFS(GSgt50!$Q:$Q,GSgt50!$B:$B,'Model Summary'!P10)</f>
        <v>283982211.96110153</v>
      </c>
      <c r="S10" s="105">
        <f t="shared" si="2"/>
        <v>6.4289405556759958E-3</v>
      </c>
      <c r="T10" s="5"/>
      <c r="U10" s="5"/>
      <c r="V10" s="5"/>
      <c r="W10" s="5">
        <f t="shared" si="7"/>
        <v>2018</v>
      </c>
      <c r="X10" s="12">
        <f>SUMIFS(LargeUse!$D:$D,LargeUse!$B:$B,'Model Summary'!W10)</f>
        <v>159697241.06881851</v>
      </c>
      <c r="Y10" s="12">
        <f>SUMIFS(LargeUse!$S:$S,LargeUse!$B:$B,'Model Summary'!W10)</f>
        <v>164398856.00465053</v>
      </c>
      <c r="Z10" s="105">
        <f t="shared" si="3"/>
        <v>2.9440802510833305E-2</v>
      </c>
      <c r="AA10" s="5"/>
      <c r="AB10" s="5"/>
    </row>
    <row r="11" spans="2:28">
      <c r="B11" s="5">
        <f>B10+1</f>
        <v>2019</v>
      </c>
      <c r="C11" s="12">
        <f>SUMIFS(Residential!$D:$D,Residential!$B:$B,'Model Summary'!B11)</f>
        <v>204589319.06968334</v>
      </c>
      <c r="D11" s="12">
        <f>SUMIFS(Residential!$U:$U,Residential!$B:$B,'Model Summary'!B11)</f>
        <v>198391725.8669014</v>
      </c>
      <c r="E11" s="105">
        <f t="shared" si="0"/>
        <v>3.029284828242201E-2</v>
      </c>
      <c r="H11" s="5"/>
      <c r="I11" s="5">
        <f>I10+1</f>
        <v>2019</v>
      </c>
      <c r="J11" s="12">
        <f>SUMIFS(GSlt50!$D:$D,GSlt50!$B:$B,'Model Summary'!I11)</f>
        <v>96822701.665221035</v>
      </c>
      <c r="K11" s="12">
        <f>SUMIFS(GSlt50!$Q:$Q,GSlt50!$B:$B,'Model Summary'!I11)</f>
        <v>97789331.151553854</v>
      </c>
      <c r="L11" s="105">
        <f t="shared" si="1"/>
        <v>9.9835004571044179E-3</v>
      </c>
      <c r="M11" s="5"/>
      <c r="N11" s="5"/>
      <c r="O11" s="5"/>
      <c r="P11" s="5">
        <f>P10+1</f>
        <v>2019</v>
      </c>
      <c r="Q11" s="12">
        <f>SUMIFS(GSgt50!$D:$D,GSgt50!$B:$B,'Model Summary'!P11)</f>
        <v>279834626.24282414</v>
      </c>
      <c r="R11" s="12">
        <f>SUMIFS(GSgt50!$Q:$Q,GSgt50!$B:$B,'Model Summary'!P11)</f>
        <v>281579094.69580311</v>
      </c>
      <c r="S11" s="105">
        <f t="shared" si="2"/>
        <v>6.2339263600110044E-3</v>
      </c>
      <c r="T11" s="5"/>
      <c r="U11" s="5"/>
      <c r="V11" s="5"/>
      <c r="W11" s="5">
        <f>W10+1</f>
        <v>2019</v>
      </c>
      <c r="X11" s="12">
        <f>SUMIFS(LargeUse!$D:$D,LargeUse!$B:$B,'Model Summary'!W11)</f>
        <v>162199563.50344387</v>
      </c>
      <c r="Y11" s="12">
        <f>SUMIFS(LargeUse!$S:$S,LargeUse!$B:$B,'Model Summary'!W11)</f>
        <v>162942410.8690303</v>
      </c>
      <c r="Z11" s="105">
        <f t="shared" si="3"/>
        <v>4.5798357871083759E-3</v>
      </c>
      <c r="AA11" s="5"/>
      <c r="AB11" s="5"/>
    </row>
    <row r="12" spans="2:28">
      <c r="B12" s="5">
        <f t="shared" si="4"/>
        <v>2020</v>
      </c>
      <c r="C12" s="12">
        <f>SUMIFS(Residential!$D:$D,Residential!$B:$B,'Model Summary'!B12)</f>
        <v>205852011.98289505</v>
      </c>
      <c r="D12" s="12">
        <f>SUMIFS(Residential!$U:$U,Residential!$B:$B,'Model Summary'!B12)</f>
        <v>201572589.29296935</v>
      </c>
      <c r="E12" s="105">
        <f t="shared" si="0"/>
        <v>2.0788831008760274E-2</v>
      </c>
      <c r="H12" s="5"/>
      <c r="I12" s="5">
        <f t="shared" ref="I12:I13" si="8">I11+1</f>
        <v>2020</v>
      </c>
      <c r="J12" s="12">
        <f>SUMIFS(GSlt50!$D:$D,GSlt50!$B:$B,'Model Summary'!I12)</f>
        <v>89245084.378130287</v>
      </c>
      <c r="K12" s="12">
        <f>SUMIFS(GSlt50!$Q:$Q,GSlt50!$B:$B,'Model Summary'!I12)</f>
        <v>88833112.226519555</v>
      </c>
      <c r="L12" s="105">
        <f t="shared" si="1"/>
        <v>4.6161887176352631E-3</v>
      </c>
      <c r="M12" s="5"/>
      <c r="N12" s="5"/>
      <c r="O12" s="5"/>
      <c r="P12" s="5">
        <f t="shared" ref="P12:P13" si="9">P11+1</f>
        <v>2020</v>
      </c>
      <c r="Q12" s="12">
        <f>SUMIFS(GSgt50!$D:$D,GSgt50!$B:$B,'Model Summary'!P12)</f>
        <v>256083149.46952698</v>
      </c>
      <c r="R12" s="12">
        <f>SUMIFS(GSgt50!$Q:$Q,GSgt50!$B:$B,'Model Summary'!P12)</f>
        <v>257728441.84777108</v>
      </c>
      <c r="S12" s="105">
        <f t="shared" si="2"/>
        <v>6.4248365488018423E-3</v>
      </c>
      <c r="T12" s="5"/>
      <c r="U12" s="5"/>
      <c r="V12" s="5"/>
      <c r="W12" s="5">
        <f t="shared" ref="W12:W13" si="10">W11+1</f>
        <v>2020</v>
      </c>
      <c r="X12" s="12">
        <f>SUMIFS(LargeUse!$D:$D,LargeUse!$B:$B,'Model Summary'!W12)</f>
        <v>155445218.4748106</v>
      </c>
      <c r="Y12" s="12">
        <f>SUMIFS(LargeUse!$S:$S,LargeUse!$B:$B,'Model Summary'!W12)</f>
        <v>153648702.64125603</v>
      </c>
      <c r="Z12" s="105">
        <f t="shared" si="3"/>
        <v>1.1557228013711373E-2</v>
      </c>
      <c r="AA12" s="5"/>
      <c r="AB12" s="5"/>
    </row>
    <row r="13" spans="2:28">
      <c r="B13" s="5">
        <f t="shared" si="4"/>
        <v>2021</v>
      </c>
      <c r="C13" s="12">
        <f>SUMIFS(Residential!$D:$D,Residential!$B:$B,'Model Summary'!B13)</f>
        <v>204750065.53728706</v>
      </c>
      <c r="D13" s="12">
        <f>SUMIFS(Residential!$U:$U,Residential!$B:$B,'Model Summary'!B13)</f>
        <v>202283558.65838838</v>
      </c>
      <c r="E13" s="105">
        <f t="shared" si="0"/>
        <v>1.2046427787098824E-2</v>
      </c>
      <c r="H13" s="5"/>
      <c r="I13" s="5">
        <f t="shared" si="8"/>
        <v>2021</v>
      </c>
      <c r="J13" s="12">
        <f>SUMIFS(GSlt50!$D:$D,GSlt50!$B:$B,'Model Summary'!I13)</f>
        <v>90714788.406535849</v>
      </c>
      <c r="K13" s="12">
        <f>SUMIFS(GSlt50!$Q:$Q,GSlt50!$B:$B,'Model Summary'!I13)</f>
        <v>90515097.529853895</v>
      </c>
      <c r="L13" s="105">
        <f t="shared" si="1"/>
        <v>2.2013045523189057E-3</v>
      </c>
      <c r="M13" s="5"/>
      <c r="N13" s="5"/>
      <c r="O13" s="5"/>
      <c r="P13" s="5">
        <f t="shared" si="9"/>
        <v>2021</v>
      </c>
      <c r="Q13" s="12">
        <f>SUMIFS(GSgt50!$D:$D,GSgt50!$B:$B,'Model Summary'!P13)</f>
        <v>255816519.01932943</v>
      </c>
      <c r="R13" s="12">
        <f>SUMIFS(GSgt50!$Q:$Q,GSgt50!$B:$B,'Model Summary'!P13)</f>
        <v>257450858.0404017</v>
      </c>
      <c r="S13" s="105">
        <f t="shared" si="2"/>
        <v>6.3887157378948551E-3</v>
      </c>
      <c r="T13" s="5"/>
      <c r="U13" s="5"/>
      <c r="V13" s="5"/>
      <c r="W13" s="5">
        <f t="shared" si="10"/>
        <v>2021</v>
      </c>
      <c r="X13" s="12">
        <f>SUMIFS(LargeUse!$D:$D,LargeUse!$B:$B,'Model Summary'!W13)</f>
        <v>156696727.34613836</v>
      </c>
      <c r="Y13" s="12">
        <f>SUMIFS(LargeUse!$S:$S,LargeUse!$B:$B,'Model Summary'!W13)</f>
        <v>156753132.91680828</v>
      </c>
      <c r="Z13" s="105">
        <f t="shared" si="3"/>
        <v>3.5996648829379215E-4</v>
      </c>
      <c r="AA13" s="5"/>
      <c r="AB13" s="5"/>
    </row>
    <row r="14" spans="2:28">
      <c r="B14" s="42" t="s">
        <v>154</v>
      </c>
      <c r="C14" s="1">
        <f>SUM(C4:C13)</f>
        <v>1951457016.1684432</v>
      </c>
      <c r="D14" s="1">
        <f>SUM(D4:D13)</f>
        <v>1947017206.2438796</v>
      </c>
      <c r="E14" s="105">
        <f t="shared" si="0"/>
        <v>2.2751256562549963E-3</v>
      </c>
      <c r="H14" s="5"/>
      <c r="I14" s="42" t="s">
        <v>154</v>
      </c>
      <c r="J14" s="1">
        <f>SUM(J4:J13)</f>
        <v>930208164.93497717</v>
      </c>
      <c r="K14" s="1">
        <f>SUM(K4:K13)</f>
        <v>930259401.41046345</v>
      </c>
      <c r="L14" s="105">
        <f t="shared" si="1"/>
        <v>5.5080655510973757E-5</v>
      </c>
      <c r="M14" s="5"/>
      <c r="N14" s="5"/>
      <c r="O14" s="5"/>
      <c r="P14" s="42" t="s">
        <v>154</v>
      </c>
      <c r="Q14" s="1">
        <f>SUM(Q4:Q13)</f>
        <v>2763933410.3184261</v>
      </c>
      <c r="R14" s="1">
        <f>SUM(R4:R13)</f>
        <v>2764145021.5105076</v>
      </c>
      <c r="S14" s="105">
        <f t="shared" si="2"/>
        <v>7.6561610092144801E-5</v>
      </c>
      <c r="T14" s="5"/>
      <c r="U14" s="5"/>
      <c r="V14" s="5"/>
      <c r="W14" s="42" t="s">
        <v>154</v>
      </c>
      <c r="X14" s="1">
        <f>SUM(X4:X13)</f>
        <v>1598018237.4334226</v>
      </c>
      <c r="Y14" s="1">
        <f>SUM(Y4:Y13)</f>
        <v>1597838850.6562657</v>
      </c>
      <c r="Z14" s="105">
        <f t="shared" si="3"/>
        <v>1.1225577590712792E-4</v>
      </c>
      <c r="AA14" s="5"/>
      <c r="AB14" s="5"/>
    </row>
    <row r="15" spans="2:28"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2:28" ht="15">
      <c r="B16" s="199" t="s">
        <v>155</v>
      </c>
      <c r="C16" s="199"/>
      <c r="D16" s="199"/>
      <c r="E16" s="116">
        <f>AVERAGE(E4:E13)</f>
        <v>2.2740580889835268E-2</v>
      </c>
      <c r="H16" s="5"/>
      <c r="I16" s="199" t="s">
        <v>155</v>
      </c>
      <c r="J16" s="199"/>
      <c r="K16" s="199"/>
      <c r="L16" s="116">
        <f>AVERAGE(L4:L13)</f>
        <v>7.161911414964345E-3</v>
      </c>
      <c r="M16" s="5"/>
      <c r="N16" s="5"/>
      <c r="O16" s="5"/>
      <c r="P16" s="199" t="s">
        <v>155</v>
      </c>
      <c r="Q16" s="199"/>
      <c r="R16" s="199"/>
      <c r="S16" s="116">
        <f>AVERAGE(S4:S13)</f>
        <v>5.8927003439656674E-3</v>
      </c>
      <c r="T16" s="5"/>
      <c r="U16" s="5"/>
      <c r="V16" s="5"/>
      <c r="W16" s="199" t="s">
        <v>155</v>
      </c>
      <c r="X16" s="199"/>
      <c r="Y16" s="199"/>
      <c r="Z16" s="116">
        <f>AVERAGE(Z4:Z13)</f>
        <v>2.035685983790745E-2</v>
      </c>
      <c r="AA16" s="5"/>
      <c r="AB16" s="5"/>
    </row>
    <row r="17" spans="2:28" ht="15">
      <c r="B17" s="199" t="s">
        <v>156</v>
      </c>
      <c r="C17" s="199"/>
      <c r="D17" s="199"/>
      <c r="E17" s="105">
        <f>Residential!W122</f>
        <v>2.9833686267425129E-2</v>
      </c>
      <c r="H17" s="5"/>
      <c r="I17" s="199" t="s">
        <v>156</v>
      </c>
      <c r="J17" s="199"/>
      <c r="K17" s="199"/>
      <c r="L17" s="105">
        <f>GSlt50!S122</f>
        <v>1.7715330043149416E-2</v>
      </c>
      <c r="M17" s="5"/>
      <c r="N17" s="5"/>
      <c r="O17" s="5"/>
      <c r="P17" s="199" t="s">
        <v>156</v>
      </c>
      <c r="Q17" s="199"/>
      <c r="R17" s="199"/>
      <c r="S17" s="105">
        <f>GSgt50!S122</f>
        <v>1.4358314496121072E-2</v>
      </c>
      <c r="T17" s="5"/>
      <c r="U17" s="5"/>
      <c r="V17" s="5"/>
      <c r="W17" s="199" t="s">
        <v>156</v>
      </c>
      <c r="X17" s="199"/>
      <c r="Y17" s="199"/>
      <c r="Z17" s="105">
        <f>LargeUse!U122</f>
        <v>3.3994192878619961E-2</v>
      </c>
      <c r="AA17" s="5"/>
      <c r="AB17" s="5"/>
    </row>
    <row r="18" spans="2:28"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2:28"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2:28"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2:28"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2:28"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2:28"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2:28"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2:28"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2:28"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2:28"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2:28"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2:28"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2:28"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2:28"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2:28"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8:28"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8:28"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8:28"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8:28"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</sheetData>
  <mergeCells count="12">
    <mergeCell ref="P2:R2"/>
    <mergeCell ref="P16:R16"/>
    <mergeCell ref="P17:R17"/>
    <mergeCell ref="W2:Y2"/>
    <mergeCell ref="W16:Y16"/>
    <mergeCell ref="W17:Y17"/>
    <mergeCell ref="B16:D16"/>
    <mergeCell ref="B17:D17"/>
    <mergeCell ref="B2:D2"/>
    <mergeCell ref="I2:K2"/>
    <mergeCell ref="I16:K16"/>
    <mergeCell ref="I17:K1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6E549-B347-48E6-AB1E-A6998FCEE899}">
  <sheetPr codeName="Sheet10">
    <tabColor theme="4" tint="0.79998168889431442"/>
  </sheetPr>
  <dimension ref="A1:AL145"/>
  <sheetViews>
    <sheetView topLeftCell="K1" workbookViewId="0">
      <selection activeCell="Y3" sqref="Y3:AC23"/>
    </sheetView>
  </sheetViews>
  <sheetFormatPr defaultRowHeight="12.75"/>
  <cols>
    <col min="1" max="3" width="9.140625" style="5"/>
    <col min="4" max="4" width="14" style="5" bestFit="1" customWidth="1"/>
    <col min="5" max="6" width="9.28515625" style="5" bestFit="1" customWidth="1"/>
    <col min="7" max="8" width="12.5703125" style="5" bestFit="1" customWidth="1"/>
    <col min="9" max="9" width="9.28515625" style="5" bestFit="1" customWidth="1"/>
    <col min="10" max="10" width="10.28515625" style="5" bestFit="1" customWidth="1"/>
    <col min="11" max="11" width="10.28515625" style="5" customWidth="1"/>
    <col min="12" max="12" width="9.140625" style="5"/>
    <col min="13" max="13" width="12.85546875" style="5" bestFit="1" customWidth="1"/>
    <col min="14" max="14" width="11.28515625" style="5" bestFit="1" customWidth="1"/>
    <col min="15" max="15" width="10.28515625" style="5" bestFit="1" customWidth="1"/>
    <col min="16" max="17" width="11.140625" style="5" customWidth="1"/>
    <col min="18" max="18" width="11.85546875" style="5" bestFit="1" customWidth="1"/>
    <col min="19" max="19" width="14" style="5" bestFit="1" customWidth="1"/>
    <col min="20" max="20" width="12.28515625" style="5" bestFit="1" customWidth="1"/>
    <col min="21" max="21" width="14.42578125" style="5" customWidth="1"/>
    <col min="22" max="25" width="9.140625" style="5"/>
    <col min="26" max="26" width="12.140625" style="5" customWidth="1"/>
    <col min="27" max="27" width="13.42578125" style="5" customWidth="1"/>
    <col min="28" max="28" width="12.5703125" style="5" bestFit="1" customWidth="1"/>
    <col min="29" max="29" width="12" style="5" bestFit="1" customWidth="1"/>
    <col min="30" max="30" width="10.28515625" style="5" bestFit="1" customWidth="1"/>
    <col min="31" max="34" width="10.85546875" style="5" bestFit="1" customWidth="1"/>
    <col min="35" max="35" width="10.28515625" style="5" bestFit="1" customWidth="1"/>
    <col min="36" max="37" width="10.85546875" style="5" bestFit="1" customWidth="1"/>
    <col min="38" max="38" width="12.85546875" style="5" customWidth="1"/>
    <col min="39" max="16384" width="9.140625" style="5"/>
  </cols>
  <sheetData>
    <row r="1" spans="1:29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Dataset!H1</f>
        <v>Res_NoCDM</v>
      </c>
      <c r="E1" s="5" t="str">
        <f>Dataset!AH1</f>
        <v>HDD18</v>
      </c>
      <c r="F1" s="5" t="str">
        <f>Dataset!AM1</f>
        <v>CDD14</v>
      </c>
      <c r="G1" s="5" t="str">
        <f>Dataset!BX1</f>
        <v>COVIDHDD18</v>
      </c>
      <c r="H1" s="5" t="str">
        <f>Dataset!CC1</f>
        <v>COVIDCDD14</v>
      </c>
      <c r="I1" s="5" t="str">
        <f>Dataset!BQ1</f>
        <v>Summer</v>
      </c>
      <c r="J1" s="5" t="str">
        <f>Dataset!W1</f>
        <v>Res Cust</v>
      </c>
      <c r="K1" s="5" t="str">
        <f>Dataset!AY1</f>
        <v>MonthDays</v>
      </c>
      <c r="M1" s="5" t="str">
        <f>Y8</f>
        <v>const</v>
      </c>
      <c r="N1" s="5" t="str">
        <f t="shared" ref="N1:T1" si="0">E1</f>
        <v>HDD18</v>
      </c>
      <c r="O1" s="5" t="str">
        <f t="shared" si="0"/>
        <v>CDD14</v>
      </c>
      <c r="P1" s="5" t="str">
        <f t="shared" si="0"/>
        <v>COVIDHDD18</v>
      </c>
      <c r="Q1" s="5" t="str">
        <f t="shared" si="0"/>
        <v>COVIDCDD14</v>
      </c>
      <c r="R1" s="5" t="str">
        <f t="shared" si="0"/>
        <v>Summer</v>
      </c>
      <c r="S1" s="5" t="str">
        <f t="shared" si="0"/>
        <v>Res Cust</v>
      </c>
      <c r="T1" s="5" t="str">
        <f t="shared" si="0"/>
        <v>MonthDays</v>
      </c>
      <c r="U1" s="42" t="s">
        <v>162</v>
      </c>
    </row>
    <row r="2" spans="1:29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Dataset!H2</f>
        <v>20851848.630541664</v>
      </c>
      <c r="E2" s="120">
        <f ca="1">Weather!BB61</f>
        <v>742.29000000000008</v>
      </c>
      <c r="F2" s="120">
        <f ca="1">Weather!CE61</f>
        <v>0</v>
      </c>
      <c r="G2" s="12">
        <f>Dataset!BZ2</f>
        <v>0</v>
      </c>
      <c r="H2" s="12">
        <f>Dataset!CA2</f>
        <v>0</v>
      </c>
      <c r="I2" s="5">
        <f>Dataset!BQ2</f>
        <v>0</v>
      </c>
      <c r="J2" s="12">
        <f>Dataset!W2</f>
        <v>23226</v>
      </c>
      <c r="K2" s="5">
        <f>Dataset!AY2</f>
        <v>31</v>
      </c>
      <c r="M2" s="12">
        <f t="shared" ref="M2:M33" si="1">$Z$8</f>
        <v>-14124823.3067584</v>
      </c>
      <c r="N2" s="1">
        <f t="shared" ref="N2:N33" ca="1" si="2">E2*$Z$9</f>
        <v>12251172.086639661</v>
      </c>
      <c r="O2" s="1">
        <f t="shared" ref="O2:O33" ca="1" si="3">F2*$Z$10</f>
        <v>0</v>
      </c>
      <c r="P2" s="1">
        <f t="shared" ref="P2:P33" si="4">G2*$Z$11</f>
        <v>0</v>
      </c>
      <c r="Q2" s="1">
        <f t="shared" ref="Q2:Q33" si="5">H2*$Z$12</f>
        <v>0</v>
      </c>
      <c r="R2" s="1">
        <f t="shared" ref="R2:R33" si="6">I2*$Z$13</f>
        <v>0</v>
      </c>
      <c r="S2" s="1">
        <f>J2*$Z$14</f>
        <v>14603530.036687879</v>
      </c>
      <c r="T2" s="1">
        <f>K2*$Z$15</f>
        <v>8542028.869309729</v>
      </c>
      <c r="U2" s="1">
        <f t="shared" ref="U2:U33" ca="1" si="7">SUM(M2:T2)</f>
        <v>21271907.685878869</v>
      </c>
    </row>
    <row r="3" spans="1:29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Dataset!H3</f>
        <v>18629105.777641665</v>
      </c>
      <c r="E3" s="120">
        <f ca="1">Weather!BB62</f>
        <v>677.6099999999999</v>
      </c>
      <c r="F3" s="120">
        <f ca="1">Weather!CE62</f>
        <v>0</v>
      </c>
      <c r="G3" s="12">
        <f>Dataset!BZ3</f>
        <v>0</v>
      </c>
      <c r="H3" s="12">
        <f>Dataset!CA3</f>
        <v>0</v>
      </c>
      <c r="I3" s="5">
        <f>Dataset!BQ3</f>
        <v>0</v>
      </c>
      <c r="J3" s="12">
        <f>Dataset!W3</f>
        <v>23235</v>
      </c>
      <c r="K3" s="5">
        <f>Dataset!AY3</f>
        <v>29</v>
      </c>
      <c r="M3" s="12">
        <f t="shared" si="1"/>
        <v>-14124823.3067584</v>
      </c>
      <c r="N3" s="1">
        <f t="shared" ca="1" si="2"/>
        <v>11183656.950286141</v>
      </c>
      <c r="O3" s="1">
        <f t="shared" ca="1" si="3"/>
        <v>0</v>
      </c>
      <c r="P3" s="1">
        <f t="shared" si="4"/>
        <v>0</v>
      </c>
      <c r="Q3" s="1">
        <f t="shared" si="5"/>
        <v>0</v>
      </c>
      <c r="R3" s="1">
        <f t="shared" si="6"/>
        <v>0</v>
      </c>
      <c r="S3" s="1">
        <f t="shared" ref="S3:S66" si="8">J3*$Z$14</f>
        <v>14609188.857420256</v>
      </c>
      <c r="T3" s="1">
        <f t="shared" ref="T3:T66" si="9">K3*$Z$15</f>
        <v>7990930.2325800695</v>
      </c>
      <c r="U3" s="1">
        <f t="shared" ca="1" si="7"/>
        <v>19658952.733528066</v>
      </c>
      <c r="Y3" s="5" t="s">
        <v>239</v>
      </c>
    </row>
    <row r="4" spans="1:29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Dataset!H4</f>
        <v>16729137.649741666</v>
      </c>
      <c r="E4" s="120">
        <f ca="1">Weather!BB63</f>
        <v>587.09</v>
      </c>
      <c r="F4" s="120">
        <f ca="1">Weather!CE63</f>
        <v>6.9999999999999923E-2</v>
      </c>
      <c r="G4" s="12">
        <f>Dataset!BZ4</f>
        <v>0</v>
      </c>
      <c r="H4" s="12">
        <f>Dataset!CA4</f>
        <v>0</v>
      </c>
      <c r="I4" s="5">
        <f>Dataset!BQ4</f>
        <v>0</v>
      </c>
      <c r="J4" s="12">
        <f>Dataset!W4</f>
        <v>23259</v>
      </c>
      <c r="K4" s="5">
        <f>Dataset!AY4</f>
        <v>31</v>
      </c>
      <c r="M4" s="12">
        <f t="shared" si="1"/>
        <v>-14124823.3067584</v>
      </c>
      <c r="N4" s="1">
        <f t="shared" ca="1" si="2"/>
        <v>9689663.9054079652</v>
      </c>
      <c r="O4" s="1">
        <f t="shared" ca="1" si="3"/>
        <v>1882.33954407531</v>
      </c>
      <c r="P4" s="1">
        <f t="shared" si="4"/>
        <v>0</v>
      </c>
      <c r="Q4" s="1">
        <f t="shared" si="5"/>
        <v>0</v>
      </c>
      <c r="R4" s="1">
        <f t="shared" si="6"/>
        <v>0</v>
      </c>
      <c r="S4" s="1">
        <f t="shared" si="8"/>
        <v>14624279.04603993</v>
      </c>
      <c r="T4" s="1">
        <f t="shared" si="9"/>
        <v>8542028.869309729</v>
      </c>
      <c r="U4" s="1">
        <f t="shared" ca="1" si="7"/>
        <v>18733030.853543296</v>
      </c>
      <c r="Y4" s="5" t="s">
        <v>233</v>
      </c>
    </row>
    <row r="5" spans="1:29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Dataset!H5</f>
        <v>14452573.817341667</v>
      </c>
      <c r="E5" s="120">
        <f ca="1">Weather!BB64</f>
        <v>383.18</v>
      </c>
      <c r="F5" s="120">
        <f ca="1">Weather!CE64</f>
        <v>0.75999999999999956</v>
      </c>
      <c r="G5" s="12">
        <f>Dataset!BZ5</f>
        <v>0</v>
      </c>
      <c r="H5" s="12">
        <f>Dataset!CA5</f>
        <v>0</v>
      </c>
      <c r="I5" s="5">
        <f>Dataset!BQ5</f>
        <v>0</v>
      </c>
      <c r="J5" s="12">
        <f>Dataset!W5</f>
        <v>23160</v>
      </c>
      <c r="K5" s="5">
        <f>Dataset!AY5</f>
        <v>30</v>
      </c>
      <c r="M5" s="12">
        <f t="shared" si="1"/>
        <v>-14124823.3067584</v>
      </c>
      <c r="N5" s="1">
        <f t="shared" ca="1" si="2"/>
        <v>6324218.4593064506</v>
      </c>
      <c r="O5" s="1">
        <f t="shared" ca="1" si="3"/>
        <v>20436.829335674804</v>
      </c>
      <c r="P5" s="1">
        <f t="shared" si="4"/>
        <v>0</v>
      </c>
      <c r="Q5" s="1">
        <f t="shared" si="5"/>
        <v>0</v>
      </c>
      <c r="R5" s="1">
        <f t="shared" si="6"/>
        <v>0</v>
      </c>
      <c r="S5" s="1">
        <f t="shared" si="8"/>
        <v>14562032.017983781</v>
      </c>
      <c r="T5" s="1">
        <f t="shared" si="9"/>
        <v>8266479.5509449001</v>
      </c>
      <c r="U5" s="1">
        <f t="shared" ca="1" si="7"/>
        <v>15048343.550812406</v>
      </c>
      <c r="Y5" s="5" t="s">
        <v>256</v>
      </c>
    </row>
    <row r="6" spans="1:29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Dataset!H6</f>
        <v>11788221.694141667</v>
      </c>
      <c r="E6" s="120">
        <f ca="1">Weather!BB65</f>
        <v>172.59</v>
      </c>
      <c r="F6" s="120">
        <f ca="1">Weather!CE65</f>
        <v>34.760000000000005</v>
      </c>
      <c r="G6" s="12">
        <f>Dataset!BZ6</f>
        <v>0</v>
      </c>
      <c r="H6" s="12">
        <f>Dataset!CA6</f>
        <v>0</v>
      </c>
      <c r="I6" s="5">
        <f>Dataset!BQ6</f>
        <v>1</v>
      </c>
      <c r="J6" s="12">
        <f>Dataset!W6</f>
        <v>22994</v>
      </c>
      <c r="K6" s="5">
        <f>Dataset!AY6</f>
        <v>31</v>
      </c>
      <c r="M6" s="12">
        <f t="shared" si="1"/>
        <v>-14124823.3067584</v>
      </c>
      <c r="N6" s="1">
        <f t="shared" ca="1" si="2"/>
        <v>2848522.5322086234</v>
      </c>
      <c r="O6" s="1">
        <f t="shared" ca="1" si="3"/>
        <v>934716.03645796934</v>
      </c>
      <c r="P6" s="1">
        <f t="shared" si="4"/>
        <v>0</v>
      </c>
      <c r="Q6" s="1">
        <f t="shared" si="5"/>
        <v>0</v>
      </c>
      <c r="R6" s="1">
        <f t="shared" si="6"/>
        <v>-860304.77843076701</v>
      </c>
      <c r="S6" s="1">
        <f t="shared" si="8"/>
        <v>14457658.213364381</v>
      </c>
      <c r="T6" s="1">
        <f t="shared" si="9"/>
        <v>8542028.869309729</v>
      </c>
      <c r="U6" s="1">
        <f t="shared" ca="1" si="7"/>
        <v>11797797.566151535</v>
      </c>
    </row>
    <row r="7" spans="1:29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Dataset!H7</f>
        <v>12491789.643841665</v>
      </c>
      <c r="E7" s="120">
        <f ca="1">Weather!BB66</f>
        <v>48.370000000000005</v>
      </c>
      <c r="F7" s="120">
        <f ca="1">Weather!CE66</f>
        <v>106.84</v>
      </c>
      <c r="G7" s="12">
        <f>Dataset!BZ7</f>
        <v>0</v>
      </c>
      <c r="H7" s="12">
        <f>Dataset!CA7</f>
        <v>0</v>
      </c>
      <c r="I7" s="5">
        <f>Dataset!BQ7</f>
        <v>1</v>
      </c>
      <c r="J7" s="12">
        <f>Dataset!W7</f>
        <v>23023</v>
      </c>
      <c r="K7" s="5">
        <f>Dataset!AY7</f>
        <v>30</v>
      </c>
      <c r="M7" s="12">
        <f t="shared" si="1"/>
        <v>-14124823.3067584</v>
      </c>
      <c r="N7" s="1">
        <f t="shared" ca="1" si="2"/>
        <v>798325.71344186296</v>
      </c>
      <c r="O7" s="1">
        <f t="shared" ca="1" si="3"/>
        <v>2872987.9555572332</v>
      </c>
      <c r="P7" s="1">
        <f t="shared" si="4"/>
        <v>0</v>
      </c>
      <c r="Q7" s="1">
        <f t="shared" si="5"/>
        <v>0</v>
      </c>
      <c r="R7" s="1">
        <f t="shared" si="6"/>
        <v>-860304.77843076701</v>
      </c>
      <c r="S7" s="1">
        <f t="shared" si="8"/>
        <v>14475892.191279817</v>
      </c>
      <c r="T7" s="1">
        <f t="shared" si="9"/>
        <v>8266479.5509449001</v>
      </c>
      <c r="U7" s="1">
        <f t="shared" ca="1" si="7"/>
        <v>11428557.326034646</v>
      </c>
      <c r="Z7" s="5" t="s">
        <v>129</v>
      </c>
      <c r="AA7" s="5" t="s">
        <v>130</v>
      </c>
      <c r="AB7" s="5" t="s">
        <v>131</v>
      </c>
      <c r="AC7" s="5" t="s">
        <v>132</v>
      </c>
    </row>
    <row r="8" spans="1:29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Dataset!H8</f>
        <v>14502856.631341666</v>
      </c>
      <c r="E8" s="120">
        <f ca="1">Weather!BB67</f>
        <v>5.46</v>
      </c>
      <c r="F8" s="120">
        <f ca="1">Weather!CE67</f>
        <v>215.34</v>
      </c>
      <c r="G8" s="12">
        <f>Dataset!BZ8</f>
        <v>0</v>
      </c>
      <c r="H8" s="12">
        <f>Dataset!CA8</f>
        <v>0</v>
      </c>
      <c r="I8" s="5">
        <f>Dataset!BQ8</f>
        <v>1</v>
      </c>
      <c r="J8" s="12">
        <f>Dataset!W8</f>
        <v>23070</v>
      </c>
      <c r="K8" s="5">
        <f>Dataset!AY8</f>
        <v>31</v>
      </c>
      <c r="M8" s="12">
        <f t="shared" si="1"/>
        <v>-14124823.3067584</v>
      </c>
      <c r="N8" s="1">
        <f t="shared" ca="1" si="2"/>
        <v>90114.914107764547</v>
      </c>
      <c r="O8" s="1">
        <f t="shared" ca="1" si="3"/>
        <v>5790614.2488739667</v>
      </c>
      <c r="P8" s="1">
        <f t="shared" si="4"/>
        <v>0</v>
      </c>
      <c r="Q8" s="1">
        <f t="shared" si="5"/>
        <v>0</v>
      </c>
      <c r="R8" s="1">
        <f t="shared" si="6"/>
        <v>-860304.77843076701</v>
      </c>
      <c r="S8" s="1">
        <f t="shared" si="8"/>
        <v>14505443.81066001</v>
      </c>
      <c r="T8" s="1">
        <f t="shared" si="9"/>
        <v>8542028.869309729</v>
      </c>
      <c r="U8" s="1">
        <f t="shared" ca="1" si="7"/>
        <v>13943073.757762304</v>
      </c>
      <c r="Y8" s="5" t="s">
        <v>133</v>
      </c>
      <c r="Z8" s="12">
        <v>-14124823.3067584</v>
      </c>
      <c r="AA8" s="5">
        <v>5652221.0618134001</v>
      </c>
      <c r="AB8" s="5">
        <v>-2.4989863546183999</v>
      </c>
      <c r="AC8" s="5">
        <v>1.3905542153422599E-2</v>
      </c>
    </row>
    <row r="9" spans="1:29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Dataset!H9</f>
        <v>13918692.147841666</v>
      </c>
      <c r="E9" s="120">
        <f ca="1">Weather!BB68</f>
        <v>9.2099999999999991</v>
      </c>
      <c r="F9" s="120">
        <f ca="1">Weather!CE68</f>
        <v>197.50000000000003</v>
      </c>
      <c r="G9" s="12">
        <f>Dataset!BZ9</f>
        <v>0</v>
      </c>
      <c r="H9" s="12">
        <f>Dataset!CA9</f>
        <v>0</v>
      </c>
      <c r="I9" s="5">
        <f>Dataset!BQ9</f>
        <v>1</v>
      </c>
      <c r="J9" s="12">
        <f>Dataset!W9</f>
        <v>23160</v>
      </c>
      <c r="K9" s="5">
        <f>Dataset!AY9</f>
        <v>31</v>
      </c>
      <c r="M9" s="12">
        <f t="shared" si="1"/>
        <v>-14124823.3067584</v>
      </c>
      <c r="N9" s="1">
        <f t="shared" ca="1" si="2"/>
        <v>152007.02544551491</v>
      </c>
      <c r="O9" s="1">
        <f t="shared" ca="1" si="3"/>
        <v>5310886.5707839169</v>
      </c>
      <c r="P9" s="1">
        <f t="shared" si="4"/>
        <v>0</v>
      </c>
      <c r="Q9" s="1">
        <f t="shared" si="5"/>
        <v>0</v>
      </c>
      <c r="R9" s="1">
        <f t="shared" si="6"/>
        <v>-860304.77843076701</v>
      </c>
      <c r="S9" s="1">
        <f t="shared" si="8"/>
        <v>14562032.017983781</v>
      </c>
      <c r="T9" s="1">
        <f t="shared" si="9"/>
        <v>8542028.869309729</v>
      </c>
      <c r="U9" s="1">
        <f t="shared" ca="1" si="7"/>
        <v>13581826.398333775</v>
      </c>
      <c r="Y9" s="5" t="s">
        <v>32</v>
      </c>
      <c r="Z9" s="12">
        <v>16504.5630234001</v>
      </c>
      <c r="AA9" s="5">
        <v>380.98299740083002</v>
      </c>
      <c r="AB9" s="5">
        <v>43.320996306918403</v>
      </c>
      <c r="AC9" s="104">
        <v>8.4128865921815605E-72</v>
      </c>
    </row>
    <row r="10" spans="1:29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Dataset!H10</f>
        <v>12603264.732541665</v>
      </c>
      <c r="E10" s="120">
        <f ca="1">Weather!BB69</f>
        <v>80.97</v>
      </c>
      <c r="F10" s="120">
        <f ca="1">Weather!CE69</f>
        <v>86.749999999999986</v>
      </c>
      <c r="G10" s="12">
        <f>Dataset!BZ10</f>
        <v>0</v>
      </c>
      <c r="H10" s="12">
        <f>Dataset!CA10</f>
        <v>0</v>
      </c>
      <c r="I10" s="5">
        <f>Dataset!BQ10</f>
        <v>0</v>
      </c>
      <c r="J10" s="12">
        <f>Dataset!W10</f>
        <v>23229</v>
      </c>
      <c r="K10" s="5">
        <f>Dataset!AY10</f>
        <v>30</v>
      </c>
      <c r="M10" s="12">
        <f t="shared" si="1"/>
        <v>-14124823.3067584</v>
      </c>
      <c r="N10" s="1">
        <f t="shared" ca="1" si="2"/>
        <v>1336374.4680047061</v>
      </c>
      <c r="O10" s="1">
        <f t="shared" ca="1" si="3"/>
        <v>2332756.5064076185</v>
      </c>
      <c r="P10" s="1">
        <f t="shared" si="4"/>
        <v>0</v>
      </c>
      <c r="Q10" s="1">
        <f t="shared" si="5"/>
        <v>0</v>
      </c>
      <c r="R10" s="1">
        <f t="shared" si="6"/>
        <v>0</v>
      </c>
      <c r="S10" s="1">
        <f t="shared" si="8"/>
        <v>14605416.310265338</v>
      </c>
      <c r="T10" s="1">
        <f t="shared" si="9"/>
        <v>8266479.5509449001</v>
      </c>
      <c r="U10" s="1">
        <f t="shared" ca="1" si="7"/>
        <v>12416203.528864162</v>
      </c>
      <c r="Y10" s="5" t="s">
        <v>37</v>
      </c>
      <c r="Z10" s="12">
        <v>26890.5649153616</v>
      </c>
      <c r="AA10" s="5">
        <v>1340.8114979782999</v>
      </c>
      <c r="AB10" s="5">
        <v>20.055440273228299</v>
      </c>
      <c r="AC10" s="104">
        <v>7.2524477132656806E-39</v>
      </c>
    </row>
    <row r="11" spans="1:29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Dataset!H11</f>
        <v>13162418.538641667</v>
      </c>
      <c r="E11" s="120">
        <f ca="1">Weather!BB70</f>
        <v>240.63000000000002</v>
      </c>
      <c r="F11" s="120">
        <f ca="1">Weather!CE70</f>
        <v>16.7</v>
      </c>
      <c r="G11" s="12">
        <f>Dataset!BZ11</f>
        <v>0</v>
      </c>
      <c r="H11" s="12">
        <f>Dataset!CA11</f>
        <v>0</v>
      </c>
      <c r="I11" s="5">
        <f>Dataset!BQ11</f>
        <v>0</v>
      </c>
      <c r="J11" s="12">
        <f>Dataset!W11</f>
        <v>23301</v>
      </c>
      <c r="K11" s="5">
        <f>Dataset!AY11</f>
        <v>31</v>
      </c>
      <c r="M11" s="12">
        <f t="shared" si="1"/>
        <v>-14124823.3067584</v>
      </c>
      <c r="N11" s="1">
        <f t="shared" ca="1" si="2"/>
        <v>3971493.0003207666</v>
      </c>
      <c r="O11" s="1">
        <f t="shared" ca="1" si="3"/>
        <v>449072.43408653868</v>
      </c>
      <c r="P11" s="1">
        <f t="shared" si="4"/>
        <v>0</v>
      </c>
      <c r="Q11" s="1">
        <f t="shared" si="5"/>
        <v>0</v>
      </c>
      <c r="R11" s="1">
        <f t="shared" si="6"/>
        <v>0</v>
      </c>
      <c r="S11" s="1">
        <f t="shared" si="8"/>
        <v>14650686.876124356</v>
      </c>
      <c r="T11" s="1">
        <f t="shared" si="9"/>
        <v>8542028.869309729</v>
      </c>
      <c r="U11" s="1">
        <f t="shared" ca="1" si="7"/>
        <v>13488457.87308299</v>
      </c>
      <c r="Y11" s="5" t="s">
        <v>237</v>
      </c>
      <c r="Z11" s="12">
        <v>1042.3931021563899</v>
      </c>
      <c r="AA11" s="5">
        <v>562.79804067537702</v>
      </c>
      <c r="AB11" s="5">
        <v>1.85216192456087</v>
      </c>
      <c r="AC11" s="104">
        <v>6.6635944143228598E-2</v>
      </c>
    </row>
    <row r="12" spans="1:29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Dataset!H12</f>
        <v>16904275.755341668</v>
      </c>
      <c r="E12" s="120">
        <f ca="1">Weather!BB71</f>
        <v>451.93</v>
      </c>
      <c r="F12" s="120">
        <f ca="1">Weather!CE71</f>
        <v>0</v>
      </c>
      <c r="G12" s="12">
        <f>Dataset!BZ12</f>
        <v>0</v>
      </c>
      <c r="H12" s="12">
        <f>Dataset!CA12</f>
        <v>0</v>
      </c>
      <c r="I12" s="5">
        <f>Dataset!BQ12</f>
        <v>0</v>
      </c>
      <c r="J12" s="12">
        <f>Dataset!W12</f>
        <v>23329</v>
      </c>
      <c r="K12" s="5">
        <f>Dataset!AY12</f>
        <v>30</v>
      </c>
      <c r="M12" s="12">
        <f t="shared" si="1"/>
        <v>-14124823.3067584</v>
      </c>
      <c r="N12" s="1">
        <f t="shared" ca="1" si="2"/>
        <v>7458907.1671652077</v>
      </c>
      <c r="O12" s="1">
        <f t="shared" ca="1" si="3"/>
        <v>0</v>
      </c>
      <c r="P12" s="1">
        <f t="shared" si="4"/>
        <v>0</v>
      </c>
      <c r="Q12" s="1">
        <f t="shared" si="5"/>
        <v>0</v>
      </c>
      <c r="R12" s="1">
        <f t="shared" si="6"/>
        <v>0</v>
      </c>
      <c r="S12" s="1">
        <f t="shared" si="8"/>
        <v>14668292.09618064</v>
      </c>
      <c r="T12" s="1">
        <f t="shared" si="9"/>
        <v>8266479.5509449001</v>
      </c>
      <c r="U12" s="1">
        <f t="shared" ca="1" si="7"/>
        <v>16268855.507532347</v>
      </c>
      <c r="Y12" s="5" t="s">
        <v>238</v>
      </c>
      <c r="Z12" s="12">
        <v>8574.6757183458794</v>
      </c>
      <c r="AA12" s="5">
        <v>1834.21256806059</v>
      </c>
      <c r="AB12" s="5">
        <v>4.6748538678983804</v>
      </c>
      <c r="AC12" s="104">
        <v>8.2600903655393995E-6</v>
      </c>
    </row>
    <row r="13" spans="1:29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Dataset!H13</f>
        <v>19605055.756741665</v>
      </c>
      <c r="E13" s="120">
        <f ca="1">Weather!BB72</f>
        <v>616.05999999999983</v>
      </c>
      <c r="F13" s="120">
        <f ca="1">Weather!CE72</f>
        <v>0</v>
      </c>
      <c r="G13" s="12">
        <f>Dataset!BZ13</f>
        <v>0</v>
      </c>
      <c r="H13" s="12">
        <f>Dataset!CA13</f>
        <v>0</v>
      </c>
      <c r="I13" s="5">
        <f>Dataset!BQ13</f>
        <v>0</v>
      </c>
      <c r="J13" s="12">
        <f>Dataset!W13</f>
        <v>23324</v>
      </c>
      <c r="K13" s="5">
        <f>Dataset!AY13</f>
        <v>31</v>
      </c>
      <c r="M13" s="12">
        <f t="shared" si="1"/>
        <v>-14124823.3067584</v>
      </c>
      <c r="N13" s="1">
        <f t="shared" ca="1" si="2"/>
        <v>10167801.096195864</v>
      </c>
      <c r="O13" s="1">
        <f t="shared" ca="1" si="3"/>
        <v>0</v>
      </c>
      <c r="P13" s="1">
        <f t="shared" si="4"/>
        <v>0</v>
      </c>
      <c r="Q13" s="1">
        <f t="shared" si="5"/>
        <v>0</v>
      </c>
      <c r="R13" s="1">
        <f t="shared" si="6"/>
        <v>0</v>
      </c>
      <c r="S13" s="1">
        <f t="shared" si="8"/>
        <v>14665148.306884876</v>
      </c>
      <c r="T13" s="1">
        <f t="shared" si="9"/>
        <v>8542028.869309729</v>
      </c>
      <c r="U13" s="1">
        <f t="shared" ca="1" si="7"/>
        <v>19250154.965632066</v>
      </c>
      <c r="Y13" s="5" t="s">
        <v>153</v>
      </c>
      <c r="Z13" s="12">
        <v>-860304.77843076701</v>
      </c>
      <c r="AA13" s="5">
        <v>188020.86015910201</v>
      </c>
      <c r="AB13" s="5">
        <v>-4.5755815482536599</v>
      </c>
      <c r="AC13" s="104">
        <v>1.23460859437915E-5</v>
      </c>
    </row>
    <row r="14" spans="1:29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Dataset!H14</f>
        <v>21993767.832218502</v>
      </c>
      <c r="E14" s="120">
        <f t="shared" ref="E14:F14" ca="1" si="10">E2</f>
        <v>742.29000000000008</v>
      </c>
      <c r="F14" s="120">
        <f t="shared" ca="1" si="10"/>
        <v>0</v>
      </c>
      <c r="G14" s="12">
        <f>Dataset!BZ14</f>
        <v>0</v>
      </c>
      <c r="H14" s="12">
        <f>Dataset!CA14</f>
        <v>0</v>
      </c>
      <c r="I14" s="5">
        <f>Dataset!BQ14</f>
        <v>0</v>
      </c>
      <c r="J14" s="12">
        <f>Dataset!W14</f>
        <v>23359</v>
      </c>
      <c r="K14" s="5">
        <f>Dataset!AY14</f>
        <v>31</v>
      </c>
      <c r="M14" s="12">
        <f t="shared" si="1"/>
        <v>-14124823.3067584</v>
      </c>
      <c r="N14" s="1">
        <f t="shared" ca="1" si="2"/>
        <v>12251172.086639661</v>
      </c>
      <c r="O14" s="1">
        <f t="shared" ca="1" si="3"/>
        <v>0</v>
      </c>
      <c r="P14" s="1">
        <f t="shared" si="4"/>
        <v>0</v>
      </c>
      <c r="Q14" s="1">
        <f t="shared" si="5"/>
        <v>0</v>
      </c>
      <c r="R14" s="1">
        <f t="shared" si="6"/>
        <v>0</v>
      </c>
      <c r="S14" s="1">
        <f t="shared" si="8"/>
        <v>14687154.83195523</v>
      </c>
      <c r="T14" s="1">
        <f t="shared" si="9"/>
        <v>8542028.869309729</v>
      </c>
      <c r="U14" s="1">
        <f t="shared" ca="1" si="7"/>
        <v>21355532.48114622</v>
      </c>
      <c r="Y14" s="5" t="s">
        <v>134</v>
      </c>
      <c r="Z14" s="12">
        <v>628.75785915301299</v>
      </c>
      <c r="AA14" s="5">
        <v>224.887804319693</v>
      </c>
      <c r="AB14" s="5">
        <v>2.7958735292696999</v>
      </c>
      <c r="AC14" s="104">
        <v>6.0925674986109504E-3</v>
      </c>
    </row>
    <row r="15" spans="1:29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Dataset!H15</f>
        <v>19721696.8191185</v>
      </c>
      <c r="E15" s="120">
        <f t="shared" ref="E15:F15" ca="1" si="11">E3</f>
        <v>677.6099999999999</v>
      </c>
      <c r="F15" s="120">
        <f t="shared" ca="1" si="11"/>
        <v>0</v>
      </c>
      <c r="G15" s="12">
        <f>Dataset!BZ15</f>
        <v>0</v>
      </c>
      <c r="H15" s="12">
        <f>Dataset!CA15</f>
        <v>0</v>
      </c>
      <c r="I15" s="5">
        <f>Dataset!BQ15</f>
        <v>0</v>
      </c>
      <c r="J15" s="12">
        <f>Dataset!W15</f>
        <v>23474</v>
      </c>
      <c r="K15" s="5">
        <f>Dataset!AY15</f>
        <v>28</v>
      </c>
      <c r="M15" s="12">
        <f t="shared" si="1"/>
        <v>-14124823.3067584</v>
      </c>
      <c r="N15" s="1">
        <f t="shared" ca="1" si="2"/>
        <v>11183656.950286141</v>
      </c>
      <c r="O15" s="1">
        <f t="shared" ca="1" si="3"/>
        <v>0</v>
      </c>
      <c r="P15" s="1">
        <f t="shared" si="4"/>
        <v>0</v>
      </c>
      <c r="Q15" s="1">
        <f t="shared" si="5"/>
        <v>0</v>
      </c>
      <c r="R15" s="1">
        <f t="shared" si="6"/>
        <v>0</v>
      </c>
      <c r="S15" s="1">
        <f t="shared" si="8"/>
        <v>14759461.985757828</v>
      </c>
      <c r="T15" s="1">
        <f t="shared" si="9"/>
        <v>7715380.9142152397</v>
      </c>
      <c r="U15" s="1">
        <f t="shared" ca="1" si="7"/>
        <v>19533676.543500807</v>
      </c>
      <c r="Y15" s="5" t="s">
        <v>83</v>
      </c>
      <c r="Z15" s="12">
        <v>275549.31836482999</v>
      </c>
      <c r="AA15" s="5">
        <v>52477.970800353803</v>
      </c>
      <c r="AB15" s="5">
        <v>5.2507616846147602</v>
      </c>
      <c r="AC15" s="104">
        <v>7.2776430527899799E-7</v>
      </c>
    </row>
    <row r="16" spans="1:29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Dataset!H16</f>
        <v>18947442.3631185</v>
      </c>
      <c r="E16" s="120">
        <f t="shared" ref="E16:F16" ca="1" si="12">E4</f>
        <v>587.09</v>
      </c>
      <c r="F16" s="120">
        <f t="shared" ca="1" si="12"/>
        <v>6.9999999999999923E-2</v>
      </c>
      <c r="G16" s="12">
        <f>Dataset!BZ16</f>
        <v>0</v>
      </c>
      <c r="H16" s="12">
        <f>Dataset!CA16</f>
        <v>0</v>
      </c>
      <c r="I16" s="5">
        <f>Dataset!BQ16</f>
        <v>0</v>
      </c>
      <c r="J16" s="12">
        <f>Dataset!W16</f>
        <v>23489</v>
      </c>
      <c r="K16" s="5">
        <f>Dataset!AY16</f>
        <v>31</v>
      </c>
      <c r="M16" s="12">
        <f t="shared" si="1"/>
        <v>-14124823.3067584</v>
      </c>
      <c r="N16" s="1">
        <f t="shared" ca="1" si="2"/>
        <v>9689663.9054079652</v>
      </c>
      <c r="O16" s="1">
        <f t="shared" ca="1" si="3"/>
        <v>1882.33954407531</v>
      </c>
      <c r="P16" s="1">
        <f t="shared" si="4"/>
        <v>0</v>
      </c>
      <c r="Q16" s="1">
        <f t="shared" si="5"/>
        <v>0</v>
      </c>
      <c r="R16" s="1">
        <f t="shared" si="6"/>
        <v>0</v>
      </c>
      <c r="S16" s="1">
        <f t="shared" si="8"/>
        <v>14768893.353645122</v>
      </c>
      <c r="T16" s="1">
        <f t="shared" si="9"/>
        <v>8542028.869309729</v>
      </c>
      <c r="U16" s="1">
        <f t="shared" ca="1" si="7"/>
        <v>18877645.161148489</v>
      </c>
      <c r="Z16" s="12"/>
    </row>
    <row r="17" spans="1:28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Dataset!H17</f>
        <v>15404627.0198185</v>
      </c>
      <c r="E17" s="120">
        <f t="shared" ref="E17:F17" ca="1" si="13">E5</f>
        <v>383.18</v>
      </c>
      <c r="F17" s="120">
        <f t="shared" ca="1" si="13"/>
        <v>0.75999999999999956</v>
      </c>
      <c r="G17" s="12">
        <f>Dataset!BZ17</f>
        <v>0</v>
      </c>
      <c r="H17" s="12">
        <f>Dataset!CA17</f>
        <v>0</v>
      </c>
      <c r="I17" s="5">
        <f>Dataset!BQ17</f>
        <v>0</v>
      </c>
      <c r="J17" s="12">
        <f>Dataset!W17</f>
        <v>23431</v>
      </c>
      <c r="K17" s="5">
        <f>Dataset!AY17</f>
        <v>30</v>
      </c>
      <c r="M17" s="12">
        <f t="shared" si="1"/>
        <v>-14124823.3067584</v>
      </c>
      <c r="N17" s="1">
        <f t="shared" ca="1" si="2"/>
        <v>6324218.4593064506</v>
      </c>
      <c r="O17" s="1">
        <f t="shared" ca="1" si="3"/>
        <v>20436.829335674804</v>
      </c>
      <c r="P17" s="1">
        <f t="shared" si="4"/>
        <v>0</v>
      </c>
      <c r="Q17" s="1">
        <f t="shared" si="5"/>
        <v>0</v>
      </c>
      <c r="R17" s="1">
        <f t="shared" si="6"/>
        <v>0</v>
      </c>
      <c r="S17" s="1">
        <f t="shared" si="8"/>
        <v>14732425.397814248</v>
      </c>
      <c r="T17" s="1">
        <f t="shared" si="9"/>
        <v>8266479.5509449001</v>
      </c>
      <c r="U17" s="1">
        <f t="shared" ca="1" si="7"/>
        <v>15218736.930642873</v>
      </c>
      <c r="Y17" s="5" t="s">
        <v>135</v>
      </c>
    </row>
    <row r="18" spans="1:28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Dataset!H18</f>
        <v>11349542.074418502</v>
      </c>
      <c r="E18" s="120">
        <f t="shared" ref="E18:F18" ca="1" si="14">E6</f>
        <v>172.59</v>
      </c>
      <c r="F18" s="120">
        <f t="shared" ca="1" si="14"/>
        <v>34.760000000000005</v>
      </c>
      <c r="G18" s="12">
        <f>Dataset!BZ18</f>
        <v>0</v>
      </c>
      <c r="H18" s="12">
        <f>Dataset!CA18</f>
        <v>0</v>
      </c>
      <c r="I18" s="5">
        <f>Dataset!BQ18</f>
        <v>1</v>
      </c>
      <c r="J18" s="12">
        <f>Dataset!W18</f>
        <v>23336</v>
      </c>
      <c r="K18" s="5">
        <f>Dataset!AY18</f>
        <v>31</v>
      </c>
      <c r="M18" s="12">
        <f t="shared" si="1"/>
        <v>-14124823.3067584</v>
      </c>
      <c r="N18" s="1">
        <f t="shared" ca="1" si="2"/>
        <v>2848522.5322086234</v>
      </c>
      <c r="O18" s="1">
        <f t="shared" ca="1" si="3"/>
        <v>934716.03645796934</v>
      </c>
      <c r="P18" s="1">
        <f t="shared" si="4"/>
        <v>0</v>
      </c>
      <c r="Q18" s="1">
        <f t="shared" si="5"/>
        <v>0</v>
      </c>
      <c r="R18" s="1">
        <f t="shared" si="6"/>
        <v>-860304.77843076701</v>
      </c>
      <c r="S18" s="1">
        <f t="shared" si="8"/>
        <v>14672693.40119471</v>
      </c>
      <c r="T18" s="1">
        <f t="shared" si="9"/>
        <v>8542028.869309729</v>
      </c>
      <c r="U18" s="1">
        <f t="shared" ca="1" si="7"/>
        <v>12012832.753981864</v>
      </c>
      <c r="Y18" s="5" t="s">
        <v>136</v>
      </c>
      <c r="Z18" s="5">
        <v>16262141.801403699</v>
      </c>
      <c r="AA18" s="5" t="s">
        <v>137</v>
      </c>
      <c r="AB18" s="5">
        <v>3490611.5487354398</v>
      </c>
    </row>
    <row r="19" spans="1:28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Dataset!H19</f>
        <v>11929769.810818501</v>
      </c>
      <c r="E19" s="120">
        <f t="shared" ref="E19:F19" ca="1" si="15">E7</f>
        <v>48.370000000000005</v>
      </c>
      <c r="F19" s="120">
        <f t="shared" ca="1" si="15"/>
        <v>106.84</v>
      </c>
      <c r="G19" s="12">
        <f>Dataset!BZ19</f>
        <v>0</v>
      </c>
      <c r="H19" s="12">
        <f>Dataset!CA19</f>
        <v>0</v>
      </c>
      <c r="I19" s="5">
        <f>Dataset!BQ19</f>
        <v>1</v>
      </c>
      <c r="J19" s="12">
        <f>Dataset!W19</f>
        <v>23395</v>
      </c>
      <c r="K19" s="5">
        <f>Dataset!AY19</f>
        <v>30</v>
      </c>
      <c r="M19" s="12">
        <f t="shared" si="1"/>
        <v>-14124823.3067584</v>
      </c>
      <c r="N19" s="1">
        <f t="shared" ca="1" si="2"/>
        <v>798325.71344186296</v>
      </c>
      <c r="O19" s="1">
        <f t="shared" ca="1" si="3"/>
        <v>2872987.9555572332</v>
      </c>
      <c r="P19" s="1">
        <f t="shared" si="4"/>
        <v>0</v>
      </c>
      <c r="Q19" s="1">
        <f t="shared" si="5"/>
        <v>0</v>
      </c>
      <c r="R19" s="1">
        <f t="shared" si="6"/>
        <v>-860304.77843076701</v>
      </c>
      <c r="S19" s="1">
        <f t="shared" si="8"/>
        <v>14709790.11488474</v>
      </c>
      <c r="T19" s="1">
        <f t="shared" si="9"/>
        <v>8266479.5509449001</v>
      </c>
      <c r="U19" s="1">
        <f t="shared" ca="1" si="7"/>
        <v>11662455.249639569</v>
      </c>
      <c r="Y19" s="5" t="s">
        <v>138</v>
      </c>
      <c r="Z19" s="5">
        <v>34939108689828</v>
      </c>
      <c r="AA19" s="5" t="s">
        <v>139</v>
      </c>
      <c r="AB19" s="5">
        <v>558530.50730264501</v>
      </c>
    </row>
    <row r="20" spans="1:28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Dataset!H20</f>
        <v>13817588.114418501</v>
      </c>
      <c r="E20" s="120">
        <f t="shared" ref="E20:F20" ca="1" si="16">E8</f>
        <v>5.46</v>
      </c>
      <c r="F20" s="120">
        <f t="shared" ca="1" si="16"/>
        <v>215.34</v>
      </c>
      <c r="G20" s="12">
        <f>Dataset!BZ20</f>
        <v>0</v>
      </c>
      <c r="H20" s="12">
        <f>Dataset!CA20</f>
        <v>0</v>
      </c>
      <c r="I20" s="5">
        <f>Dataset!BQ20</f>
        <v>1</v>
      </c>
      <c r="J20" s="12">
        <f>Dataset!W20</f>
        <v>23379</v>
      </c>
      <c r="K20" s="5">
        <f>Dataset!AY20</f>
        <v>31</v>
      </c>
      <c r="M20" s="12">
        <f t="shared" si="1"/>
        <v>-14124823.3067584</v>
      </c>
      <c r="N20" s="1">
        <f t="shared" ca="1" si="2"/>
        <v>90114.914107764547</v>
      </c>
      <c r="O20" s="1">
        <f t="shared" ca="1" si="3"/>
        <v>5790614.2488739667</v>
      </c>
      <c r="P20" s="1">
        <f t="shared" si="4"/>
        <v>0</v>
      </c>
      <c r="Q20" s="1">
        <f t="shared" si="5"/>
        <v>0</v>
      </c>
      <c r="R20" s="1">
        <f t="shared" si="6"/>
        <v>-860304.77843076701</v>
      </c>
      <c r="S20" s="1">
        <f t="shared" si="8"/>
        <v>14699729.98913829</v>
      </c>
      <c r="T20" s="1">
        <f t="shared" si="9"/>
        <v>8542028.869309729</v>
      </c>
      <c r="U20" s="1">
        <f t="shared" ca="1" si="7"/>
        <v>14137359.936240584</v>
      </c>
      <c r="Y20" s="5" t="s">
        <v>140</v>
      </c>
      <c r="Z20" s="5">
        <v>0.97591071335191304</v>
      </c>
      <c r="AA20" s="5" t="s">
        <v>141</v>
      </c>
      <c r="AB20" s="104">
        <v>0.97440513293640696</v>
      </c>
    </row>
    <row r="21" spans="1:28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Dataset!H21</f>
        <v>12901126.035518501</v>
      </c>
      <c r="E21" s="120">
        <f t="shared" ref="E21:F21" ca="1" si="17">E9</f>
        <v>9.2099999999999991</v>
      </c>
      <c r="F21" s="120">
        <f t="shared" ca="1" si="17"/>
        <v>197.50000000000003</v>
      </c>
      <c r="G21" s="12">
        <f>Dataset!BZ21</f>
        <v>0</v>
      </c>
      <c r="H21" s="12">
        <f>Dataset!CA21</f>
        <v>0</v>
      </c>
      <c r="I21" s="5">
        <f>Dataset!BQ21</f>
        <v>1</v>
      </c>
      <c r="J21" s="12">
        <f>Dataset!W21</f>
        <v>23423</v>
      </c>
      <c r="K21" s="5">
        <f>Dataset!AY21</f>
        <v>31</v>
      </c>
      <c r="M21" s="12">
        <f t="shared" si="1"/>
        <v>-14124823.3067584</v>
      </c>
      <c r="N21" s="1">
        <f t="shared" ca="1" si="2"/>
        <v>152007.02544551491</v>
      </c>
      <c r="O21" s="1">
        <f t="shared" ca="1" si="3"/>
        <v>5310886.5707839169</v>
      </c>
      <c r="P21" s="1">
        <f t="shared" si="4"/>
        <v>0</v>
      </c>
      <c r="Q21" s="1">
        <f t="shared" si="5"/>
        <v>0</v>
      </c>
      <c r="R21" s="1">
        <f t="shared" si="6"/>
        <v>-860304.77843076701</v>
      </c>
      <c r="S21" s="1">
        <f t="shared" si="8"/>
        <v>14727395.334941024</v>
      </c>
      <c r="T21" s="1">
        <f t="shared" si="9"/>
        <v>8542028.869309729</v>
      </c>
      <c r="U21" s="1">
        <f t="shared" ca="1" si="7"/>
        <v>13747189.715291018</v>
      </c>
      <c r="Y21" s="5" t="s">
        <v>249</v>
      </c>
      <c r="Z21" s="5">
        <v>387.233022924078</v>
      </c>
      <c r="AA21" s="5" t="s">
        <v>142</v>
      </c>
      <c r="AB21" s="104">
        <v>2.2836962887140401E-75</v>
      </c>
    </row>
    <row r="22" spans="1:28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Dataset!H22</f>
        <v>12338501.260218501</v>
      </c>
      <c r="E22" s="120">
        <f t="shared" ref="E22:F22" ca="1" si="18">E10</f>
        <v>80.97</v>
      </c>
      <c r="F22" s="120">
        <f t="shared" ca="1" si="18"/>
        <v>86.749999999999986</v>
      </c>
      <c r="G22" s="12">
        <f>Dataset!BZ22</f>
        <v>0</v>
      </c>
      <c r="H22" s="12">
        <f>Dataset!CA22</f>
        <v>0</v>
      </c>
      <c r="I22" s="5">
        <f>Dataset!BQ22</f>
        <v>0</v>
      </c>
      <c r="J22" s="12">
        <f>Dataset!W22</f>
        <v>23499</v>
      </c>
      <c r="K22" s="5">
        <f>Dataset!AY22</f>
        <v>30</v>
      </c>
      <c r="M22" s="12">
        <f t="shared" si="1"/>
        <v>-14124823.3067584</v>
      </c>
      <c r="N22" s="1">
        <f t="shared" ca="1" si="2"/>
        <v>1336374.4680047061</v>
      </c>
      <c r="O22" s="1">
        <f t="shared" ca="1" si="3"/>
        <v>2332756.5064076185</v>
      </c>
      <c r="P22" s="1">
        <f t="shared" si="4"/>
        <v>0</v>
      </c>
      <c r="Q22" s="1">
        <f t="shared" si="5"/>
        <v>0</v>
      </c>
      <c r="R22" s="1">
        <f t="shared" si="6"/>
        <v>0</v>
      </c>
      <c r="S22" s="1">
        <f t="shared" si="8"/>
        <v>14775180.932236653</v>
      </c>
      <c r="T22" s="1">
        <f t="shared" si="9"/>
        <v>8266479.5509449001</v>
      </c>
      <c r="U22" s="1">
        <f t="shared" ca="1" si="7"/>
        <v>12585968.150835477</v>
      </c>
      <c r="Y22" s="5" t="s">
        <v>143</v>
      </c>
      <c r="Z22" s="5">
        <v>-5.0708265910310697E-2</v>
      </c>
      <c r="AA22" s="5" t="s">
        <v>144</v>
      </c>
      <c r="AB22" s="104">
        <v>2.0868446807610099</v>
      </c>
    </row>
    <row r="23" spans="1:28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Dataset!H23</f>
        <v>13194174.115618503</v>
      </c>
      <c r="E23" s="120">
        <f t="shared" ref="E23:F23" ca="1" si="19">E11</f>
        <v>240.63000000000002</v>
      </c>
      <c r="F23" s="120">
        <f t="shared" ca="1" si="19"/>
        <v>16.7</v>
      </c>
      <c r="G23" s="12">
        <f>Dataset!BZ23</f>
        <v>0</v>
      </c>
      <c r="H23" s="12">
        <f>Dataset!CA23</f>
        <v>0</v>
      </c>
      <c r="I23" s="5">
        <f>Dataset!BQ23</f>
        <v>0</v>
      </c>
      <c r="J23" s="12">
        <f>Dataset!W23</f>
        <v>23572</v>
      </c>
      <c r="K23" s="5">
        <f>Dataset!AY23</f>
        <v>31</v>
      </c>
      <c r="M23" s="12">
        <f t="shared" si="1"/>
        <v>-14124823.3067584</v>
      </c>
      <c r="N23" s="1">
        <f t="shared" ca="1" si="2"/>
        <v>3971493.0003207666</v>
      </c>
      <c r="O23" s="1">
        <f t="shared" ca="1" si="3"/>
        <v>449072.43408653868</v>
      </c>
      <c r="P23" s="1">
        <f t="shared" si="4"/>
        <v>0</v>
      </c>
      <c r="Q23" s="1">
        <f t="shared" si="5"/>
        <v>0</v>
      </c>
      <c r="R23" s="1">
        <f t="shared" si="6"/>
        <v>0</v>
      </c>
      <c r="S23" s="1">
        <f t="shared" si="8"/>
        <v>14821080.255954823</v>
      </c>
      <c r="T23" s="1">
        <f t="shared" si="9"/>
        <v>8542028.869309729</v>
      </c>
      <c r="U23" s="1">
        <f t="shared" ca="1" si="7"/>
        <v>13658851.252913456</v>
      </c>
    </row>
    <row r="24" spans="1:28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Dataset!H24</f>
        <v>17493043.4782185</v>
      </c>
      <c r="E24" s="120">
        <f t="shared" ref="E24:F24" ca="1" si="20">E12</f>
        <v>451.93</v>
      </c>
      <c r="F24" s="120">
        <f t="shared" ca="1" si="20"/>
        <v>0</v>
      </c>
      <c r="G24" s="12">
        <f>Dataset!BZ24</f>
        <v>0</v>
      </c>
      <c r="H24" s="12">
        <f>Dataset!CA24</f>
        <v>0</v>
      </c>
      <c r="I24" s="5">
        <f>Dataset!BQ24</f>
        <v>0</v>
      </c>
      <c r="J24" s="12">
        <f>Dataset!W24</f>
        <v>23628</v>
      </c>
      <c r="K24" s="5">
        <f>Dataset!AY24</f>
        <v>30</v>
      </c>
      <c r="M24" s="12">
        <f t="shared" si="1"/>
        <v>-14124823.3067584</v>
      </c>
      <c r="N24" s="1">
        <f t="shared" ca="1" si="2"/>
        <v>7458907.1671652077</v>
      </c>
      <c r="O24" s="1">
        <f t="shared" ca="1" si="3"/>
        <v>0</v>
      </c>
      <c r="P24" s="1">
        <f t="shared" si="4"/>
        <v>0</v>
      </c>
      <c r="Q24" s="1">
        <f t="shared" si="5"/>
        <v>0</v>
      </c>
      <c r="R24" s="1">
        <f t="shared" si="6"/>
        <v>0</v>
      </c>
      <c r="S24" s="1">
        <f t="shared" si="8"/>
        <v>14856290.696067391</v>
      </c>
      <c r="T24" s="1">
        <f t="shared" si="9"/>
        <v>8266479.5509449001</v>
      </c>
      <c r="U24" s="1">
        <f t="shared" ca="1" si="7"/>
        <v>16456854.1074191</v>
      </c>
    </row>
    <row r="25" spans="1:28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Dataset!H25</f>
        <v>21369210.915018503</v>
      </c>
      <c r="E25" s="120">
        <f t="shared" ref="E25:F25" ca="1" si="21">E13</f>
        <v>616.05999999999983</v>
      </c>
      <c r="F25" s="120">
        <f t="shared" ca="1" si="21"/>
        <v>0</v>
      </c>
      <c r="G25" s="12">
        <f>Dataset!BZ25</f>
        <v>0</v>
      </c>
      <c r="H25" s="12">
        <f>Dataset!CA25</f>
        <v>0</v>
      </c>
      <c r="I25" s="5">
        <f>Dataset!BQ25</f>
        <v>0</v>
      </c>
      <c r="J25" s="12">
        <f>Dataset!W25</f>
        <v>23625</v>
      </c>
      <c r="K25" s="5">
        <f>Dataset!AY25</f>
        <v>31</v>
      </c>
      <c r="M25" s="12">
        <f t="shared" si="1"/>
        <v>-14124823.3067584</v>
      </c>
      <c r="N25" s="1">
        <f t="shared" ca="1" si="2"/>
        <v>10167801.096195864</v>
      </c>
      <c r="O25" s="1">
        <f t="shared" ca="1" si="3"/>
        <v>0</v>
      </c>
      <c r="P25" s="1">
        <f t="shared" si="4"/>
        <v>0</v>
      </c>
      <c r="Q25" s="1">
        <f t="shared" si="5"/>
        <v>0</v>
      </c>
      <c r="R25" s="1">
        <f t="shared" si="6"/>
        <v>0</v>
      </c>
      <c r="S25" s="1">
        <f t="shared" si="8"/>
        <v>14854404.422489932</v>
      </c>
      <c r="T25" s="1">
        <f t="shared" si="9"/>
        <v>8542028.869309729</v>
      </c>
      <c r="U25" s="1">
        <f t="shared" ca="1" si="7"/>
        <v>19439411.081237122</v>
      </c>
    </row>
    <row r="26" spans="1:28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Dataset!H26</f>
        <v>24201839.656978115</v>
      </c>
      <c r="E26" s="120">
        <f t="shared" ref="E26:F26" ca="1" si="22">E14</f>
        <v>742.29000000000008</v>
      </c>
      <c r="F26" s="120">
        <f t="shared" ca="1" si="22"/>
        <v>0</v>
      </c>
      <c r="G26" s="12">
        <f>Dataset!BZ26</f>
        <v>0</v>
      </c>
      <c r="H26" s="12">
        <f>Dataset!CA26</f>
        <v>0</v>
      </c>
      <c r="I26" s="5">
        <f>Dataset!BQ26</f>
        <v>0</v>
      </c>
      <c r="J26" s="12">
        <f>Dataset!W26</f>
        <v>23649</v>
      </c>
      <c r="K26" s="5">
        <f>Dataset!AY26</f>
        <v>31</v>
      </c>
      <c r="M26" s="12">
        <f t="shared" si="1"/>
        <v>-14124823.3067584</v>
      </c>
      <c r="N26" s="1">
        <f t="shared" ca="1" si="2"/>
        <v>12251172.086639661</v>
      </c>
      <c r="O26" s="1">
        <f t="shared" ca="1" si="3"/>
        <v>0</v>
      </c>
      <c r="P26" s="1">
        <f t="shared" si="4"/>
        <v>0</v>
      </c>
      <c r="Q26" s="1">
        <f t="shared" si="5"/>
        <v>0</v>
      </c>
      <c r="R26" s="1">
        <f t="shared" si="6"/>
        <v>0</v>
      </c>
      <c r="S26" s="1">
        <f t="shared" si="8"/>
        <v>14869494.611109605</v>
      </c>
      <c r="T26" s="1">
        <f t="shared" si="9"/>
        <v>8542028.869309729</v>
      </c>
      <c r="U26" s="1">
        <f t="shared" ca="1" si="7"/>
        <v>21537872.260300595</v>
      </c>
    </row>
    <row r="27" spans="1:28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Dataset!H27</f>
        <v>20906119.389278114</v>
      </c>
      <c r="E27" s="120">
        <f t="shared" ref="E27:F27" ca="1" si="23">E15</f>
        <v>677.6099999999999</v>
      </c>
      <c r="F27" s="120">
        <f t="shared" ca="1" si="23"/>
        <v>0</v>
      </c>
      <c r="G27" s="12">
        <f>Dataset!BZ27</f>
        <v>0</v>
      </c>
      <c r="H27" s="12">
        <f>Dataset!CA27</f>
        <v>0</v>
      </c>
      <c r="I27" s="5">
        <f>Dataset!BQ27</f>
        <v>0</v>
      </c>
      <c r="J27" s="12">
        <f>Dataset!W27</f>
        <v>23652</v>
      </c>
      <c r="K27" s="5">
        <f>Dataset!AY27</f>
        <v>28</v>
      </c>
      <c r="M27" s="12">
        <f t="shared" si="1"/>
        <v>-14124823.3067584</v>
      </c>
      <c r="N27" s="1">
        <f t="shared" ca="1" si="2"/>
        <v>11183656.950286141</v>
      </c>
      <c r="O27" s="1">
        <f t="shared" ca="1" si="3"/>
        <v>0</v>
      </c>
      <c r="P27" s="1">
        <f t="shared" si="4"/>
        <v>0</v>
      </c>
      <c r="Q27" s="1">
        <f t="shared" si="5"/>
        <v>0</v>
      </c>
      <c r="R27" s="1">
        <f t="shared" si="6"/>
        <v>0</v>
      </c>
      <c r="S27" s="1">
        <f t="shared" si="8"/>
        <v>14871380.884687062</v>
      </c>
      <c r="T27" s="1">
        <f t="shared" si="9"/>
        <v>7715380.9142152397</v>
      </c>
      <c r="U27" s="1">
        <f t="shared" ca="1" si="7"/>
        <v>19645595.442430042</v>
      </c>
    </row>
    <row r="28" spans="1:28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Dataset!H28</f>
        <v>20633682.209178116</v>
      </c>
      <c r="E28" s="120">
        <f t="shared" ref="E28:F28" ca="1" si="24">E16</f>
        <v>587.09</v>
      </c>
      <c r="F28" s="120">
        <f t="shared" ca="1" si="24"/>
        <v>6.9999999999999923E-2</v>
      </c>
      <c r="G28" s="12">
        <f>Dataset!BZ28</f>
        <v>0</v>
      </c>
      <c r="H28" s="12">
        <f>Dataset!CA28</f>
        <v>0</v>
      </c>
      <c r="I28" s="5">
        <f>Dataset!BQ28</f>
        <v>0</v>
      </c>
      <c r="J28" s="12">
        <f>Dataset!W28</f>
        <v>23692</v>
      </c>
      <c r="K28" s="5">
        <f>Dataset!AY28</f>
        <v>31</v>
      </c>
      <c r="M28" s="12">
        <f t="shared" si="1"/>
        <v>-14124823.3067584</v>
      </c>
      <c r="N28" s="1">
        <f t="shared" ca="1" si="2"/>
        <v>9689663.9054079652</v>
      </c>
      <c r="O28" s="1">
        <f t="shared" ca="1" si="3"/>
        <v>1882.33954407531</v>
      </c>
      <c r="P28" s="1">
        <f t="shared" si="4"/>
        <v>0</v>
      </c>
      <c r="Q28" s="1">
        <f t="shared" si="5"/>
        <v>0</v>
      </c>
      <c r="R28" s="1">
        <f t="shared" si="6"/>
        <v>0</v>
      </c>
      <c r="S28" s="1">
        <f t="shared" si="8"/>
        <v>14896531.199053183</v>
      </c>
      <c r="T28" s="1">
        <f t="shared" si="9"/>
        <v>8542028.869309729</v>
      </c>
      <c r="U28" s="1">
        <f t="shared" ca="1" si="7"/>
        <v>19005283.006556556</v>
      </c>
    </row>
    <row r="29" spans="1:28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Dataset!H29</f>
        <v>15763605.975378111</v>
      </c>
      <c r="E29" s="120">
        <f t="shared" ref="E29:F29" ca="1" si="25">E17</f>
        <v>383.18</v>
      </c>
      <c r="F29" s="120">
        <f t="shared" ca="1" si="25"/>
        <v>0.75999999999999956</v>
      </c>
      <c r="G29" s="12">
        <f>Dataset!BZ29</f>
        <v>0</v>
      </c>
      <c r="H29" s="12">
        <f>Dataset!CA29</f>
        <v>0</v>
      </c>
      <c r="I29" s="5">
        <f>Dataset!BQ29</f>
        <v>0</v>
      </c>
      <c r="J29" s="12">
        <f>Dataset!W29</f>
        <v>23826</v>
      </c>
      <c r="K29" s="5">
        <f>Dataset!AY29</f>
        <v>30</v>
      </c>
      <c r="M29" s="12">
        <f t="shared" si="1"/>
        <v>-14124823.3067584</v>
      </c>
      <c r="N29" s="1">
        <f t="shared" ca="1" si="2"/>
        <v>6324218.4593064506</v>
      </c>
      <c r="O29" s="1">
        <f t="shared" ca="1" si="3"/>
        <v>20436.829335674804</v>
      </c>
      <c r="P29" s="1">
        <f t="shared" si="4"/>
        <v>0</v>
      </c>
      <c r="Q29" s="1">
        <f t="shared" si="5"/>
        <v>0</v>
      </c>
      <c r="R29" s="1">
        <f t="shared" si="6"/>
        <v>0</v>
      </c>
      <c r="S29" s="1">
        <f t="shared" si="8"/>
        <v>14980784.752179688</v>
      </c>
      <c r="T29" s="1">
        <f t="shared" si="9"/>
        <v>8266479.5509449001</v>
      </c>
      <c r="U29" s="1">
        <f t="shared" ca="1" si="7"/>
        <v>15467096.285008313</v>
      </c>
    </row>
    <row r="30" spans="1:28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Dataset!H30</f>
        <v>11599732.135078114</v>
      </c>
      <c r="E30" s="120">
        <f t="shared" ref="E30:F30" ca="1" si="26">E18</f>
        <v>172.59</v>
      </c>
      <c r="F30" s="120">
        <f t="shared" ca="1" si="26"/>
        <v>34.760000000000005</v>
      </c>
      <c r="G30" s="12">
        <f>Dataset!BZ30</f>
        <v>0</v>
      </c>
      <c r="H30" s="12">
        <f>Dataset!CA30</f>
        <v>0</v>
      </c>
      <c r="I30" s="5">
        <f>Dataset!BQ30</f>
        <v>1</v>
      </c>
      <c r="J30" s="12">
        <f>Dataset!W30</f>
        <v>23751</v>
      </c>
      <c r="K30" s="5">
        <f>Dataset!AY30</f>
        <v>31</v>
      </c>
      <c r="M30" s="12">
        <f t="shared" si="1"/>
        <v>-14124823.3067584</v>
      </c>
      <c r="N30" s="1">
        <f t="shared" ca="1" si="2"/>
        <v>2848522.5322086234</v>
      </c>
      <c r="O30" s="1">
        <f t="shared" ca="1" si="3"/>
        <v>934716.03645796934</v>
      </c>
      <c r="P30" s="1">
        <f t="shared" si="4"/>
        <v>0</v>
      </c>
      <c r="Q30" s="1">
        <f t="shared" si="5"/>
        <v>0</v>
      </c>
      <c r="R30" s="1">
        <f t="shared" si="6"/>
        <v>-860304.77843076701</v>
      </c>
      <c r="S30" s="1">
        <f t="shared" si="8"/>
        <v>14933627.912743211</v>
      </c>
      <c r="T30" s="1">
        <f t="shared" si="9"/>
        <v>8542028.869309729</v>
      </c>
      <c r="U30" s="1">
        <f t="shared" ca="1" si="7"/>
        <v>12273767.265530365</v>
      </c>
    </row>
    <row r="31" spans="1:28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Dataset!H31</f>
        <v>11607266.224978112</v>
      </c>
      <c r="E31" s="120">
        <f t="shared" ref="E31:F31" ca="1" si="27">E19</f>
        <v>48.370000000000005</v>
      </c>
      <c r="F31" s="120">
        <f t="shared" ca="1" si="27"/>
        <v>106.84</v>
      </c>
      <c r="G31" s="12">
        <f>Dataset!BZ31</f>
        <v>0</v>
      </c>
      <c r="H31" s="12">
        <f>Dataset!CA31</f>
        <v>0</v>
      </c>
      <c r="I31" s="5">
        <f>Dataset!BQ31</f>
        <v>1</v>
      </c>
      <c r="J31" s="12">
        <f>Dataset!W31</f>
        <v>23799</v>
      </c>
      <c r="K31" s="5">
        <f>Dataset!AY31</f>
        <v>30</v>
      </c>
      <c r="M31" s="12">
        <f t="shared" si="1"/>
        <v>-14124823.3067584</v>
      </c>
      <c r="N31" s="1">
        <f t="shared" ca="1" si="2"/>
        <v>798325.71344186296</v>
      </c>
      <c r="O31" s="1">
        <f t="shared" ca="1" si="3"/>
        <v>2872987.9555572332</v>
      </c>
      <c r="P31" s="1">
        <f t="shared" si="4"/>
        <v>0</v>
      </c>
      <c r="Q31" s="1">
        <f t="shared" si="5"/>
        <v>0</v>
      </c>
      <c r="R31" s="1">
        <f t="shared" si="6"/>
        <v>-860304.77843076701</v>
      </c>
      <c r="S31" s="1">
        <f t="shared" si="8"/>
        <v>14963808.289982555</v>
      </c>
      <c r="T31" s="1">
        <f t="shared" si="9"/>
        <v>8266479.5509449001</v>
      </c>
      <c r="U31" s="1">
        <f t="shared" ca="1" si="7"/>
        <v>11916473.424737385</v>
      </c>
    </row>
    <row r="32" spans="1:28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Dataset!H32</f>
        <v>12816166.194978112</v>
      </c>
      <c r="E32" s="120">
        <f t="shared" ref="E32:F32" ca="1" si="28">E20</f>
        <v>5.46</v>
      </c>
      <c r="F32" s="120">
        <f t="shared" ca="1" si="28"/>
        <v>215.34</v>
      </c>
      <c r="G32" s="12">
        <f>Dataset!BZ32</f>
        <v>0</v>
      </c>
      <c r="H32" s="12">
        <f>Dataset!CA32</f>
        <v>0</v>
      </c>
      <c r="I32" s="5">
        <f>Dataset!BQ32</f>
        <v>1</v>
      </c>
      <c r="J32" s="12">
        <f>Dataset!W32</f>
        <v>23834</v>
      </c>
      <c r="K32" s="5">
        <f>Dataset!AY32</f>
        <v>31</v>
      </c>
      <c r="M32" s="12">
        <f t="shared" si="1"/>
        <v>-14124823.3067584</v>
      </c>
      <c r="N32" s="1">
        <f t="shared" ca="1" si="2"/>
        <v>90114.914107764547</v>
      </c>
      <c r="O32" s="1">
        <f t="shared" ca="1" si="3"/>
        <v>5790614.2488739667</v>
      </c>
      <c r="P32" s="1">
        <f t="shared" si="4"/>
        <v>0</v>
      </c>
      <c r="Q32" s="1">
        <f t="shared" si="5"/>
        <v>0</v>
      </c>
      <c r="R32" s="1">
        <f t="shared" si="6"/>
        <v>-860304.77843076701</v>
      </c>
      <c r="S32" s="1">
        <f t="shared" si="8"/>
        <v>14985814.815052912</v>
      </c>
      <c r="T32" s="1">
        <f t="shared" si="9"/>
        <v>8542028.869309729</v>
      </c>
      <c r="U32" s="1">
        <f t="shared" ca="1" si="7"/>
        <v>14423444.762155205</v>
      </c>
    </row>
    <row r="33" spans="1:21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Dataset!H33</f>
        <v>12847468.249578113</v>
      </c>
      <c r="E33" s="120">
        <f t="shared" ref="E33:F33" ca="1" si="29">E21</f>
        <v>9.2099999999999991</v>
      </c>
      <c r="F33" s="120">
        <f t="shared" ca="1" si="29"/>
        <v>197.50000000000003</v>
      </c>
      <c r="G33" s="12">
        <f>Dataset!BZ33</f>
        <v>0</v>
      </c>
      <c r="H33" s="12">
        <f>Dataset!CA33</f>
        <v>0</v>
      </c>
      <c r="I33" s="5">
        <f>Dataset!BQ33</f>
        <v>1</v>
      </c>
      <c r="J33" s="12">
        <f>Dataset!W33</f>
        <v>23862</v>
      </c>
      <c r="K33" s="5">
        <f>Dataset!AY33</f>
        <v>31</v>
      </c>
      <c r="M33" s="12">
        <f t="shared" si="1"/>
        <v>-14124823.3067584</v>
      </c>
      <c r="N33" s="1">
        <f t="shared" ca="1" si="2"/>
        <v>152007.02544551491</v>
      </c>
      <c r="O33" s="1">
        <f t="shared" ca="1" si="3"/>
        <v>5310886.5707839169</v>
      </c>
      <c r="P33" s="1">
        <f t="shared" si="4"/>
        <v>0</v>
      </c>
      <c r="Q33" s="1">
        <f t="shared" si="5"/>
        <v>0</v>
      </c>
      <c r="R33" s="1">
        <f t="shared" si="6"/>
        <v>-860304.77843076701</v>
      </c>
      <c r="S33" s="1">
        <f t="shared" si="8"/>
        <v>15003420.035109196</v>
      </c>
      <c r="T33" s="1">
        <f t="shared" si="9"/>
        <v>8542028.869309729</v>
      </c>
      <c r="U33" s="1">
        <f t="shared" ca="1" si="7"/>
        <v>14023214.41545919</v>
      </c>
    </row>
    <row r="34" spans="1:21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Dataset!H34</f>
        <v>12554031.689878112</v>
      </c>
      <c r="E34" s="120">
        <f t="shared" ref="E34:F34" ca="1" si="30">E22</f>
        <v>80.97</v>
      </c>
      <c r="F34" s="120">
        <f t="shared" ca="1" si="30"/>
        <v>86.749999999999986</v>
      </c>
      <c r="G34" s="12">
        <f>Dataset!BZ34</f>
        <v>0</v>
      </c>
      <c r="H34" s="12">
        <f>Dataset!CA34</f>
        <v>0</v>
      </c>
      <c r="I34" s="5">
        <f>Dataset!BQ34</f>
        <v>0</v>
      </c>
      <c r="J34" s="12">
        <f>Dataset!W34</f>
        <v>24020</v>
      </c>
      <c r="K34" s="5">
        <f>Dataset!AY34</f>
        <v>30</v>
      </c>
      <c r="M34" s="12">
        <f t="shared" ref="M34:M65" si="31">$Z$8</f>
        <v>-14124823.3067584</v>
      </c>
      <c r="N34" s="1">
        <f t="shared" ref="N34:N65" ca="1" si="32">E34*$Z$9</f>
        <v>1336374.4680047061</v>
      </c>
      <c r="O34" s="1">
        <f t="shared" ref="O34:O65" ca="1" si="33">F34*$Z$10</f>
        <v>2332756.5064076185</v>
      </c>
      <c r="P34" s="1">
        <f t="shared" ref="P34:P65" si="34">G34*$Z$11</f>
        <v>0</v>
      </c>
      <c r="Q34" s="1">
        <f t="shared" ref="Q34:Q65" si="35">H34*$Z$12</f>
        <v>0</v>
      </c>
      <c r="R34" s="1">
        <f t="shared" ref="R34:R65" si="36">I34*$Z$13</f>
        <v>0</v>
      </c>
      <c r="S34" s="1">
        <f t="shared" si="8"/>
        <v>15102763.776855372</v>
      </c>
      <c r="T34" s="1">
        <f t="shared" si="9"/>
        <v>8266479.5509449001</v>
      </c>
      <c r="U34" s="1">
        <f t="shared" ref="U34:U65" ca="1" si="37">SUM(M34:T34)</f>
        <v>12913550.995454196</v>
      </c>
    </row>
    <row r="35" spans="1:21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Dataset!H35</f>
        <v>13222191.906378111</v>
      </c>
      <c r="E35" s="120">
        <f t="shared" ref="E35:F35" ca="1" si="38">E23</f>
        <v>240.63000000000002</v>
      </c>
      <c r="F35" s="120">
        <f t="shared" ca="1" si="38"/>
        <v>16.7</v>
      </c>
      <c r="G35" s="12">
        <f>Dataset!BZ35</f>
        <v>0</v>
      </c>
      <c r="H35" s="12">
        <f>Dataset!CA35</f>
        <v>0</v>
      </c>
      <c r="I35" s="5">
        <f>Dataset!BQ35</f>
        <v>0</v>
      </c>
      <c r="J35" s="12">
        <f>Dataset!W35</f>
        <v>24052</v>
      </c>
      <c r="K35" s="5">
        <f>Dataset!AY35</f>
        <v>31</v>
      </c>
      <c r="M35" s="12">
        <f t="shared" si="31"/>
        <v>-14124823.3067584</v>
      </c>
      <c r="N35" s="1">
        <f t="shared" ca="1" si="32"/>
        <v>3971493.0003207666</v>
      </c>
      <c r="O35" s="1">
        <f t="shared" ca="1" si="33"/>
        <v>449072.43408653868</v>
      </c>
      <c r="P35" s="1">
        <f t="shared" si="34"/>
        <v>0</v>
      </c>
      <c r="Q35" s="1">
        <f t="shared" si="35"/>
        <v>0</v>
      </c>
      <c r="R35" s="1">
        <f t="shared" si="36"/>
        <v>0</v>
      </c>
      <c r="S35" s="1">
        <f t="shared" si="8"/>
        <v>15122884.028348269</v>
      </c>
      <c r="T35" s="1">
        <f t="shared" si="9"/>
        <v>8542028.869309729</v>
      </c>
      <c r="U35" s="1">
        <f t="shared" ca="1" si="37"/>
        <v>13960655.025306903</v>
      </c>
    </row>
    <row r="36" spans="1:21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Dataset!H36</f>
        <v>17411599.164578114</v>
      </c>
      <c r="E36" s="120">
        <f t="shared" ref="E36:F36" ca="1" si="39">E24</f>
        <v>451.93</v>
      </c>
      <c r="F36" s="120">
        <f t="shared" ca="1" si="39"/>
        <v>0</v>
      </c>
      <c r="G36" s="12">
        <f>Dataset!BZ36</f>
        <v>0</v>
      </c>
      <c r="H36" s="12">
        <f>Dataset!CA36</f>
        <v>0</v>
      </c>
      <c r="I36" s="5">
        <f>Dataset!BQ36</f>
        <v>0</v>
      </c>
      <c r="J36" s="12">
        <f>Dataset!W36</f>
        <v>24048</v>
      </c>
      <c r="K36" s="5">
        <f>Dataset!AY36</f>
        <v>30</v>
      </c>
      <c r="M36" s="12">
        <f t="shared" si="31"/>
        <v>-14124823.3067584</v>
      </c>
      <c r="N36" s="1">
        <f t="shared" ca="1" si="32"/>
        <v>7458907.1671652077</v>
      </c>
      <c r="O36" s="1">
        <f t="shared" ca="1" si="33"/>
        <v>0</v>
      </c>
      <c r="P36" s="1">
        <f t="shared" si="34"/>
        <v>0</v>
      </c>
      <c r="Q36" s="1">
        <f t="shared" si="35"/>
        <v>0</v>
      </c>
      <c r="R36" s="1">
        <f t="shared" si="36"/>
        <v>0</v>
      </c>
      <c r="S36" s="1">
        <f t="shared" si="8"/>
        <v>15120368.996911656</v>
      </c>
      <c r="T36" s="1">
        <f t="shared" si="9"/>
        <v>8266479.5509449001</v>
      </c>
      <c r="U36" s="1">
        <f t="shared" ca="1" si="37"/>
        <v>16720932.408263365</v>
      </c>
    </row>
    <row r="37" spans="1:21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Dataset!H37</f>
        <v>20379508.755278114</v>
      </c>
      <c r="E37" s="120">
        <f t="shared" ref="E37:F37" ca="1" si="40">E25</f>
        <v>616.05999999999983</v>
      </c>
      <c r="F37" s="120">
        <f t="shared" ca="1" si="40"/>
        <v>0</v>
      </c>
      <c r="G37" s="12">
        <f>Dataset!BZ37</f>
        <v>0</v>
      </c>
      <c r="H37" s="12">
        <f>Dataset!CA37</f>
        <v>0</v>
      </c>
      <c r="I37" s="5">
        <f>Dataset!BQ37</f>
        <v>0</v>
      </c>
      <c r="J37" s="12">
        <f>Dataset!W37</f>
        <v>24046</v>
      </c>
      <c r="K37" s="5">
        <f>Dataset!AY37</f>
        <v>31</v>
      </c>
      <c r="M37" s="12">
        <f t="shared" si="31"/>
        <v>-14124823.3067584</v>
      </c>
      <c r="N37" s="1">
        <f t="shared" ca="1" si="32"/>
        <v>10167801.096195864</v>
      </c>
      <c r="O37" s="1">
        <f t="shared" ca="1" si="33"/>
        <v>0</v>
      </c>
      <c r="P37" s="1">
        <f t="shared" si="34"/>
        <v>0</v>
      </c>
      <c r="Q37" s="1">
        <f t="shared" si="35"/>
        <v>0</v>
      </c>
      <c r="R37" s="1">
        <f t="shared" si="36"/>
        <v>0</v>
      </c>
      <c r="S37" s="1">
        <f t="shared" si="8"/>
        <v>15119111.481193351</v>
      </c>
      <c r="T37" s="1">
        <f t="shared" si="9"/>
        <v>8542028.869309729</v>
      </c>
      <c r="U37" s="1">
        <f t="shared" ca="1" si="37"/>
        <v>19704118.139940545</v>
      </c>
    </row>
    <row r="38" spans="1:21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Dataset!H38</f>
        <v>23462998.644885894</v>
      </c>
      <c r="E38" s="120">
        <f t="shared" ref="E38:F38" ca="1" si="41">E26</f>
        <v>742.29000000000008</v>
      </c>
      <c r="F38" s="120">
        <f t="shared" ca="1" si="41"/>
        <v>0</v>
      </c>
      <c r="G38" s="12">
        <f>Dataset!BZ38</f>
        <v>0</v>
      </c>
      <c r="H38" s="12">
        <f>Dataset!CA38</f>
        <v>0</v>
      </c>
      <c r="I38" s="5">
        <f>Dataset!BQ38</f>
        <v>0</v>
      </c>
      <c r="J38" s="12">
        <f>Dataset!W38</f>
        <v>24058</v>
      </c>
      <c r="K38" s="5">
        <f>Dataset!AY38</f>
        <v>31</v>
      </c>
      <c r="M38" s="12">
        <f t="shared" si="31"/>
        <v>-14124823.3067584</v>
      </c>
      <c r="N38" s="1">
        <f t="shared" ca="1" si="32"/>
        <v>12251172.086639661</v>
      </c>
      <c r="O38" s="1">
        <f t="shared" ca="1" si="33"/>
        <v>0</v>
      </c>
      <c r="P38" s="1">
        <f t="shared" si="34"/>
        <v>0</v>
      </c>
      <c r="Q38" s="1">
        <f t="shared" si="35"/>
        <v>0</v>
      </c>
      <c r="R38" s="1">
        <f t="shared" si="36"/>
        <v>0</v>
      </c>
      <c r="S38" s="1">
        <f t="shared" si="8"/>
        <v>15126656.575503187</v>
      </c>
      <c r="T38" s="1">
        <f t="shared" si="9"/>
        <v>8542028.869309729</v>
      </c>
      <c r="U38" s="1">
        <f t="shared" ca="1" si="37"/>
        <v>21795034.224694178</v>
      </c>
    </row>
    <row r="39" spans="1:21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Dataset!H39</f>
        <v>22026300.817085892</v>
      </c>
      <c r="E39" s="120">
        <f t="shared" ref="E39:F39" ca="1" si="42">E27</f>
        <v>677.6099999999999</v>
      </c>
      <c r="F39" s="120">
        <f t="shared" ca="1" si="42"/>
        <v>0</v>
      </c>
      <c r="G39" s="12">
        <f>Dataset!BZ39</f>
        <v>0</v>
      </c>
      <c r="H39" s="12">
        <f>Dataset!CA39</f>
        <v>0</v>
      </c>
      <c r="I39" s="5">
        <f>Dataset!BQ39</f>
        <v>0</v>
      </c>
      <c r="J39" s="12">
        <f>Dataset!W39</f>
        <v>24066</v>
      </c>
      <c r="K39" s="5">
        <f>Dataset!AY39</f>
        <v>28</v>
      </c>
      <c r="M39" s="12">
        <f t="shared" si="31"/>
        <v>-14124823.3067584</v>
      </c>
      <c r="N39" s="1">
        <f t="shared" ca="1" si="32"/>
        <v>11183656.950286141</v>
      </c>
      <c r="O39" s="1">
        <f t="shared" ca="1" si="33"/>
        <v>0</v>
      </c>
      <c r="P39" s="1">
        <f t="shared" si="34"/>
        <v>0</v>
      </c>
      <c r="Q39" s="1">
        <f t="shared" si="35"/>
        <v>0</v>
      </c>
      <c r="R39" s="1">
        <f t="shared" si="36"/>
        <v>0</v>
      </c>
      <c r="S39" s="1">
        <f t="shared" si="8"/>
        <v>15131686.638376411</v>
      </c>
      <c r="T39" s="1">
        <f t="shared" si="9"/>
        <v>7715380.9142152397</v>
      </c>
      <c r="U39" s="1">
        <f t="shared" ca="1" si="37"/>
        <v>19905901.19611939</v>
      </c>
    </row>
    <row r="40" spans="1:21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Dataset!H40</f>
        <v>20164430.566785894</v>
      </c>
      <c r="E40" s="120">
        <f t="shared" ref="E40:F40" ca="1" si="43">E28</f>
        <v>587.09</v>
      </c>
      <c r="F40" s="120">
        <f t="shared" ca="1" si="43"/>
        <v>6.9999999999999923E-2</v>
      </c>
      <c r="G40" s="12">
        <f>Dataset!BZ40</f>
        <v>0</v>
      </c>
      <c r="H40" s="12">
        <f>Dataset!CA40</f>
        <v>0</v>
      </c>
      <c r="I40" s="5">
        <f>Dataset!BQ40</f>
        <v>0</v>
      </c>
      <c r="J40" s="12">
        <f>Dataset!W40</f>
        <v>24037</v>
      </c>
      <c r="K40" s="5">
        <f>Dataset!AY40</f>
        <v>31</v>
      </c>
      <c r="M40" s="12">
        <f t="shared" si="31"/>
        <v>-14124823.3067584</v>
      </c>
      <c r="N40" s="1">
        <f t="shared" ca="1" si="32"/>
        <v>9689663.9054079652</v>
      </c>
      <c r="O40" s="1">
        <f t="shared" ca="1" si="33"/>
        <v>1882.33954407531</v>
      </c>
      <c r="P40" s="1">
        <f t="shared" si="34"/>
        <v>0</v>
      </c>
      <c r="Q40" s="1">
        <f t="shared" si="35"/>
        <v>0</v>
      </c>
      <c r="R40" s="1">
        <f t="shared" si="36"/>
        <v>0</v>
      </c>
      <c r="S40" s="1">
        <f t="shared" si="8"/>
        <v>15113452.660460973</v>
      </c>
      <c r="T40" s="1">
        <f t="shared" si="9"/>
        <v>8542028.869309729</v>
      </c>
      <c r="U40" s="1">
        <f t="shared" ca="1" si="37"/>
        <v>19222204.467964344</v>
      </c>
    </row>
    <row r="41" spans="1:21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Dataset!H41</f>
        <v>15135415.91248589</v>
      </c>
      <c r="E41" s="120">
        <f t="shared" ref="E41:F41" ca="1" si="44">E29</f>
        <v>383.18</v>
      </c>
      <c r="F41" s="120">
        <f t="shared" ca="1" si="44"/>
        <v>0.75999999999999956</v>
      </c>
      <c r="G41" s="12">
        <f>Dataset!BZ41</f>
        <v>0</v>
      </c>
      <c r="H41" s="12">
        <f>Dataset!CA41</f>
        <v>0</v>
      </c>
      <c r="I41" s="5">
        <f>Dataset!BQ41</f>
        <v>0</v>
      </c>
      <c r="J41" s="12">
        <f>Dataset!W41</f>
        <v>24025</v>
      </c>
      <c r="K41" s="5">
        <f>Dataset!AY41</f>
        <v>30</v>
      </c>
      <c r="M41" s="12">
        <f t="shared" si="31"/>
        <v>-14124823.3067584</v>
      </c>
      <c r="N41" s="1">
        <f t="shared" ca="1" si="32"/>
        <v>6324218.4593064506</v>
      </c>
      <c r="O41" s="1">
        <f t="shared" ca="1" si="33"/>
        <v>20436.829335674804</v>
      </c>
      <c r="P41" s="1">
        <f t="shared" si="34"/>
        <v>0</v>
      </c>
      <c r="Q41" s="1">
        <f t="shared" si="35"/>
        <v>0</v>
      </c>
      <c r="R41" s="1">
        <f t="shared" si="36"/>
        <v>0</v>
      </c>
      <c r="S41" s="1">
        <f t="shared" si="8"/>
        <v>15105907.566151137</v>
      </c>
      <c r="T41" s="1">
        <f t="shared" si="9"/>
        <v>8266479.5509449001</v>
      </c>
      <c r="U41" s="1">
        <f t="shared" ca="1" si="37"/>
        <v>15592219.098979762</v>
      </c>
    </row>
    <row r="42" spans="1:21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Dataset!H42</f>
        <v>11028055.84648589</v>
      </c>
      <c r="E42" s="120">
        <f t="shared" ref="E42:F42" ca="1" si="45">E30</f>
        <v>172.59</v>
      </c>
      <c r="F42" s="120">
        <f t="shared" ca="1" si="45"/>
        <v>34.760000000000005</v>
      </c>
      <c r="G42" s="12">
        <f>Dataset!BZ42</f>
        <v>0</v>
      </c>
      <c r="H42" s="12">
        <f>Dataset!CA42</f>
        <v>0</v>
      </c>
      <c r="I42" s="5">
        <f>Dataset!BQ42</f>
        <v>1</v>
      </c>
      <c r="J42" s="12">
        <f>Dataset!W42</f>
        <v>23955</v>
      </c>
      <c r="K42" s="5">
        <f>Dataset!AY42</f>
        <v>31</v>
      </c>
      <c r="M42" s="12">
        <f t="shared" si="31"/>
        <v>-14124823.3067584</v>
      </c>
      <c r="N42" s="1">
        <f t="shared" ca="1" si="32"/>
        <v>2848522.5322086234</v>
      </c>
      <c r="O42" s="1">
        <f t="shared" ca="1" si="33"/>
        <v>934716.03645796934</v>
      </c>
      <c r="P42" s="1">
        <f t="shared" si="34"/>
        <v>0</v>
      </c>
      <c r="Q42" s="1">
        <f t="shared" si="35"/>
        <v>0</v>
      </c>
      <c r="R42" s="1">
        <f t="shared" si="36"/>
        <v>-860304.77843076701</v>
      </c>
      <c r="S42" s="1">
        <f t="shared" si="8"/>
        <v>15061894.516010426</v>
      </c>
      <c r="T42" s="1">
        <f t="shared" si="9"/>
        <v>8542028.869309729</v>
      </c>
      <c r="U42" s="1">
        <f t="shared" ca="1" si="37"/>
        <v>12402033.86879758</v>
      </c>
    </row>
    <row r="43" spans="1:21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Dataset!H43</f>
        <v>11109873.60908589</v>
      </c>
      <c r="E43" s="120">
        <f t="shared" ref="E43:F43" ca="1" si="46">E31</f>
        <v>48.370000000000005</v>
      </c>
      <c r="F43" s="120">
        <f t="shared" ca="1" si="46"/>
        <v>106.84</v>
      </c>
      <c r="G43" s="12">
        <f>Dataset!BZ43</f>
        <v>0</v>
      </c>
      <c r="H43" s="12">
        <f>Dataset!CA43</f>
        <v>0</v>
      </c>
      <c r="I43" s="5">
        <f>Dataset!BQ43</f>
        <v>1</v>
      </c>
      <c r="J43" s="12">
        <f>Dataset!W43</f>
        <v>23911</v>
      </c>
      <c r="K43" s="5">
        <f>Dataset!AY43</f>
        <v>30</v>
      </c>
      <c r="M43" s="12">
        <f t="shared" si="31"/>
        <v>-14124823.3067584</v>
      </c>
      <c r="N43" s="1">
        <f t="shared" ca="1" si="32"/>
        <v>798325.71344186296</v>
      </c>
      <c r="O43" s="1">
        <f t="shared" ca="1" si="33"/>
        <v>2872987.9555572332</v>
      </c>
      <c r="P43" s="1">
        <f t="shared" si="34"/>
        <v>0</v>
      </c>
      <c r="Q43" s="1">
        <f t="shared" si="35"/>
        <v>0</v>
      </c>
      <c r="R43" s="1">
        <f t="shared" si="36"/>
        <v>-860304.77843076701</v>
      </c>
      <c r="S43" s="1">
        <f t="shared" si="8"/>
        <v>15034229.170207694</v>
      </c>
      <c r="T43" s="1">
        <f t="shared" si="9"/>
        <v>8266479.5509449001</v>
      </c>
      <c r="U43" s="1">
        <f t="shared" ca="1" si="37"/>
        <v>11986894.304962523</v>
      </c>
    </row>
    <row r="44" spans="1:21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Dataset!H44</f>
        <v>12664265.42038589</v>
      </c>
      <c r="E44" s="120">
        <f t="shared" ref="E44:F44" ca="1" si="47">E32</f>
        <v>5.46</v>
      </c>
      <c r="F44" s="120">
        <f t="shared" ca="1" si="47"/>
        <v>215.34</v>
      </c>
      <c r="G44" s="12">
        <f>Dataset!BZ44</f>
        <v>0</v>
      </c>
      <c r="H44" s="12">
        <f>Dataset!CA44</f>
        <v>0</v>
      </c>
      <c r="I44" s="5">
        <f>Dataset!BQ44</f>
        <v>1</v>
      </c>
      <c r="J44" s="12">
        <f>Dataset!W44</f>
        <v>24016</v>
      </c>
      <c r="K44" s="5">
        <f>Dataset!AY44</f>
        <v>31</v>
      </c>
      <c r="M44" s="12">
        <f t="shared" si="31"/>
        <v>-14124823.3067584</v>
      </c>
      <c r="N44" s="1">
        <f t="shared" ca="1" si="32"/>
        <v>90114.914107764547</v>
      </c>
      <c r="O44" s="1">
        <f t="shared" ca="1" si="33"/>
        <v>5790614.2488739667</v>
      </c>
      <c r="P44" s="1">
        <f t="shared" si="34"/>
        <v>0</v>
      </c>
      <c r="Q44" s="1">
        <f t="shared" si="35"/>
        <v>0</v>
      </c>
      <c r="R44" s="1">
        <f t="shared" si="36"/>
        <v>-860304.77843076701</v>
      </c>
      <c r="S44" s="1">
        <f t="shared" si="8"/>
        <v>15100248.745418759</v>
      </c>
      <c r="T44" s="1">
        <f t="shared" si="9"/>
        <v>8542028.869309729</v>
      </c>
      <c r="U44" s="1">
        <f t="shared" ca="1" si="37"/>
        <v>14537878.692521052</v>
      </c>
    </row>
    <row r="45" spans="1:21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Dataset!H45</f>
        <v>13408313.81248589</v>
      </c>
      <c r="E45" s="120">
        <f t="shared" ref="E45:F45" ca="1" si="48">E33</f>
        <v>9.2099999999999991</v>
      </c>
      <c r="F45" s="120">
        <f t="shared" ca="1" si="48"/>
        <v>197.50000000000003</v>
      </c>
      <c r="G45" s="12">
        <f>Dataset!BZ45</f>
        <v>0</v>
      </c>
      <c r="H45" s="12">
        <f>Dataset!CA45</f>
        <v>0</v>
      </c>
      <c r="I45" s="5">
        <f>Dataset!BQ45</f>
        <v>1</v>
      </c>
      <c r="J45" s="12">
        <f>Dataset!W45</f>
        <v>24017</v>
      </c>
      <c r="K45" s="5">
        <f>Dataset!AY45</f>
        <v>31</v>
      </c>
      <c r="M45" s="12">
        <f t="shared" si="31"/>
        <v>-14124823.3067584</v>
      </c>
      <c r="N45" s="1">
        <f t="shared" ca="1" si="32"/>
        <v>152007.02544551491</v>
      </c>
      <c r="O45" s="1">
        <f t="shared" ca="1" si="33"/>
        <v>5310886.5707839169</v>
      </c>
      <c r="P45" s="1">
        <f t="shared" si="34"/>
        <v>0</v>
      </c>
      <c r="Q45" s="1">
        <f t="shared" si="35"/>
        <v>0</v>
      </c>
      <c r="R45" s="1">
        <f t="shared" si="36"/>
        <v>-860304.77843076701</v>
      </c>
      <c r="S45" s="1">
        <f t="shared" si="8"/>
        <v>15100877.503277913</v>
      </c>
      <c r="T45" s="1">
        <f t="shared" si="9"/>
        <v>8542028.869309729</v>
      </c>
      <c r="U45" s="1">
        <f t="shared" ca="1" si="37"/>
        <v>14120671.883627906</v>
      </c>
    </row>
    <row r="46" spans="1:21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Dataset!H46</f>
        <v>12856737.392285891</v>
      </c>
      <c r="E46" s="120">
        <f t="shared" ref="E46:F46" ca="1" si="49">E34</f>
        <v>80.97</v>
      </c>
      <c r="F46" s="120">
        <f t="shared" ca="1" si="49"/>
        <v>86.749999999999986</v>
      </c>
      <c r="G46" s="12">
        <f>Dataset!BZ46</f>
        <v>0</v>
      </c>
      <c r="H46" s="12">
        <f>Dataset!CA46</f>
        <v>0</v>
      </c>
      <c r="I46" s="5">
        <f>Dataset!BQ46</f>
        <v>0</v>
      </c>
      <c r="J46" s="12">
        <f>Dataset!W46</f>
        <v>24111</v>
      </c>
      <c r="K46" s="5">
        <f>Dataset!AY46</f>
        <v>30</v>
      </c>
      <c r="M46" s="12">
        <f t="shared" si="31"/>
        <v>-14124823.3067584</v>
      </c>
      <c r="N46" s="1">
        <f t="shared" ca="1" si="32"/>
        <v>1336374.4680047061</v>
      </c>
      <c r="O46" s="1">
        <f t="shared" ca="1" si="33"/>
        <v>2332756.5064076185</v>
      </c>
      <c r="P46" s="1">
        <f t="shared" si="34"/>
        <v>0</v>
      </c>
      <c r="Q46" s="1">
        <f t="shared" si="35"/>
        <v>0</v>
      </c>
      <c r="R46" s="1">
        <f t="shared" si="36"/>
        <v>0</v>
      </c>
      <c r="S46" s="1">
        <f t="shared" si="8"/>
        <v>15159980.742038297</v>
      </c>
      <c r="T46" s="1">
        <f t="shared" si="9"/>
        <v>8266479.5509449001</v>
      </c>
      <c r="U46" s="1">
        <f t="shared" ca="1" si="37"/>
        <v>12970767.960637121</v>
      </c>
    </row>
    <row r="47" spans="1:21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Dataset!H47</f>
        <v>13443142.79548589</v>
      </c>
      <c r="E47" s="120">
        <f t="shared" ref="E47:F47" ca="1" si="50">E35</f>
        <v>240.63000000000002</v>
      </c>
      <c r="F47" s="120">
        <f t="shared" ca="1" si="50"/>
        <v>16.7</v>
      </c>
      <c r="G47" s="12">
        <f>Dataset!BZ47</f>
        <v>0</v>
      </c>
      <c r="H47" s="12">
        <f>Dataset!CA47</f>
        <v>0</v>
      </c>
      <c r="I47" s="5">
        <f>Dataset!BQ47</f>
        <v>0</v>
      </c>
      <c r="J47" s="12">
        <f>Dataset!W47</f>
        <v>24146</v>
      </c>
      <c r="K47" s="5">
        <f>Dataset!AY47</f>
        <v>31</v>
      </c>
      <c r="M47" s="12">
        <f t="shared" si="31"/>
        <v>-14124823.3067584</v>
      </c>
      <c r="N47" s="1">
        <f t="shared" ca="1" si="32"/>
        <v>3971493.0003207666</v>
      </c>
      <c r="O47" s="1">
        <f t="shared" ca="1" si="33"/>
        <v>449072.43408653868</v>
      </c>
      <c r="P47" s="1">
        <f t="shared" si="34"/>
        <v>0</v>
      </c>
      <c r="Q47" s="1">
        <f t="shared" si="35"/>
        <v>0</v>
      </c>
      <c r="R47" s="1">
        <f t="shared" si="36"/>
        <v>0</v>
      </c>
      <c r="S47" s="1">
        <f t="shared" si="8"/>
        <v>15181987.267108651</v>
      </c>
      <c r="T47" s="1">
        <f t="shared" si="9"/>
        <v>8542028.869309729</v>
      </c>
      <c r="U47" s="1">
        <f t="shared" ca="1" si="37"/>
        <v>14019758.264067285</v>
      </c>
    </row>
    <row r="48" spans="1:21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Dataset!H48</f>
        <v>14721887.840685893</v>
      </c>
      <c r="E48" s="120">
        <f t="shared" ref="E48:F48" ca="1" si="51">E36</f>
        <v>451.93</v>
      </c>
      <c r="F48" s="120">
        <f t="shared" ca="1" si="51"/>
        <v>0</v>
      </c>
      <c r="G48" s="12">
        <f>Dataset!BZ48</f>
        <v>0</v>
      </c>
      <c r="H48" s="12">
        <f>Dataset!CA48</f>
        <v>0</v>
      </c>
      <c r="I48" s="5">
        <f>Dataset!BQ48</f>
        <v>0</v>
      </c>
      <c r="J48" s="12">
        <f>Dataset!W48</f>
        <v>24163</v>
      </c>
      <c r="K48" s="5">
        <f>Dataset!AY48</f>
        <v>30</v>
      </c>
      <c r="M48" s="12">
        <f t="shared" si="31"/>
        <v>-14124823.3067584</v>
      </c>
      <c r="N48" s="1">
        <f t="shared" ca="1" si="32"/>
        <v>7458907.1671652077</v>
      </c>
      <c r="O48" s="1">
        <f t="shared" ca="1" si="33"/>
        <v>0</v>
      </c>
      <c r="P48" s="1">
        <f t="shared" si="34"/>
        <v>0</v>
      </c>
      <c r="Q48" s="1">
        <f t="shared" si="35"/>
        <v>0</v>
      </c>
      <c r="R48" s="1">
        <f t="shared" si="36"/>
        <v>0</v>
      </c>
      <c r="S48" s="1">
        <f t="shared" si="8"/>
        <v>15192676.150714252</v>
      </c>
      <c r="T48" s="1">
        <f t="shared" si="9"/>
        <v>8266479.5509449001</v>
      </c>
      <c r="U48" s="1">
        <f t="shared" ca="1" si="37"/>
        <v>16793239.562065959</v>
      </c>
    </row>
    <row r="49" spans="1:38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Dataset!H49</f>
        <v>16507715.498585891</v>
      </c>
      <c r="E49" s="120">
        <f t="shared" ref="E49:F49" ca="1" si="52">E37</f>
        <v>616.05999999999983</v>
      </c>
      <c r="F49" s="120">
        <f t="shared" ca="1" si="52"/>
        <v>0</v>
      </c>
      <c r="G49" s="12">
        <f>Dataset!BZ49</f>
        <v>0</v>
      </c>
      <c r="H49" s="12">
        <f>Dataset!CA49</f>
        <v>0</v>
      </c>
      <c r="I49" s="5">
        <f>Dataset!BQ49</f>
        <v>0</v>
      </c>
      <c r="J49" s="12">
        <f>Dataset!W49</f>
        <v>24169</v>
      </c>
      <c r="K49" s="5">
        <f>Dataset!AY49</f>
        <v>31</v>
      </c>
      <c r="M49" s="12">
        <f t="shared" si="31"/>
        <v>-14124823.3067584</v>
      </c>
      <c r="N49" s="1">
        <f t="shared" ca="1" si="32"/>
        <v>10167801.096195864</v>
      </c>
      <c r="O49" s="1">
        <f t="shared" ca="1" si="33"/>
        <v>0</v>
      </c>
      <c r="P49" s="1">
        <f t="shared" si="34"/>
        <v>0</v>
      </c>
      <c r="Q49" s="1">
        <f t="shared" si="35"/>
        <v>0</v>
      </c>
      <c r="R49" s="1">
        <f t="shared" si="36"/>
        <v>0</v>
      </c>
      <c r="S49" s="1">
        <f t="shared" si="8"/>
        <v>15196448.69786917</v>
      </c>
      <c r="T49" s="1">
        <f t="shared" si="9"/>
        <v>8542028.869309729</v>
      </c>
      <c r="U49" s="1">
        <f t="shared" ca="1" si="37"/>
        <v>19781455.356616363</v>
      </c>
    </row>
    <row r="50" spans="1:38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Dataset!H50</f>
        <v>21094114.474084079</v>
      </c>
      <c r="E50" s="120">
        <f t="shared" ref="E50:F50" ca="1" si="53">E38</f>
        <v>742.29000000000008</v>
      </c>
      <c r="F50" s="120">
        <f t="shared" ca="1" si="53"/>
        <v>0</v>
      </c>
      <c r="G50" s="12">
        <f>Dataset!BZ50</f>
        <v>0</v>
      </c>
      <c r="H50" s="12">
        <f>Dataset!CA50</f>
        <v>0</v>
      </c>
      <c r="I50" s="5">
        <f>Dataset!BQ50</f>
        <v>0</v>
      </c>
      <c r="J50" s="12">
        <f>Dataset!W50</f>
        <v>24173</v>
      </c>
      <c r="K50" s="5">
        <f>Dataset!AY50</f>
        <v>31</v>
      </c>
      <c r="M50" s="12">
        <f t="shared" si="31"/>
        <v>-14124823.3067584</v>
      </c>
      <c r="N50" s="1">
        <f t="shared" ca="1" si="32"/>
        <v>12251172.086639661</v>
      </c>
      <c r="O50" s="1">
        <f t="shared" ca="1" si="33"/>
        <v>0</v>
      </c>
      <c r="P50" s="1">
        <f t="shared" si="34"/>
        <v>0</v>
      </c>
      <c r="Q50" s="1">
        <f t="shared" si="35"/>
        <v>0</v>
      </c>
      <c r="R50" s="1">
        <f t="shared" si="36"/>
        <v>0</v>
      </c>
      <c r="S50" s="1">
        <f t="shared" si="8"/>
        <v>15198963.729305783</v>
      </c>
      <c r="T50" s="1">
        <f t="shared" si="9"/>
        <v>8542028.869309729</v>
      </c>
      <c r="U50" s="1">
        <f t="shared" ca="1" si="37"/>
        <v>21867341.378496774</v>
      </c>
    </row>
    <row r="51" spans="1:38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Dataset!H51</f>
        <v>19559621.451884083</v>
      </c>
      <c r="E51" s="120">
        <f t="shared" ref="E51:F51" ca="1" si="54">E39</f>
        <v>677.6099999999999</v>
      </c>
      <c r="F51" s="120">
        <f t="shared" ca="1" si="54"/>
        <v>0</v>
      </c>
      <c r="G51" s="12">
        <f>Dataset!BZ51</f>
        <v>0</v>
      </c>
      <c r="H51" s="12">
        <f>Dataset!CA51</f>
        <v>0</v>
      </c>
      <c r="I51" s="5">
        <f>Dataset!BQ51</f>
        <v>0</v>
      </c>
      <c r="J51" s="12">
        <f>Dataset!W51</f>
        <v>24157</v>
      </c>
      <c r="K51" s="5">
        <f>Dataset!AY51</f>
        <v>29</v>
      </c>
      <c r="M51" s="12">
        <f t="shared" si="31"/>
        <v>-14124823.3067584</v>
      </c>
      <c r="N51" s="1">
        <f t="shared" ca="1" si="32"/>
        <v>11183656.950286141</v>
      </c>
      <c r="O51" s="1">
        <f t="shared" ca="1" si="33"/>
        <v>0</v>
      </c>
      <c r="P51" s="1">
        <f t="shared" si="34"/>
        <v>0</v>
      </c>
      <c r="Q51" s="1">
        <f t="shared" si="35"/>
        <v>0</v>
      </c>
      <c r="R51" s="1">
        <f t="shared" si="36"/>
        <v>0</v>
      </c>
      <c r="S51" s="1">
        <f t="shared" si="8"/>
        <v>15188903.603559334</v>
      </c>
      <c r="T51" s="1">
        <f t="shared" si="9"/>
        <v>7990930.2325800695</v>
      </c>
      <c r="U51" s="1">
        <f t="shared" ca="1" si="37"/>
        <v>20238667.479667142</v>
      </c>
    </row>
    <row r="52" spans="1:38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Dataset!H52</f>
        <v>17958363.188984081</v>
      </c>
      <c r="E52" s="120">
        <f t="shared" ref="E52:F52" ca="1" si="55">E40</f>
        <v>587.09</v>
      </c>
      <c r="F52" s="120">
        <f t="shared" ca="1" si="55"/>
        <v>6.9999999999999923E-2</v>
      </c>
      <c r="G52" s="12">
        <f>Dataset!BZ52</f>
        <v>0</v>
      </c>
      <c r="H52" s="12">
        <f>Dataset!CA52</f>
        <v>0</v>
      </c>
      <c r="I52" s="5">
        <f>Dataset!BQ52</f>
        <v>0</v>
      </c>
      <c r="J52" s="12">
        <f>Dataset!W52</f>
        <v>24168</v>
      </c>
      <c r="K52" s="5">
        <f>Dataset!AY52</f>
        <v>31</v>
      </c>
      <c r="M52" s="12">
        <f t="shared" si="31"/>
        <v>-14124823.3067584</v>
      </c>
      <c r="N52" s="1">
        <f t="shared" ca="1" si="32"/>
        <v>9689663.9054079652</v>
      </c>
      <c r="O52" s="1">
        <f t="shared" ca="1" si="33"/>
        <v>1882.33954407531</v>
      </c>
      <c r="P52" s="1">
        <f t="shared" si="34"/>
        <v>0</v>
      </c>
      <c r="Q52" s="1">
        <f t="shared" si="35"/>
        <v>0</v>
      </c>
      <c r="R52" s="1">
        <f t="shared" si="36"/>
        <v>0</v>
      </c>
      <c r="S52" s="1">
        <f t="shared" si="8"/>
        <v>15195819.940010019</v>
      </c>
      <c r="T52" s="1">
        <f t="shared" si="9"/>
        <v>8542028.869309729</v>
      </c>
      <c r="U52" s="1">
        <f t="shared" ca="1" si="37"/>
        <v>19304571.747513391</v>
      </c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"/>
    </row>
    <row r="53" spans="1:38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Dataset!H53</f>
        <v>14435973.552284084</v>
      </c>
      <c r="E53" s="120">
        <f t="shared" ref="E53:F53" ca="1" si="56">E41</f>
        <v>383.18</v>
      </c>
      <c r="F53" s="120">
        <f t="shared" ca="1" si="56"/>
        <v>0.75999999999999956</v>
      </c>
      <c r="G53" s="12">
        <f>Dataset!BZ53</f>
        <v>0</v>
      </c>
      <c r="H53" s="12">
        <f>Dataset!CA53</f>
        <v>0</v>
      </c>
      <c r="I53" s="5">
        <f>Dataset!BQ53</f>
        <v>0</v>
      </c>
      <c r="J53" s="12">
        <f>Dataset!W53</f>
        <v>24004</v>
      </c>
      <c r="K53" s="5">
        <f>Dataset!AY53</f>
        <v>30</v>
      </c>
      <c r="M53" s="12">
        <f t="shared" si="31"/>
        <v>-14124823.3067584</v>
      </c>
      <c r="N53" s="1">
        <f t="shared" ca="1" si="32"/>
        <v>6324218.4593064506</v>
      </c>
      <c r="O53" s="1">
        <f t="shared" ca="1" si="33"/>
        <v>20436.829335674804</v>
      </c>
      <c r="P53" s="1">
        <f t="shared" si="34"/>
        <v>0</v>
      </c>
      <c r="Q53" s="1">
        <f t="shared" si="35"/>
        <v>0</v>
      </c>
      <c r="R53" s="1">
        <f t="shared" si="36"/>
        <v>0</v>
      </c>
      <c r="S53" s="1">
        <f t="shared" si="8"/>
        <v>15092703.651108924</v>
      </c>
      <c r="T53" s="1">
        <f t="shared" si="9"/>
        <v>8266479.5509449001</v>
      </c>
      <c r="U53" s="1">
        <f t="shared" ca="1" si="37"/>
        <v>15579015.18393755</v>
      </c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"/>
    </row>
    <row r="54" spans="1:38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Dataset!H54</f>
        <v>11402559.478484085</v>
      </c>
      <c r="E54" s="120">
        <f t="shared" ref="E54:F54" ca="1" si="57">E42</f>
        <v>172.59</v>
      </c>
      <c r="F54" s="120">
        <f t="shared" ca="1" si="57"/>
        <v>34.760000000000005</v>
      </c>
      <c r="G54" s="12">
        <f>Dataset!BZ54</f>
        <v>0</v>
      </c>
      <c r="H54" s="12">
        <f>Dataset!CA54</f>
        <v>0</v>
      </c>
      <c r="I54" s="5">
        <f>Dataset!BQ54</f>
        <v>1</v>
      </c>
      <c r="J54" s="12">
        <f>Dataset!W54</f>
        <v>23924</v>
      </c>
      <c r="K54" s="5">
        <f>Dataset!AY54</f>
        <v>31</v>
      </c>
      <c r="M54" s="12">
        <f t="shared" si="31"/>
        <v>-14124823.3067584</v>
      </c>
      <c r="N54" s="1">
        <f t="shared" ca="1" si="32"/>
        <v>2848522.5322086234</v>
      </c>
      <c r="O54" s="1">
        <f t="shared" ca="1" si="33"/>
        <v>934716.03645796934</v>
      </c>
      <c r="P54" s="1">
        <f t="shared" si="34"/>
        <v>0</v>
      </c>
      <c r="Q54" s="1">
        <f t="shared" si="35"/>
        <v>0</v>
      </c>
      <c r="R54" s="1">
        <f t="shared" si="36"/>
        <v>-860304.77843076701</v>
      </c>
      <c r="S54" s="1">
        <f t="shared" si="8"/>
        <v>15042403.022376683</v>
      </c>
      <c r="T54" s="1">
        <f t="shared" si="9"/>
        <v>8542028.869309729</v>
      </c>
      <c r="U54" s="1">
        <f t="shared" ca="1" si="37"/>
        <v>12382542.375163836</v>
      </c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"/>
    </row>
    <row r="55" spans="1:38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Dataset!H55</f>
        <v>11740446.387584083</v>
      </c>
      <c r="E55" s="120">
        <f t="shared" ref="E55:F55" ca="1" si="58">E43</f>
        <v>48.370000000000005</v>
      </c>
      <c r="F55" s="120">
        <f t="shared" ca="1" si="58"/>
        <v>106.84</v>
      </c>
      <c r="G55" s="12">
        <f>Dataset!BZ55</f>
        <v>0</v>
      </c>
      <c r="H55" s="12">
        <f>Dataset!CA55</f>
        <v>0</v>
      </c>
      <c r="I55" s="5">
        <f>Dataset!BQ55</f>
        <v>1</v>
      </c>
      <c r="J55" s="12">
        <f>Dataset!W55</f>
        <v>24024</v>
      </c>
      <c r="K55" s="5">
        <f>Dataset!AY55</f>
        <v>30</v>
      </c>
      <c r="M55" s="12">
        <f t="shared" si="31"/>
        <v>-14124823.3067584</v>
      </c>
      <c r="N55" s="1">
        <f t="shared" ca="1" si="32"/>
        <v>798325.71344186296</v>
      </c>
      <c r="O55" s="1">
        <f t="shared" ca="1" si="33"/>
        <v>2872987.9555572332</v>
      </c>
      <c r="P55" s="1">
        <f t="shared" si="34"/>
        <v>0</v>
      </c>
      <c r="Q55" s="1">
        <f t="shared" si="35"/>
        <v>0</v>
      </c>
      <c r="R55" s="1">
        <f t="shared" si="36"/>
        <v>-860304.77843076701</v>
      </c>
      <c r="S55" s="1">
        <f t="shared" si="8"/>
        <v>15105278.808291985</v>
      </c>
      <c r="T55" s="1">
        <f t="shared" si="9"/>
        <v>8266479.5509449001</v>
      </c>
      <c r="U55" s="1">
        <f t="shared" ca="1" si="37"/>
        <v>12057943.943046814</v>
      </c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"/>
    </row>
    <row r="56" spans="1:38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Dataset!H56</f>
        <v>14190788.100684084</v>
      </c>
      <c r="E56" s="120">
        <f t="shared" ref="E56:F56" ca="1" si="59">E44</f>
        <v>5.46</v>
      </c>
      <c r="F56" s="120">
        <f t="shared" ca="1" si="59"/>
        <v>215.34</v>
      </c>
      <c r="G56" s="12">
        <f>Dataset!BZ56</f>
        <v>0</v>
      </c>
      <c r="H56" s="12">
        <f>Dataset!CA56</f>
        <v>0</v>
      </c>
      <c r="I56" s="5">
        <f>Dataset!BQ56</f>
        <v>1</v>
      </c>
      <c r="J56" s="12">
        <f>Dataset!W56</f>
        <v>24069</v>
      </c>
      <c r="K56" s="5">
        <f>Dataset!AY56</f>
        <v>31</v>
      </c>
      <c r="M56" s="12">
        <f t="shared" si="31"/>
        <v>-14124823.3067584</v>
      </c>
      <c r="N56" s="1">
        <f t="shared" ca="1" si="32"/>
        <v>90114.914107764547</v>
      </c>
      <c r="O56" s="1">
        <f t="shared" ca="1" si="33"/>
        <v>5790614.2488739667</v>
      </c>
      <c r="P56" s="1">
        <f t="shared" si="34"/>
        <v>0</v>
      </c>
      <c r="Q56" s="1">
        <f t="shared" si="35"/>
        <v>0</v>
      </c>
      <c r="R56" s="1">
        <f t="shared" si="36"/>
        <v>-860304.77843076701</v>
      </c>
      <c r="S56" s="1">
        <f t="shared" si="8"/>
        <v>15133572.91195387</v>
      </c>
      <c r="T56" s="1">
        <f t="shared" si="9"/>
        <v>8542028.869309729</v>
      </c>
      <c r="U56" s="1">
        <f t="shared" ca="1" si="37"/>
        <v>14571202.859056164</v>
      </c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"/>
    </row>
    <row r="57" spans="1:38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Dataset!H57</f>
        <v>14664079.915884083</v>
      </c>
      <c r="E57" s="120">
        <f t="shared" ref="E57:F57" ca="1" si="60">E45</f>
        <v>9.2099999999999991</v>
      </c>
      <c r="F57" s="120">
        <f t="shared" ca="1" si="60"/>
        <v>197.50000000000003</v>
      </c>
      <c r="G57" s="12">
        <f>Dataset!BZ57</f>
        <v>0</v>
      </c>
      <c r="H57" s="12">
        <f>Dataset!CA57</f>
        <v>0</v>
      </c>
      <c r="I57" s="5">
        <f>Dataset!BQ57</f>
        <v>1</v>
      </c>
      <c r="J57" s="12">
        <f>Dataset!W57</f>
        <v>24049</v>
      </c>
      <c r="K57" s="5">
        <f>Dataset!AY57</f>
        <v>31</v>
      </c>
      <c r="M57" s="12">
        <f t="shared" si="31"/>
        <v>-14124823.3067584</v>
      </c>
      <c r="N57" s="1">
        <f t="shared" ca="1" si="32"/>
        <v>152007.02544551491</v>
      </c>
      <c r="O57" s="1">
        <f t="shared" ca="1" si="33"/>
        <v>5310886.5707839169</v>
      </c>
      <c r="P57" s="1">
        <f t="shared" si="34"/>
        <v>0</v>
      </c>
      <c r="Q57" s="1">
        <f t="shared" si="35"/>
        <v>0</v>
      </c>
      <c r="R57" s="1">
        <f t="shared" si="36"/>
        <v>-860304.77843076701</v>
      </c>
      <c r="S57" s="1">
        <f t="shared" si="8"/>
        <v>15120997.75477081</v>
      </c>
      <c r="T57" s="1">
        <f t="shared" si="9"/>
        <v>8542028.869309729</v>
      </c>
      <c r="U57" s="1">
        <f t="shared" ca="1" si="37"/>
        <v>14140792.135120803</v>
      </c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"/>
    </row>
    <row r="58" spans="1:38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Dataset!H58</f>
        <v>12793153.130384086</v>
      </c>
      <c r="E58" s="120">
        <f t="shared" ref="E58:F58" ca="1" si="61">E46</f>
        <v>80.97</v>
      </c>
      <c r="F58" s="120">
        <f t="shared" ca="1" si="61"/>
        <v>86.749999999999986</v>
      </c>
      <c r="G58" s="12">
        <f>Dataset!BZ58</f>
        <v>0</v>
      </c>
      <c r="H58" s="12">
        <f>Dataset!CA58</f>
        <v>0</v>
      </c>
      <c r="I58" s="5">
        <f>Dataset!BQ58</f>
        <v>0</v>
      </c>
      <c r="J58" s="12">
        <f>Dataset!W58</f>
        <v>24208</v>
      </c>
      <c r="K58" s="5">
        <f>Dataset!AY58</f>
        <v>30</v>
      </c>
      <c r="M58" s="12">
        <f t="shared" si="31"/>
        <v>-14124823.3067584</v>
      </c>
      <c r="N58" s="1">
        <f t="shared" ca="1" si="32"/>
        <v>1336374.4680047061</v>
      </c>
      <c r="O58" s="1">
        <f t="shared" ca="1" si="33"/>
        <v>2332756.5064076185</v>
      </c>
      <c r="P58" s="1">
        <f t="shared" si="34"/>
        <v>0</v>
      </c>
      <c r="Q58" s="1">
        <f t="shared" si="35"/>
        <v>0</v>
      </c>
      <c r="R58" s="1">
        <f t="shared" si="36"/>
        <v>0</v>
      </c>
      <c r="S58" s="1">
        <f t="shared" si="8"/>
        <v>15220970.254376138</v>
      </c>
      <c r="T58" s="1">
        <f t="shared" si="9"/>
        <v>8266479.5509449001</v>
      </c>
      <c r="U58" s="1">
        <f t="shared" ca="1" si="37"/>
        <v>13031757.472974962</v>
      </c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"/>
    </row>
    <row r="59" spans="1:38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Dataset!H59</f>
        <v>13184179.868384086</v>
      </c>
      <c r="E59" s="120">
        <f t="shared" ref="E59:F59" ca="1" si="62">E47</f>
        <v>240.63000000000002</v>
      </c>
      <c r="F59" s="120">
        <f t="shared" ca="1" si="62"/>
        <v>16.7</v>
      </c>
      <c r="G59" s="12">
        <f>Dataset!BZ59</f>
        <v>0</v>
      </c>
      <c r="H59" s="12">
        <f>Dataset!CA59</f>
        <v>0</v>
      </c>
      <c r="I59" s="5">
        <f>Dataset!BQ59</f>
        <v>0</v>
      </c>
      <c r="J59" s="12">
        <f>Dataset!W59</f>
        <v>24199</v>
      </c>
      <c r="K59" s="5">
        <f>Dataset!AY59</f>
        <v>31</v>
      </c>
      <c r="M59" s="12">
        <f t="shared" si="31"/>
        <v>-14124823.3067584</v>
      </c>
      <c r="N59" s="1">
        <f t="shared" ca="1" si="32"/>
        <v>3971493.0003207666</v>
      </c>
      <c r="O59" s="1">
        <f t="shared" ca="1" si="33"/>
        <v>449072.43408653868</v>
      </c>
      <c r="P59" s="1">
        <f t="shared" si="34"/>
        <v>0</v>
      </c>
      <c r="Q59" s="1">
        <f t="shared" si="35"/>
        <v>0</v>
      </c>
      <c r="R59" s="1">
        <f t="shared" si="36"/>
        <v>0</v>
      </c>
      <c r="S59" s="1">
        <f t="shared" si="8"/>
        <v>15215311.433643762</v>
      </c>
      <c r="T59" s="1">
        <f t="shared" si="9"/>
        <v>8542028.869309729</v>
      </c>
      <c r="U59" s="1">
        <f t="shared" ca="1" si="37"/>
        <v>14053082.430602396</v>
      </c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"/>
    </row>
    <row r="60" spans="1:38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Dataset!H60</f>
        <v>15424700.559084084</v>
      </c>
      <c r="E60" s="120">
        <f t="shared" ref="E60:F60" ca="1" si="63">E48</f>
        <v>451.93</v>
      </c>
      <c r="F60" s="120">
        <f t="shared" ca="1" si="63"/>
        <v>0</v>
      </c>
      <c r="G60" s="12">
        <f>Dataset!BZ60</f>
        <v>0</v>
      </c>
      <c r="H60" s="12">
        <f>Dataset!CA60</f>
        <v>0</v>
      </c>
      <c r="I60" s="5">
        <f>Dataset!BQ60</f>
        <v>0</v>
      </c>
      <c r="J60" s="12">
        <f>Dataset!W60</f>
        <v>24229</v>
      </c>
      <c r="K60" s="5">
        <f>Dataset!AY60</f>
        <v>30</v>
      </c>
      <c r="M60" s="12">
        <f t="shared" si="31"/>
        <v>-14124823.3067584</v>
      </c>
      <c r="N60" s="1">
        <f t="shared" ca="1" si="32"/>
        <v>7458907.1671652077</v>
      </c>
      <c r="O60" s="1">
        <f t="shared" ca="1" si="33"/>
        <v>0</v>
      </c>
      <c r="P60" s="1">
        <f t="shared" si="34"/>
        <v>0</v>
      </c>
      <c r="Q60" s="1">
        <f t="shared" si="35"/>
        <v>0</v>
      </c>
      <c r="R60" s="1">
        <f t="shared" si="36"/>
        <v>0</v>
      </c>
      <c r="S60" s="1">
        <f t="shared" si="8"/>
        <v>15234174.169418352</v>
      </c>
      <c r="T60" s="1">
        <f t="shared" si="9"/>
        <v>8266479.5509449001</v>
      </c>
      <c r="U60" s="1">
        <f t="shared" ca="1" si="37"/>
        <v>16834737.58077006</v>
      </c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"/>
    </row>
    <row r="61" spans="1:38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Dataset!H61</f>
        <v>18962383.70588408</v>
      </c>
      <c r="E61" s="120">
        <f t="shared" ref="E61:F61" ca="1" si="64">E49</f>
        <v>616.05999999999983</v>
      </c>
      <c r="F61" s="120">
        <f t="shared" ca="1" si="64"/>
        <v>0</v>
      </c>
      <c r="G61" s="12">
        <f>Dataset!BZ61</f>
        <v>0</v>
      </c>
      <c r="H61" s="12">
        <f>Dataset!CA61</f>
        <v>0</v>
      </c>
      <c r="I61" s="5">
        <f>Dataset!BQ61</f>
        <v>0</v>
      </c>
      <c r="J61" s="12">
        <f>Dataset!W61</f>
        <v>24259</v>
      </c>
      <c r="K61" s="5">
        <f>Dataset!AY61</f>
        <v>31</v>
      </c>
      <c r="M61" s="12">
        <f t="shared" si="31"/>
        <v>-14124823.3067584</v>
      </c>
      <c r="N61" s="1">
        <f t="shared" ca="1" si="32"/>
        <v>10167801.096195864</v>
      </c>
      <c r="O61" s="1">
        <f t="shared" ca="1" si="33"/>
        <v>0</v>
      </c>
      <c r="P61" s="1">
        <f t="shared" si="34"/>
        <v>0</v>
      </c>
      <c r="Q61" s="1">
        <f t="shared" si="35"/>
        <v>0</v>
      </c>
      <c r="R61" s="1">
        <f t="shared" si="36"/>
        <v>0</v>
      </c>
      <c r="S61" s="1">
        <f t="shared" si="8"/>
        <v>15253036.905192941</v>
      </c>
      <c r="T61" s="1">
        <f t="shared" si="9"/>
        <v>8542028.869309729</v>
      </c>
      <c r="U61" s="1">
        <f t="shared" ca="1" si="37"/>
        <v>19838043.563940134</v>
      </c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"/>
    </row>
    <row r="62" spans="1:38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Dataset!H62</f>
        <v>20717802.360493045</v>
      </c>
      <c r="E62" s="120">
        <f t="shared" ref="E62:F62" ca="1" si="65">E50</f>
        <v>742.29000000000008</v>
      </c>
      <c r="F62" s="120">
        <f t="shared" ca="1" si="65"/>
        <v>0</v>
      </c>
      <c r="G62" s="12">
        <f>Dataset!BZ62</f>
        <v>0</v>
      </c>
      <c r="H62" s="12">
        <f>Dataset!CA62</f>
        <v>0</v>
      </c>
      <c r="I62" s="5">
        <f>Dataset!BQ62</f>
        <v>0</v>
      </c>
      <c r="J62" s="12">
        <f>Dataset!W62</f>
        <v>24250</v>
      </c>
      <c r="K62" s="5">
        <f>Dataset!AY62</f>
        <v>31</v>
      </c>
      <c r="M62" s="12">
        <f t="shared" si="31"/>
        <v>-14124823.3067584</v>
      </c>
      <c r="N62" s="1">
        <f t="shared" ca="1" si="32"/>
        <v>12251172.086639661</v>
      </c>
      <c r="O62" s="1">
        <f t="shared" ca="1" si="33"/>
        <v>0</v>
      </c>
      <c r="P62" s="1">
        <f t="shared" si="34"/>
        <v>0</v>
      </c>
      <c r="Q62" s="1">
        <f t="shared" si="35"/>
        <v>0</v>
      </c>
      <c r="R62" s="1">
        <f t="shared" si="36"/>
        <v>0</v>
      </c>
      <c r="S62" s="1">
        <f t="shared" si="8"/>
        <v>15247378.084460566</v>
      </c>
      <c r="T62" s="1">
        <f t="shared" si="9"/>
        <v>8542028.869309729</v>
      </c>
      <c r="U62" s="1">
        <f t="shared" ca="1" si="37"/>
        <v>21915755.733651556</v>
      </c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"/>
    </row>
    <row r="63" spans="1:38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Dataset!H63</f>
        <v>18200269.788693044</v>
      </c>
      <c r="E63" s="120">
        <f t="shared" ref="E63:F63" ca="1" si="66">E51</f>
        <v>677.6099999999999</v>
      </c>
      <c r="F63" s="120">
        <f t="shared" ca="1" si="66"/>
        <v>0</v>
      </c>
      <c r="G63" s="12">
        <f>Dataset!BZ63</f>
        <v>0</v>
      </c>
      <c r="H63" s="12">
        <f>Dataset!CA63</f>
        <v>0</v>
      </c>
      <c r="I63" s="5">
        <f>Dataset!BQ63</f>
        <v>0</v>
      </c>
      <c r="J63" s="12">
        <f>Dataset!W63</f>
        <v>24260</v>
      </c>
      <c r="K63" s="5">
        <f>Dataset!AY63</f>
        <v>28</v>
      </c>
      <c r="M63" s="12">
        <f t="shared" si="31"/>
        <v>-14124823.3067584</v>
      </c>
      <c r="N63" s="1">
        <f t="shared" ca="1" si="32"/>
        <v>11183656.950286141</v>
      </c>
      <c r="O63" s="1">
        <f t="shared" ca="1" si="33"/>
        <v>0</v>
      </c>
      <c r="P63" s="1">
        <f t="shared" si="34"/>
        <v>0</v>
      </c>
      <c r="Q63" s="1">
        <f t="shared" si="35"/>
        <v>0</v>
      </c>
      <c r="R63" s="1">
        <f t="shared" si="36"/>
        <v>0</v>
      </c>
      <c r="S63" s="1">
        <f t="shared" si="8"/>
        <v>15253665.663052095</v>
      </c>
      <c r="T63" s="1">
        <f t="shared" si="9"/>
        <v>7715380.9142152397</v>
      </c>
      <c r="U63" s="1">
        <f t="shared" ca="1" si="37"/>
        <v>20027880.220795076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Dataset!H64</f>
        <v>19079849.618893042</v>
      </c>
      <c r="E64" s="120">
        <f t="shared" ref="E64:F64" ca="1" si="67">E52</f>
        <v>587.09</v>
      </c>
      <c r="F64" s="120">
        <f t="shared" ca="1" si="67"/>
        <v>6.9999999999999923E-2</v>
      </c>
      <c r="G64" s="12">
        <f>Dataset!BZ64</f>
        <v>0</v>
      </c>
      <c r="H64" s="12">
        <f>Dataset!CA64</f>
        <v>0</v>
      </c>
      <c r="I64" s="5">
        <f>Dataset!BQ64</f>
        <v>0</v>
      </c>
      <c r="J64" s="12">
        <f>Dataset!W64</f>
        <v>24274</v>
      </c>
      <c r="K64" s="5">
        <f>Dataset!AY64</f>
        <v>31</v>
      </c>
      <c r="M64" s="12">
        <f t="shared" si="31"/>
        <v>-14124823.3067584</v>
      </c>
      <c r="N64" s="1">
        <f t="shared" ca="1" si="32"/>
        <v>9689663.9054079652</v>
      </c>
      <c r="O64" s="1">
        <f t="shared" ca="1" si="33"/>
        <v>1882.33954407531</v>
      </c>
      <c r="P64" s="1">
        <f t="shared" si="34"/>
        <v>0</v>
      </c>
      <c r="Q64" s="1">
        <f t="shared" si="35"/>
        <v>0</v>
      </c>
      <c r="R64" s="1">
        <f t="shared" si="36"/>
        <v>0</v>
      </c>
      <c r="S64" s="1">
        <f t="shared" si="8"/>
        <v>15262468.273080237</v>
      </c>
      <c r="T64" s="1">
        <f t="shared" si="9"/>
        <v>8542028.869309729</v>
      </c>
      <c r="U64" s="1">
        <f t="shared" ca="1" si="37"/>
        <v>19371220.08058361</v>
      </c>
    </row>
    <row r="65" spans="1:21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Dataset!H65</f>
        <v>14782033.157393042</v>
      </c>
      <c r="E65" s="120">
        <f t="shared" ref="E65:F65" ca="1" si="68">E53</f>
        <v>383.18</v>
      </c>
      <c r="F65" s="120">
        <f t="shared" ca="1" si="68"/>
        <v>0.75999999999999956</v>
      </c>
      <c r="G65" s="12">
        <f>Dataset!BZ65</f>
        <v>0</v>
      </c>
      <c r="H65" s="12">
        <f>Dataset!CA65</f>
        <v>0</v>
      </c>
      <c r="I65" s="5">
        <f>Dataset!BQ65</f>
        <v>0</v>
      </c>
      <c r="J65" s="12">
        <f>Dataset!W65</f>
        <v>24249</v>
      </c>
      <c r="K65" s="5">
        <f>Dataset!AY65</f>
        <v>30</v>
      </c>
      <c r="M65" s="12">
        <f t="shared" si="31"/>
        <v>-14124823.3067584</v>
      </c>
      <c r="N65" s="1">
        <f t="shared" ca="1" si="32"/>
        <v>6324218.4593064506</v>
      </c>
      <c r="O65" s="1">
        <f t="shared" ca="1" si="33"/>
        <v>20436.829335674804</v>
      </c>
      <c r="P65" s="1">
        <f t="shared" si="34"/>
        <v>0</v>
      </c>
      <c r="Q65" s="1">
        <f t="shared" si="35"/>
        <v>0</v>
      </c>
      <c r="R65" s="1">
        <f t="shared" si="36"/>
        <v>0</v>
      </c>
      <c r="S65" s="1">
        <f t="shared" si="8"/>
        <v>15246749.326601412</v>
      </c>
      <c r="T65" s="1">
        <f t="shared" si="9"/>
        <v>8266479.5509449001</v>
      </c>
      <c r="U65" s="1">
        <f t="shared" ca="1" si="37"/>
        <v>15733060.859430037</v>
      </c>
    </row>
    <row r="66" spans="1:21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Dataset!H66</f>
        <v>12189179.611193039</v>
      </c>
      <c r="E66" s="120">
        <f t="shared" ref="E66:F66" ca="1" si="69">E54</f>
        <v>172.59</v>
      </c>
      <c r="F66" s="120">
        <f t="shared" ca="1" si="69"/>
        <v>34.760000000000005</v>
      </c>
      <c r="G66" s="12">
        <f>Dataset!BZ66</f>
        <v>0</v>
      </c>
      <c r="H66" s="12">
        <f>Dataset!CA66</f>
        <v>0</v>
      </c>
      <c r="I66" s="5">
        <f>Dataset!BQ66</f>
        <v>1</v>
      </c>
      <c r="J66" s="12">
        <f>Dataset!W66</f>
        <v>24068</v>
      </c>
      <c r="K66" s="5">
        <f>Dataset!AY66</f>
        <v>31</v>
      </c>
      <c r="M66" s="12">
        <f t="shared" ref="M66:M97" si="70">$Z$8</f>
        <v>-14124823.3067584</v>
      </c>
      <c r="N66" s="1">
        <f t="shared" ref="N66:N97" ca="1" si="71">E66*$Z$9</f>
        <v>2848522.5322086234</v>
      </c>
      <c r="O66" s="1">
        <f t="shared" ref="O66:O97" ca="1" si="72">F66*$Z$10</f>
        <v>934716.03645796934</v>
      </c>
      <c r="P66" s="1">
        <f t="shared" ref="P66:P97" si="73">G66*$Z$11</f>
        <v>0</v>
      </c>
      <c r="Q66" s="1">
        <f t="shared" ref="Q66:Q97" si="74">H66*$Z$12</f>
        <v>0</v>
      </c>
      <c r="R66" s="1">
        <f t="shared" ref="R66:R97" si="75">I66*$Z$13</f>
        <v>-860304.77843076701</v>
      </c>
      <c r="S66" s="1">
        <f t="shared" si="8"/>
        <v>15132944.154094717</v>
      </c>
      <c r="T66" s="1">
        <f t="shared" si="9"/>
        <v>8542028.869309729</v>
      </c>
      <c r="U66" s="1">
        <f t="shared" ref="U66:U97" ca="1" si="76">SUM(M66:T66)</f>
        <v>12473083.50688187</v>
      </c>
    </row>
    <row r="67" spans="1:21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Dataset!H67</f>
        <v>11578628.676793043</v>
      </c>
      <c r="E67" s="120">
        <f t="shared" ref="E67:F67" ca="1" si="77">E55</f>
        <v>48.370000000000005</v>
      </c>
      <c r="F67" s="120">
        <f t="shared" ca="1" si="77"/>
        <v>106.84</v>
      </c>
      <c r="G67" s="12">
        <f>Dataset!BZ67</f>
        <v>0</v>
      </c>
      <c r="H67" s="12">
        <f>Dataset!CA67</f>
        <v>0</v>
      </c>
      <c r="I67" s="5">
        <f>Dataset!BQ67</f>
        <v>1</v>
      </c>
      <c r="J67" s="12">
        <f>Dataset!W67</f>
        <v>24187</v>
      </c>
      <c r="K67" s="5">
        <f>Dataset!AY67</f>
        <v>30</v>
      </c>
      <c r="M67" s="12">
        <f t="shared" si="70"/>
        <v>-14124823.3067584</v>
      </c>
      <c r="N67" s="1">
        <f t="shared" ca="1" si="71"/>
        <v>798325.71344186296</v>
      </c>
      <c r="O67" s="1">
        <f t="shared" ca="1" si="72"/>
        <v>2872987.9555572332</v>
      </c>
      <c r="P67" s="1">
        <f t="shared" si="73"/>
        <v>0</v>
      </c>
      <c r="Q67" s="1">
        <f t="shared" si="74"/>
        <v>0</v>
      </c>
      <c r="R67" s="1">
        <f t="shared" si="75"/>
        <v>-860304.77843076701</v>
      </c>
      <c r="S67" s="1">
        <f t="shared" ref="S67:S130" si="78">J67*$Z$14</f>
        <v>15207766.339333925</v>
      </c>
      <c r="T67" s="1">
        <f t="shared" ref="T67:T130" si="79">K67*$Z$15</f>
        <v>8266479.5509449001</v>
      </c>
      <c r="U67" s="1">
        <f t="shared" ca="1" si="76"/>
        <v>12160431.474088755</v>
      </c>
    </row>
    <row r="68" spans="1:21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Dataset!H68</f>
        <v>13489351.602193043</v>
      </c>
      <c r="E68" s="120">
        <f t="shared" ref="E68:F68" ca="1" si="80">E56</f>
        <v>5.46</v>
      </c>
      <c r="F68" s="120">
        <f t="shared" ca="1" si="80"/>
        <v>215.34</v>
      </c>
      <c r="G68" s="12">
        <f>Dataset!BZ68</f>
        <v>0</v>
      </c>
      <c r="H68" s="12">
        <f>Dataset!CA68</f>
        <v>0</v>
      </c>
      <c r="I68" s="5">
        <f>Dataset!BQ68</f>
        <v>1</v>
      </c>
      <c r="J68" s="12">
        <f>Dataset!W68</f>
        <v>24182</v>
      </c>
      <c r="K68" s="5">
        <f>Dataset!AY68</f>
        <v>31</v>
      </c>
      <c r="M68" s="12">
        <f t="shared" si="70"/>
        <v>-14124823.3067584</v>
      </c>
      <c r="N68" s="1">
        <f t="shared" ca="1" si="71"/>
        <v>90114.914107764547</v>
      </c>
      <c r="O68" s="1">
        <f t="shared" ca="1" si="72"/>
        <v>5790614.2488739667</v>
      </c>
      <c r="P68" s="1">
        <f t="shared" si="73"/>
        <v>0</v>
      </c>
      <c r="Q68" s="1">
        <f t="shared" si="74"/>
        <v>0</v>
      </c>
      <c r="R68" s="1">
        <f t="shared" si="75"/>
        <v>-860304.77843076701</v>
      </c>
      <c r="S68" s="1">
        <f t="shared" si="78"/>
        <v>15204622.550038161</v>
      </c>
      <c r="T68" s="1">
        <f t="shared" si="79"/>
        <v>8542028.869309729</v>
      </c>
      <c r="U68" s="1">
        <f t="shared" ca="1" si="76"/>
        <v>14642252.497140454</v>
      </c>
    </row>
    <row r="69" spans="1:21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Dataset!H69</f>
        <v>13198675.151593043</v>
      </c>
      <c r="E69" s="120">
        <f t="shared" ref="E69:F69" ca="1" si="81">E57</f>
        <v>9.2099999999999991</v>
      </c>
      <c r="F69" s="120">
        <f t="shared" ca="1" si="81"/>
        <v>197.50000000000003</v>
      </c>
      <c r="G69" s="12">
        <f>Dataset!BZ69</f>
        <v>0</v>
      </c>
      <c r="H69" s="12">
        <f>Dataset!CA69</f>
        <v>0</v>
      </c>
      <c r="I69" s="5">
        <f>Dataset!BQ69</f>
        <v>1</v>
      </c>
      <c r="J69" s="12">
        <f>Dataset!W69</f>
        <v>24171</v>
      </c>
      <c r="K69" s="5">
        <f>Dataset!AY69</f>
        <v>31</v>
      </c>
      <c r="M69" s="12">
        <f t="shared" si="70"/>
        <v>-14124823.3067584</v>
      </c>
      <c r="N69" s="1">
        <f t="shared" ca="1" si="71"/>
        <v>152007.02544551491</v>
      </c>
      <c r="O69" s="1">
        <f t="shared" ca="1" si="72"/>
        <v>5310886.5707839169</v>
      </c>
      <c r="P69" s="1">
        <f t="shared" si="73"/>
        <v>0</v>
      </c>
      <c r="Q69" s="1">
        <f t="shared" si="74"/>
        <v>0</v>
      </c>
      <c r="R69" s="1">
        <f t="shared" si="75"/>
        <v>-860304.77843076701</v>
      </c>
      <c r="S69" s="1">
        <f t="shared" si="78"/>
        <v>15197706.213587478</v>
      </c>
      <c r="T69" s="1">
        <f t="shared" si="79"/>
        <v>8542028.869309729</v>
      </c>
      <c r="U69" s="1">
        <f t="shared" ca="1" si="76"/>
        <v>14217500.593937472</v>
      </c>
    </row>
    <row r="70" spans="1:21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Dataset!H70</f>
        <v>12936672.810893044</v>
      </c>
      <c r="E70" s="120">
        <f t="shared" ref="E70:F70" ca="1" si="82">E58</f>
        <v>80.97</v>
      </c>
      <c r="F70" s="120">
        <f t="shared" ca="1" si="82"/>
        <v>86.749999999999986</v>
      </c>
      <c r="G70" s="12">
        <f>Dataset!BZ70</f>
        <v>0</v>
      </c>
      <c r="H70" s="12">
        <f>Dataset!CA70</f>
        <v>0</v>
      </c>
      <c r="I70" s="5">
        <f>Dataset!BQ70</f>
        <v>0</v>
      </c>
      <c r="J70" s="12">
        <f>Dataset!W70</f>
        <v>24262</v>
      </c>
      <c r="K70" s="5">
        <f>Dataset!AY70</f>
        <v>30</v>
      </c>
      <c r="M70" s="12">
        <f t="shared" si="70"/>
        <v>-14124823.3067584</v>
      </c>
      <c r="N70" s="1">
        <f t="shared" ca="1" si="71"/>
        <v>1336374.4680047061</v>
      </c>
      <c r="O70" s="1">
        <f t="shared" ca="1" si="72"/>
        <v>2332756.5064076185</v>
      </c>
      <c r="P70" s="1">
        <f t="shared" si="73"/>
        <v>0</v>
      </c>
      <c r="Q70" s="1">
        <f t="shared" si="74"/>
        <v>0</v>
      </c>
      <c r="R70" s="1">
        <f t="shared" si="75"/>
        <v>0</v>
      </c>
      <c r="S70" s="1">
        <f t="shared" si="78"/>
        <v>15254923.178770401</v>
      </c>
      <c r="T70" s="1">
        <f t="shared" si="79"/>
        <v>8266479.5509449001</v>
      </c>
      <c r="U70" s="1">
        <f t="shared" ca="1" si="76"/>
        <v>13065710.397369225</v>
      </c>
    </row>
    <row r="71" spans="1:21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Dataset!H71</f>
        <v>13875267.106893037</v>
      </c>
      <c r="E71" s="120">
        <f t="shared" ref="E71:F71" ca="1" si="83">E59</f>
        <v>240.63000000000002</v>
      </c>
      <c r="F71" s="120">
        <f t="shared" ca="1" si="83"/>
        <v>16.7</v>
      </c>
      <c r="G71" s="12">
        <f>Dataset!BZ71</f>
        <v>0</v>
      </c>
      <c r="H71" s="12">
        <f>Dataset!CA71</f>
        <v>0</v>
      </c>
      <c r="I71" s="5">
        <f>Dataset!BQ71</f>
        <v>0</v>
      </c>
      <c r="J71" s="12">
        <f>Dataset!W71</f>
        <v>24266</v>
      </c>
      <c r="K71" s="5">
        <f>Dataset!AY71</f>
        <v>31</v>
      </c>
      <c r="M71" s="12">
        <f t="shared" si="70"/>
        <v>-14124823.3067584</v>
      </c>
      <c r="N71" s="1">
        <f t="shared" ca="1" si="71"/>
        <v>3971493.0003207666</v>
      </c>
      <c r="O71" s="1">
        <f t="shared" ca="1" si="72"/>
        <v>449072.43408653868</v>
      </c>
      <c r="P71" s="1">
        <f t="shared" si="73"/>
        <v>0</v>
      </c>
      <c r="Q71" s="1">
        <f t="shared" si="74"/>
        <v>0</v>
      </c>
      <c r="R71" s="1">
        <f t="shared" si="75"/>
        <v>0</v>
      </c>
      <c r="S71" s="1">
        <f t="shared" si="78"/>
        <v>15257438.210207013</v>
      </c>
      <c r="T71" s="1">
        <f t="shared" si="79"/>
        <v>8542028.869309729</v>
      </c>
      <c r="U71" s="1">
        <f t="shared" ca="1" si="76"/>
        <v>14095209.207165647</v>
      </c>
    </row>
    <row r="72" spans="1:21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Dataset!H72</f>
        <v>16609092.520893043</v>
      </c>
      <c r="E72" s="120">
        <f t="shared" ref="E72:F72" ca="1" si="84">E60</f>
        <v>451.93</v>
      </c>
      <c r="F72" s="120">
        <f t="shared" ca="1" si="84"/>
        <v>0</v>
      </c>
      <c r="G72" s="12">
        <f>Dataset!BZ72</f>
        <v>0</v>
      </c>
      <c r="H72" s="12">
        <f>Dataset!CA72</f>
        <v>0</v>
      </c>
      <c r="I72" s="5">
        <f>Dataset!BQ72</f>
        <v>0</v>
      </c>
      <c r="J72" s="12">
        <f>Dataset!W72</f>
        <v>24302</v>
      </c>
      <c r="K72" s="5">
        <f>Dataset!AY72</f>
        <v>30</v>
      </c>
      <c r="M72" s="12">
        <f t="shared" si="70"/>
        <v>-14124823.3067584</v>
      </c>
      <c r="N72" s="1">
        <f t="shared" ca="1" si="71"/>
        <v>7458907.1671652077</v>
      </c>
      <c r="O72" s="1">
        <f t="shared" ca="1" si="72"/>
        <v>0</v>
      </c>
      <c r="P72" s="1">
        <f t="shared" si="73"/>
        <v>0</v>
      </c>
      <c r="Q72" s="1">
        <f t="shared" si="74"/>
        <v>0</v>
      </c>
      <c r="R72" s="1">
        <f t="shared" si="75"/>
        <v>0</v>
      </c>
      <c r="S72" s="1">
        <f t="shared" si="78"/>
        <v>15280073.493136521</v>
      </c>
      <c r="T72" s="1">
        <f t="shared" si="79"/>
        <v>8266479.5509449001</v>
      </c>
      <c r="U72" s="1">
        <f t="shared" ca="1" si="76"/>
        <v>16880636.904488228</v>
      </c>
    </row>
    <row r="73" spans="1:21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Dataset!H73</f>
        <v>21446422.47239304</v>
      </c>
      <c r="E73" s="120">
        <f t="shared" ref="E73:F73" ca="1" si="85">E61</f>
        <v>616.05999999999983</v>
      </c>
      <c r="F73" s="120">
        <f t="shared" ca="1" si="85"/>
        <v>0</v>
      </c>
      <c r="G73" s="12">
        <f>Dataset!BZ73</f>
        <v>0</v>
      </c>
      <c r="H73" s="12">
        <f>Dataset!CA73</f>
        <v>0</v>
      </c>
      <c r="I73" s="5">
        <f>Dataset!BQ73</f>
        <v>0</v>
      </c>
      <c r="J73" s="12">
        <f>Dataset!W73</f>
        <v>24317</v>
      </c>
      <c r="K73" s="5">
        <f>Dataset!AY73</f>
        <v>31</v>
      </c>
      <c r="M73" s="12">
        <f t="shared" si="70"/>
        <v>-14124823.3067584</v>
      </c>
      <c r="N73" s="1">
        <f t="shared" ca="1" si="71"/>
        <v>10167801.096195864</v>
      </c>
      <c r="O73" s="1">
        <f t="shared" ca="1" si="72"/>
        <v>0</v>
      </c>
      <c r="P73" s="1">
        <f t="shared" si="73"/>
        <v>0</v>
      </c>
      <c r="Q73" s="1">
        <f t="shared" si="74"/>
        <v>0</v>
      </c>
      <c r="R73" s="1">
        <f t="shared" si="75"/>
        <v>0</v>
      </c>
      <c r="S73" s="1">
        <f t="shared" si="78"/>
        <v>15289504.861023817</v>
      </c>
      <c r="T73" s="1">
        <f t="shared" si="79"/>
        <v>8542028.869309729</v>
      </c>
      <c r="U73" s="1">
        <f t="shared" ca="1" si="76"/>
        <v>19874511.51977101</v>
      </c>
    </row>
    <row r="74" spans="1:21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Dataset!H74</f>
        <v>24153024.486013521</v>
      </c>
      <c r="E74" s="120">
        <f t="shared" ref="E74:F74" ca="1" si="86">E62</f>
        <v>742.29000000000008</v>
      </c>
      <c r="F74" s="120">
        <f t="shared" ca="1" si="86"/>
        <v>0</v>
      </c>
      <c r="G74" s="12">
        <f>Dataset!BZ74</f>
        <v>0</v>
      </c>
      <c r="H74" s="12">
        <f>Dataset!CA74</f>
        <v>0</v>
      </c>
      <c r="I74" s="5">
        <f>Dataset!BQ74</f>
        <v>0</v>
      </c>
      <c r="J74" s="12">
        <f>Dataset!W74</f>
        <v>24330</v>
      </c>
      <c r="K74" s="5">
        <f>Dataset!AY74</f>
        <v>31</v>
      </c>
      <c r="M74" s="12">
        <f t="shared" si="70"/>
        <v>-14124823.3067584</v>
      </c>
      <c r="N74" s="1">
        <f t="shared" ca="1" si="71"/>
        <v>12251172.086639661</v>
      </c>
      <c r="O74" s="1">
        <f t="shared" ca="1" si="72"/>
        <v>0</v>
      </c>
      <c r="P74" s="1">
        <f t="shared" si="73"/>
        <v>0</v>
      </c>
      <c r="Q74" s="1">
        <f t="shared" si="74"/>
        <v>0</v>
      </c>
      <c r="R74" s="1">
        <f t="shared" si="75"/>
        <v>0</v>
      </c>
      <c r="S74" s="1">
        <f t="shared" si="78"/>
        <v>15297678.713192806</v>
      </c>
      <c r="T74" s="1">
        <f t="shared" si="79"/>
        <v>8542028.869309729</v>
      </c>
      <c r="U74" s="1">
        <f t="shared" ca="1" si="76"/>
        <v>21966056.362383798</v>
      </c>
    </row>
    <row r="75" spans="1:21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Dataset!H75</f>
        <v>19363737.32751352</v>
      </c>
      <c r="E75" s="120">
        <f t="shared" ref="E75:F75" ca="1" si="87">E63</f>
        <v>677.6099999999999</v>
      </c>
      <c r="F75" s="120">
        <f t="shared" ca="1" si="87"/>
        <v>0</v>
      </c>
      <c r="G75" s="12">
        <f>Dataset!BZ75</f>
        <v>0</v>
      </c>
      <c r="H75" s="12">
        <f>Dataset!CA75</f>
        <v>0</v>
      </c>
      <c r="I75" s="5">
        <f>Dataset!BQ75</f>
        <v>0</v>
      </c>
      <c r="J75" s="12">
        <f>Dataset!W75</f>
        <v>24337</v>
      </c>
      <c r="K75" s="5">
        <f>Dataset!AY75</f>
        <v>28</v>
      </c>
      <c r="M75" s="12">
        <f t="shared" si="70"/>
        <v>-14124823.3067584</v>
      </c>
      <c r="N75" s="1">
        <f t="shared" ca="1" si="71"/>
        <v>11183656.950286141</v>
      </c>
      <c r="O75" s="1">
        <f t="shared" ca="1" si="72"/>
        <v>0</v>
      </c>
      <c r="P75" s="1">
        <f t="shared" si="73"/>
        <v>0</v>
      </c>
      <c r="Q75" s="1">
        <f t="shared" si="74"/>
        <v>0</v>
      </c>
      <c r="R75" s="1">
        <f t="shared" si="75"/>
        <v>0</v>
      </c>
      <c r="S75" s="1">
        <f t="shared" si="78"/>
        <v>15302080.018206878</v>
      </c>
      <c r="T75" s="1">
        <f t="shared" si="79"/>
        <v>7715380.9142152397</v>
      </c>
      <c r="U75" s="1">
        <f t="shared" ca="1" si="76"/>
        <v>20076294.575949859</v>
      </c>
    </row>
    <row r="76" spans="1:21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Dataset!H76</f>
        <v>19430967.481713522</v>
      </c>
      <c r="E76" s="120">
        <f t="shared" ref="E76:F76" ca="1" si="88">E64</f>
        <v>587.09</v>
      </c>
      <c r="F76" s="120">
        <f t="shared" ca="1" si="88"/>
        <v>6.9999999999999923E-2</v>
      </c>
      <c r="G76" s="12">
        <f>Dataset!BZ76</f>
        <v>0</v>
      </c>
      <c r="H76" s="12">
        <f>Dataset!CA76</f>
        <v>0</v>
      </c>
      <c r="I76" s="5">
        <f>Dataset!BQ76</f>
        <v>0</v>
      </c>
      <c r="J76" s="12">
        <f>Dataset!W76</f>
        <v>24344</v>
      </c>
      <c r="K76" s="5">
        <f>Dataset!AY76</f>
        <v>31</v>
      </c>
      <c r="M76" s="12">
        <f t="shared" si="70"/>
        <v>-14124823.3067584</v>
      </c>
      <c r="N76" s="1">
        <f t="shared" ca="1" si="71"/>
        <v>9689663.9054079652</v>
      </c>
      <c r="O76" s="1">
        <f t="shared" ca="1" si="72"/>
        <v>1882.33954407531</v>
      </c>
      <c r="P76" s="1">
        <f t="shared" si="73"/>
        <v>0</v>
      </c>
      <c r="Q76" s="1">
        <f t="shared" si="74"/>
        <v>0</v>
      </c>
      <c r="R76" s="1">
        <f t="shared" si="75"/>
        <v>0</v>
      </c>
      <c r="S76" s="1">
        <f t="shared" si="78"/>
        <v>15306481.323220948</v>
      </c>
      <c r="T76" s="1">
        <f t="shared" si="79"/>
        <v>8542028.869309729</v>
      </c>
      <c r="U76" s="1">
        <f t="shared" ca="1" si="76"/>
        <v>19415233.130724318</v>
      </c>
    </row>
    <row r="77" spans="1:21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Dataset!H77</f>
        <v>17140001.998713519</v>
      </c>
      <c r="E77" s="120">
        <f t="shared" ref="E77:F77" ca="1" si="89">E65</f>
        <v>383.18</v>
      </c>
      <c r="F77" s="120">
        <f t="shared" ca="1" si="89"/>
        <v>0.75999999999999956</v>
      </c>
      <c r="G77" s="12">
        <f>Dataset!BZ77</f>
        <v>0</v>
      </c>
      <c r="H77" s="12">
        <f>Dataset!CA77</f>
        <v>0</v>
      </c>
      <c r="I77" s="5">
        <f>Dataset!BQ77</f>
        <v>0</v>
      </c>
      <c r="J77" s="12">
        <f>Dataset!W77</f>
        <v>24227</v>
      </c>
      <c r="K77" s="5">
        <f>Dataset!AY77</f>
        <v>30</v>
      </c>
      <c r="M77" s="12">
        <f t="shared" si="70"/>
        <v>-14124823.3067584</v>
      </c>
      <c r="N77" s="1">
        <f t="shared" ca="1" si="71"/>
        <v>6324218.4593064506</v>
      </c>
      <c r="O77" s="1">
        <f t="shared" ca="1" si="72"/>
        <v>20436.829335674804</v>
      </c>
      <c r="P77" s="1">
        <f t="shared" si="73"/>
        <v>0</v>
      </c>
      <c r="Q77" s="1">
        <f t="shared" si="74"/>
        <v>0</v>
      </c>
      <c r="R77" s="1">
        <f t="shared" si="75"/>
        <v>0</v>
      </c>
      <c r="S77" s="1">
        <f t="shared" si="78"/>
        <v>15232916.653700046</v>
      </c>
      <c r="T77" s="1">
        <f t="shared" si="79"/>
        <v>8266479.5509449001</v>
      </c>
      <c r="U77" s="1">
        <f t="shared" ca="1" si="76"/>
        <v>15719228.186528672</v>
      </c>
    </row>
    <row r="78" spans="1:21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Dataset!H78</f>
        <v>12306795.584113516</v>
      </c>
      <c r="E78" s="120">
        <f t="shared" ref="E78:F78" ca="1" si="90">E66</f>
        <v>172.59</v>
      </c>
      <c r="F78" s="120">
        <f t="shared" ca="1" si="90"/>
        <v>34.760000000000005</v>
      </c>
      <c r="G78" s="12">
        <f>Dataset!BZ78</f>
        <v>0</v>
      </c>
      <c r="H78" s="12">
        <f>Dataset!CA78</f>
        <v>0</v>
      </c>
      <c r="I78" s="5">
        <f>Dataset!BQ78</f>
        <v>1</v>
      </c>
      <c r="J78" s="12">
        <f>Dataset!W78</f>
        <v>24177</v>
      </c>
      <c r="K78" s="5">
        <f>Dataset!AY78</f>
        <v>31</v>
      </c>
      <c r="M78" s="12">
        <f t="shared" si="70"/>
        <v>-14124823.3067584</v>
      </c>
      <c r="N78" s="1">
        <f t="shared" ca="1" si="71"/>
        <v>2848522.5322086234</v>
      </c>
      <c r="O78" s="1">
        <f t="shared" ca="1" si="72"/>
        <v>934716.03645796934</v>
      </c>
      <c r="P78" s="1">
        <f t="shared" si="73"/>
        <v>0</v>
      </c>
      <c r="Q78" s="1">
        <f t="shared" si="74"/>
        <v>0</v>
      </c>
      <c r="R78" s="1">
        <f t="shared" si="75"/>
        <v>-860304.77843076701</v>
      </c>
      <c r="S78" s="1">
        <f t="shared" si="78"/>
        <v>15201478.760742394</v>
      </c>
      <c r="T78" s="1">
        <f t="shared" si="79"/>
        <v>8542028.869309729</v>
      </c>
      <c r="U78" s="1">
        <f t="shared" ca="1" si="76"/>
        <v>12541618.113529548</v>
      </c>
    </row>
    <row r="79" spans="1:21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Dataset!H79</f>
        <v>13081842.41071352</v>
      </c>
      <c r="E79" s="120">
        <f t="shared" ref="E79:F79" ca="1" si="91">E67</f>
        <v>48.370000000000005</v>
      </c>
      <c r="F79" s="120">
        <f t="shared" ca="1" si="91"/>
        <v>106.84</v>
      </c>
      <c r="G79" s="12">
        <f>Dataset!BZ79</f>
        <v>0</v>
      </c>
      <c r="H79" s="12">
        <f>Dataset!CA79</f>
        <v>0</v>
      </c>
      <c r="I79" s="5">
        <f>Dataset!BQ79</f>
        <v>1</v>
      </c>
      <c r="J79" s="12">
        <f>Dataset!W79</f>
        <v>24208</v>
      </c>
      <c r="K79" s="5">
        <f>Dataset!AY79</f>
        <v>30</v>
      </c>
      <c r="M79" s="12">
        <f t="shared" si="70"/>
        <v>-14124823.3067584</v>
      </c>
      <c r="N79" s="1">
        <f t="shared" ca="1" si="71"/>
        <v>798325.71344186296</v>
      </c>
      <c r="O79" s="1">
        <f t="shared" ca="1" si="72"/>
        <v>2872987.9555572332</v>
      </c>
      <c r="P79" s="1">
        <f t="shared" si="73"/>
        <v>0</v>
      </c>
      <c r="Q79" s="1">
        <f t="shared" si="74"/>
        <v>0</v>
      </c>
      <c r="R79" s="1">
        <f t="shared" si="75"/>
        <v>-860304.77843076701</v>
      </c>
      <c r="S79" s="1">
        <f t="shared" si="78"/>
        <v>15220970.254376138</v>
      </c>
      <c r="T79" s="1">
        <f t="shared" si="79"/>
        <v>8266479.5509449001</v>
      </c>
      <c r="U79" s="1">
        <f t="shared" ca="1" si="76"/>
        <v>12173635.389130967</v>
      </c>
    </row>
    <row r="80" spans="1:21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Dataset!H80</f>
        <v>16011148.99041352</v>
      </c>
      <c r="E80" s="120">
        <f t="shared" ref="E80:F80" ca="1" si="92">E68</f>
        <v>5.46</v>
      </c>
      <c r="F80" s="120">
        <f t="shared" ca="1" si="92"/>
        <v>215.34</v>
      </c>
      <c r="G80" s="12">
        <f>Dataset!BZ80</f>
        <v>0</v>
      </c>
      <c r="H80" s="12">
        <f>Dataset!CA80</f>
        <v>0</v>
      </c>
      <c r="I80" s="5">
        <f>Dataset!BQ80</f>
        <v>1</v>
      </c>
      <c r="J80" s="12">
        <f>Dataset!W80</f>
        <v>24226</v>
      </c>
      <c r="K80" s="5">
        <f>Dataset!AY80</f>
        <v>31</v>
      </c>
      <c r="M80" s="12">
        <f t="shared" si="70"/>
        <v>-14124823.3067584</v>
      </c>
      <c r="N80" s="1">
        <f t="shared" ca="1" si="71"/>
        <v>90114.914107764547</v>
      </c>
      <c r="O80" s="1">
        <f t="shared" ca="1" si="72"/>
        <v>5790614.2488739667</v>
      </c>
      <c r="P80" s="1">
        <f t="shared" si="73"/>
        <v>0</v>
      </c>
      <c r="Q80" s="1">
        <f t="shared" si="74"/>
        <v>0</v>
      </c>
      <c r="R80" s="1">
        <f t="shared" si="75"/>
        <v>-860304.77843076701</v>
      </c>
      <c r="S80" s="1">
        <f t="shared" si="78"/>
        <v>15232287.895840893</v>
      </c>
      <c r="T80" s="1">
        <f t="shared" si="79"/>
        <v>8542028.869309729</v>
      </c>
      <c r="U80" s="1">
        <f t="shared" ca="1" si="76"/>
        <v>14669917.842943186</v>
      </c>
    </row>
    <row r="81" spans="1:21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Dataset!H81</f>
        <v>16132733.438513521</v>
      </c>
      <c r="E81" s="120">
        <f t="shared" ref="E81:F81" ca="1" si="93">E69</f>
        <v>9.2099999999999991</v>
      </c>
      <c r="F81" s="120">
        <f t="shared" ca="1" si="93"/>
        <v>197.50000000000003</v>
      </c>
      <c r="G81" s="12">
        <f>Dataset!BZ81</f>
        <v>0</v>
      </c>
      <c r="H81" s="12">
        <f>Dataset!CA81</f>
        <v>0</v>
      </c>
      <c r="I81" s="5">
        <f>Dataset!BQ81</f>
        <v>1</v>
      </c>
      <c r="J81" s="12">
        <f>Dataset!W81</f>
        <v>24310</v>
      </c>
      <c r="K81" s="5">
        <f>Dataset!AY81</f>
        <v>31</v>
      </c>
      <c r="M81" s="12">
        <f t="shared" si="70"/>
        <v>-14124823.3067584</v>
      </c>
      <c r="N81" s="1">
        <f t="shared" ca="1" si="71"/>
        <v>152007.02544551491</v>
      </c>
      <c r="O81" s="1">
        <f t="shared" ca="1" si="72"/>
        <v>5310886.5707839169</v>
      </c>
      <c r="P81" s="1">
        <f t="shared" si="73"/>
        <v>0</v>
      </c>
      <c r="Q81" s="1">
        <f t="shared" si="74"/>
        <v>0</v>
      </c>
      <c r="R81" s="1">
        <f t="shared" si="75"/>
        <v>-860304.77843076701</v>
      </c>
      <c r="S81" s="1">
        <f t="shared" si="78"/>
        <v>15285103.556009745</v>
      </c>
      <c r="T81" s="1">
        <f t="shared" si="79"/>
        <v>8542028.869309729</v>
      </c>
      <c r="U81" s="1">
        <f t="shared" ca="1" si="76"/>
        <v>14304897.936359739</v>
      </c>
    </row>
    <row r="82" spans="1:21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Dataset!H82</f>
        <v>14652387.189313523</v>
      </c>
      <c r="E82" s="120">
        <f t="shared" ref="E82:F82" ca="1" si="94">E70</f>
        <v>80.97</v>
      </c>
      <c r="F82" s="120">
        <f t="shared" ca="1" si="94"/>
        <v>86.749999999999986</v>
      </c>
      <c r="G82" s="12">
        <f>Dataset!BZ82</f>
        <v>0</v>
      </c>
      <c r="H82" s="12">
        <f>Dataset!CA82</f>
        <v>0</v>
      </c>
      <c r="I82" s="5">
        <f>Dataset!BQ82</f>
        <v>0</v>
      </c>
      <c r="J82" s="12">
        <f>Dataset!W82</f>
        <v>24339</v>
      </c>
      <c r="K82" s="5">
        <f>Dataset!AY82</f>
        <v>30</v>
      </c>
      <c r="M82" s="12">
        <f t="shared" si="70"/>
        <v>-14124823.3067584</v>
      </c>
      <c r="N82" s="1">
        <f t="shared" ca="1" si="71"/>
        <v>1336374.4680047061</v>
      </c>
      <c r="O82" s="1">
        <f t="shared" ca="1" si="72"/>
        <v>2332756.5064076185</v>
      </c>
      <c r="P82" s="1">
        <f t="shared" si="73"/>
        <v>0</v>
      </c>
      <c r="Q82" s="1">
        <f t="shared" si="74"/>
        <v>0</v>
      </c>
      <c r="R82" s="1">
        <f t="shared" si="75"/>
        <v>0</v>
      </c>
      <c r="S82" s="1">
        <f t="shared" si="78"/>
        <v>15303337.533925183</v>
      </c>
      <c r="T82" s="1">
        <f t="shared" si="79"/>
        <v>8266479.5509449001</v>
      </c>
      <c r="U82" s="1">
        <f t="shared" ca="1" si="76"/>
        <v>13114124.752524007</v>
      </c>
    </row>
    <row r="83" spans="1:21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Dataset!H83</f>
        <v>15303235.70581352</v>
      </c>
      <c r="E83" s="120">
        <f t="shared" ref="E83:F83" ca="1" si="95">E71</f>
        <v>240.63000000000002</v>
      </c>
      <c r="F83" s="120">
        <f t="shared" ca="1" si="95"/>
        <v>16.7</v>
      </c>
      <c r="G83" s="12">
        <f>Dataset!BZ83</f>
        <v>0</v>
      </c>
      <c r="H83" s="12">
        <f>Dataset!CA83</f>
        <v>0</v>
      </c>
      <c r="I83" s="5">
        <f>Dataset!BQ83</f>
        <v>0</v>
      </c>
      <c r="J83" s="12">
        <f>Dataset!W83</f>
        <v>24359</v>
      </c>
      <c r="K83" s="5">
        <f>Dataset!AY83</f>
        <v>31</v>
      </c>
      <c r="M83" s="12">
        <f t="shared" si="70"/>
        <v>-14124823.3067584</v>
      </c>
      <c r="N83" s="1">
        <f t="shared" ca="1" si="71"/>
        <v>3971493.0003207666</v>
      </c>
      <c r="O83" s="1">
        <f t="shared" ca="1" si="72"/>
        <v>449072.43408653868</v>
      </c>
      <c r="P83" s="1">
        <f t="shared" si="73"/>
        <v>0</v>
      </c>
      <c r="Q83" s="1">
        <f t="shared" si="74"/>
        <v>0</v>
      </c>
      <c r="R83" s="1">
        <f t="shared" si="75"/>
        <v>0</v>
      </c>
      <c r="S83" s="1">
        <f t="shared" si="78"/>
        <v>15315912.691108244</v>
      </c>
      <c r="T83" s="1">
        <f t="shared" si="79"/>
        <v>8542028.869309729</v>
      </c>
      <c r="U83" s="1">
        <f t="shared" ca="1" si="76"/>
        <v>14153683.688066877</v>
      </c>
    </row>
    <row r="84" spans="1:21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Dataset!H84</f>
        <v>18267081.415113531</v>
      </c>
      <c r="E84" s="120">
        <f t="shared" ref="E84:F84" ca="1" si="96">E72</f>
        <v>451.93</v>
      </c>
      <c r="F84" s="120">
        <f t="shared" ca="1" si="96"/>
        <v>0</v>
      </c>
      <c r="G84" s="12">
        <f>Dataset!BZ84</f>
        <v>0</v>
      </c>
      <c r="H84" s="12">
        <f>Dataset!CA84</f>
        <v>0</v>
      </c>
      <c r="I84" s="5">
        <f>Dataset!BQ84</f>
        <v>0</v>
      </c>
      <c r="J84" s="12">
        <f>Dataset!W84</f>
        <v>24382</v>
      </c>
      <c r="K84" s="5">
        <f>Dataset!AY84</f>
        <v>30</v>
      </c>
      <c r="M84" s="12">
        <f t="shared" si="70"/>
        <v>-14124823.3067584</v>
      </c>
      <c r="N84" s="1">
        <f t="shared" ca="1" si="71"/>
        <v>7458907.1671652077</v>
      </c>
      <c r="O84" s="1">
        <f t="shared" ca="1" si="72"/>
        <v>0</v>
      </c>
      <c r="P84" s="1">
        <f t="shared" si="73"/>
        <v>0</v>
      </c>
      <c r="Q84" s="1">
        <f t="shared" si="74"/>
        <v>0</v>
      </c>
      <c r="R84" s="1">
        <f t="shared" si="75"/>
        <v>0</v>
      </c>
      <c r="S84" s="1">
        <f t="shared" si="78"/>
        <v>15330374.121868763</v>
      </c>
      <c r="T84" s="1">
        <f t="shared" si="79"/>
        <v>8266479.5509449001</v>
      </c>
      <c r="U84" s="1">
        <f t="shared" ca="1" si="76"/>
        <v>16930937.53322047</v>
      </c>
    </row>
    <row r="85" spans="1:21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Dataset!H85</f>
        <v>20336974.536213517</v>
      </c>
      <c r="E85" s="120">
        <f t="shared" ref="E85:F85" ca="1" si="97">E73</f>
        <v>616.05999999999983</v>
      </c>
      <c r="F85" s="120">
        <f t="shared" ca="1" si="97"/>
        <v>0</v>
      </c>
      <c r="G85" s="12">
        <f>Dataset!BZ85</f>
        <v>0</v>
      </c>
      <c r="H85" s="12">
        <f>Dataset!CA85</f>
        <v>0</v>
      </c>
      <c r="I85" s="5">
        <f>Dataset!BQ85</f>
        <v>0</v>
      </c>
      <c r="J85" s="12">
        <f>Dataset!W85</f>
        <v>24409</v>
      </c>
      <c r="K85" s="5">
        <f>Dataset!AY85</f>
        <v>31</v>
      </c>
      <c r="M85" s="12">
        <f t="shared" si="70"/>
        <v>-14124823.3067584</v>
      </c>
      <c r="N85" s="1">
        <f t="shared" ca="1" si="71"/>
        <v>10167801.096195864</v>
      </c>
      <c r="O85" s="1">
        <f t="shared" ca="1" si="72"/>
        <v>0</v>
      </c>
      <c r="P85" s="1">
        <f t="shared" si="73"/>
        <v>0</v>
      </c>
      <c r="Q85" s="1">
        <f t="shared" si="74"/>
        <v>0</v>
      </c>
      <c r="R85" s="1">
        <f t="shared" si="75"/>
        <v>0</v>
      </c>
      <c r="S85" s="1">
        <f t="shared" si="78"/>
        <v>15347350.584065894</v>
      </c>
      <c r="T85" s="1">
        <f t="shared" si="79"/>
        <v>8542028.869309729</v>
      </c>
      <c r="U85" s="1">
        <f t="shared" ca="1" si="76"/>
        <v>19932357.242813088</v>
      </c>
    </row>
    <row r="86" spans="1:21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Dataset!H86</f>
        <v>24358608.422473613</v>
      </c>
      <c r="E86" s="120">
        <f t="shared" ref="E86:F86" ca="1" si="98">E74</f>
        <v>742.29000000000008</v>
      </c>
      <c r="F86" s="120">
        <f t="shared" ca="1" si="98"/>
        <v>0</v>
      </c>
      <c r="G86" s="12">
        <f>Dataset!BZ86</f>
        <v>0</v>
      </c>
      <c r="H86" s="12">
        <f>Dataset!CA86</f>
        <v>0</v>
      </c>
      <c r="I86" s="5">
        <f>Dataset!BQ86</f>
        <v>0</v>
      </c>
      <c r="J86" s="12">
        <f>Dataset!W86</f>
        <v>24414</v>
      </c>
      <c r="K86" s="5">
        <f>Dataset!AY86</f>
        <v>31</v>
      </c>
      <c r="M86" s="12">
        <f t="shared" si="70"/>
        <v>-14124823.3067584</v>
      </c>
      <c r="N86" s="1">
        <f t="shared" ca="1" si="71"/>
        <v>12251172.086639661</v>
      </c>
      <c r="O86" s="1">
        <f t="shared" ca="1" si="72"/>
        <v>0</v>
      </c>
      <c r="P86" s="1">
        <f t="shared" si="73"/>
        <v>0</v>
      </c>
      <c r="Q86" s="1">
        <f t="shared" si="74"/>
        <v>0</v>
      </c>
      <c r="R86" s="1">
        <f t="shared" si="75"/>
        <v>0</v>
      </c>
      <c r="S86" s="1">
        <f t="shared" si="78"/>
        <v>15350494.373361658</v>
      </c>
      <c r="T86" s="1">
        <f t="shared" si="79"/>
        <v>8542028.869309729</v>
      </c>
      <c r="U86" s="1">
        <f t="shared" ca="1" si="76"/>
        <v>22018872.022552647</v>
      </c>
    </row>
    <row r="87" spans="1:21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Dataset!H87</f>
        <v>20865435.422473613</v>
      </c>
      <c r="E87" s="120">
        <f t="shared" ref="E87:F87" ca="1" si="99">E75</f>
        <v>677.6099999999999</v>
      </c>
      <c r="F87" s="120">
        <f t="shared" ca="1" si="99"/>
        <v>0</v>
      </c>
      <c r="G87" s="12">
        <f>Dataset!BZ87</f>
        <v>0</v>
      </c>
      <c r="H87" s="12">
        <f>Dataset!CA87</f>
        <v>0</v>
      </c>
      <c r="I87" s="5">
        <f>Dataset!BQ87</f>
        <v>0</v>
      </c>
      <c r="J87" s="12">
        <f>Dataset!W87</f>
        <v>24420</v>
      </c>
      <c r="K87" s="5">
        <f>Dataset!AY87</f>
        <v>28</v>
      </c>
      <c r="M87" s="12">
        <f t="shared" si="70"/>
        <v>-14124823.3067584</v>
      </c>
      <c r="N87" s="1">
        <f t="shared" ca="1" si="71"/>
        <v>11183656.950286141</v>
      </c>
      <c r="O87" s="1">
        <f t="shared" ca="1" si="72"/>
        <v>0</v>
      </c>
      <c r="P87" s="1">
        <f t="shared" si="73"/>
        <v>0</v>
      </c>
      <c r="Q87" s="1">
        <f t="shared" si="74"/>
        <v>0</v>
      </c>
      <c r="R87" s="1">
        <f t="shared" si="75"/>
        <v>0</v>
      </c>
      <c r="S87" s="1">
        <f t="shared" si="78"/>
        <v>15354266.920516577</v>
      </c>
      <c r="T87" s="1">
        <f t="shared" si="79"/>
        <v>7715380.9142152397</v>
      </c>
      <c r="U87" s="1">
        <f t="shared" ca="1" si="76"/>
        <v>20128481.478259556</v>
      </c>
    </row>
    <row r="88" spans="1:21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Dataset!H88</f>
        <v>20595370.422473613</v>
      </c>
      <c r="E88" s="120">
        <f t="shared" ref="E88:F88" ca="1" si="100">E76</f>
        <v>587.09</v>
      </c>
      <c r="F88" s="120">
        <f t="shared" ca="1" si="100"/>
        <v>6.9999999999999923E-2</v>
      </c>
      <c r="G88" s="12">
        <f>Dataset!BZ88</f>
        <v>0</v>
      </c>
      <c r="H88" s="12">
        <f>Dataset!CA88</f>
        <v>0</v>
      </c>
      <c r="I88" s="5">
        <f>Dataset!BQ88</f>
        <v>0</v>
      </c>
      <c r="J88" s="12">
        <f>Dataset!W88</f>
        <v>24426</v>
      </c>
      <c r="K88" s="5">
        <f>Dataset!AY88</f>
        <v>31</v>
      </c>
      <c r="M88" s="12">
        <f t="shared" si="70"/>
        <v>-14124823.3067584</v>
      </c>
      <c r="N88" s="1">
        <f t="shared" ca="1" si="71"/>
        <v>9689663.9054079652</v>
      </c>
      <c r="O88" s="1">
        <f t="shared" ca="1" si="72"/>
        <v>1882.33954407531</v>
      </c>
      <c r="P88" s="1">
        <f t="shared" si="73"/>
        <v>0</v>
      </c>
      <c r="Q88" s="1">
        <f t="shared" si="74"/>
        <v>0</v>
      </c>
      <c r="R88" s="1">
        <f t="shared" si="75"/>
        <v>0</v>
      </c>
      <c r="S88" s="1">
        <f t="shared" si="78"/>
        <v>15358039.467671495</v>
      </c>
      <c r="T88" s="1">
        <f t="shared" si="79"/>
        <v>8542028.869309729</v>
      </c>
      <c r="U88" s="1">
        <f t="shared" ca="1" si="76"/>
        <v>19466791.275174864</v>
      </c>
    </row>
    <row r="89" spans="1:21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Dataset!H89</f>
        <v>15891975.422473613</v>
      </c>
      <c r="E89" s="120">
        <f t="shared" ref="E89:F89" ca="1" si="101">E77</f>
        <v>383.18</v>
      </c>
      <c r="F89" s="120">
        <f t="shared" ca="1" si="101"/>
        <v>0.75999999999999956</v>
      </c>
      <c r="G89" s="12">
        <f>Dataset!BZ89</f>
        <v>0</v>
      </c>
      <c r="H89" s="12">
        <f>Dataset!CA89</f>
        <v>0</v>
      </c>
      <c r="I89" s="5">
        <f>Dataset!BQ89</f>
        <v>0</v>
      </c>
      <c r="J89" s="12">
        <f>Dataset!W89</f>
        <v>24316</v>
      </c>
      <c r="K89" s="5">
        <f>Dataset!AY89</f>
        <v>30</v>
      </c>
      <c r="M89" s="12">
        <f t="shared" si="70"/>
        <v>-14124823.3067584</v>
      </c>
      <c r="N89" s="1">
        <f t="shared" ca="1" si="71"/>
        <v>6324218.4593064506</v>
      </c>
      <c r="O89" s="1">
        <f t="shared" ca="1" si="72"/>
        <v>20436.829335674804</v>
      </c>
      <c r="P89" s="1">
        <f t="shared" si="73"/>
        <v>0</v>
      </c>
      <c r="Q89" s="1">
        <f t="shared" si="74"/>
        <v>0</v>
      </c>
      <c r="R89" s="1">
        <f t="shared" si="75"/>
        <v>0</v>
      </c>
      <c r="S89" s="1">
        <f t="shared" si="78"/>
        <v>15288876.103164664</v>
      </c>
      <c r="T89" s="1">
        <f t="shared" si="79"/>
        <v>8266479.5509449001</v>
      </c>
      <c r="U89" s="1">
        <f t="shared" ca="1" si="76"/>
        <v>15775187.635993289</v>
      </c>
    </row>
    <row r="90" spans="1:21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Dataset!H90</f>
        <v>12781113.422473613</v>
      </c>
      <c r="E90" s="120">
        <f t="shared" ref="E90:F90" ca="1" si="102">E78</f>
        <v>172.59</v>
      </c>
      <c r="F90" s="120">
        <f t="shared" ca="1" si="102"/>
        <v>34.760000000000005</v>
      </c>
      <c r="G90" s="12">
        <f>Dataset!BZ90</f>
        <v>0</v>
      </c>
      <c r="H90" s="12">
        <f>Dataset!CA90</f>
        <v>0</v>
      </c>
      <c r="I90" s="5">
        <f>Dataset!BQ90</f>
        <v>1</v>
      </c>
      <c r="J90" s="12">
        <f>Dataset!W90</f>
        <v>24310</v>
      </c>
      <c r="K90" s="5">
        <f>Dataset!AY90</f>
        <v>31</v>
      </c>
      <c r="M90" s="12">
        <f t="shared" si="70"/>
        <v>-14124823.3067584</v>
      </c>
      <c r="N90" s="1">
        <f t="shared" ca="1" si="71"/>
        <v>2848522.5322086234</v>
      </c>
      <c r="O90" s="1">
        <f t="shared" ca="1" si="72"/>
        <v>934716.03645796934</v>
      </c>
      <c r="P90" s="1">
        <f t="shared" si="73"/>
        <v>0</v>
      </c>
      <c r="Q90" s="1">
        <f t="shared" si="74"/>
        <v>0</v>
      </c>
      <c r="R90" s="1">
        <f t="shared" si="75"/>
        <v>-860304.77843076701</v>
      </c>
      <c r="S90" s="1">
        <f t="shared" si="78"/>
        <v>15285103.556009745</v>
      </c>
      <c r="T90" s="1">
        <f t="shared" si="79"/>
        <v>8542028.869309729</v>
      </c>
      <c r="U90" s="1">
        <f t="shared" ca="1" si="76"/>
        <v>12625242.908796899</v>
      </c>
    </row>
    <row r="91" spans="1:21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Dataset!H91</f>
        <v>12291200.422473613</v>
      </c>
      <c r="E91" s="120">
        <f t="shared" ref="E91:F91" ca="1" si="103">E79</f>
        <v>48.370000000000005</v>
      </c>
      <c r="F91" s="120">
        <f t="shared" ca="1" si="103"/>
        <v>106.84</v>
      </c>
      <c r="G91" s="12">
        <f>Dataset!BZ91</f>
        <v>0</v>
      </c>
      <c r="H91" s="12">
        <f>Dataset!CA91</f>
        <v>0</v>
      </c>
      <c r="I91" s="5">
        <f>Dataset!BQ91</f>
        <v>1</v>
      </c>
      <c r="J91" s="12">
        <f>Dataset!W91</f>
        <v>24336</v>
      </c>
      <c r="K91" s="5">
        <f>Dataset!AY91</f>
        <v>30</v>
      </c>
      <c r="M91" s="12">
        <f t="shared" si="70"/>
        <v>-14124823.3067584</v>
      </c>
      <c r="N91" s="1">
        <f t="shared" ca="1" si="71"/>
        <v>798325.71344186296</v>
      </c>
      <c r="O91" s="1">
        <f t="shared" ca="1" si="72"/>
        <v>2872987.9555572332</v>
      </c>
      <c r="P91" s="1">
        <f t="shared" si="73"/>
        <v>0</v>
      </c>
      <c r="Q91" s="1">
        <f t="shared" si="74"/>
        <v>0</v>
      </c>
      <c r="R91" s="1">
        <f t="shared" si="75"/>
        <v>-860304.77843076701</v>
      </c>
      <c r="S91" s="1">
        <f t="shared" si="78"/>
        <v>15301451.260347724</v>
      </c>
      <c r="T91" s="1">
        <f t="shared" si="79"/>
        <v>8266479.5509449001</v>
      </c>
      <c r="U91" s="1">
        <f t="shared" ca="1" si="76"/>
        <v>12254116.395102553</v>
      </c>
    </row>
    <row r="92" spans="1:21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Dataset!H92</f>
        <v>16405916.422473613</v>
      </c>
      <c r="E92" s="120">
        <f t="shared" ref="E92:F92" ca="1" si="104">E80</f>
        <v>5.46</v>
      </c>
      <c r="F92" s="120">
        <f t="shared" ca="1" si="104"/>
        <v>215.34</v>
      </c>
      <c r="G92" s="12">
        <f>Dataset!BZ92</f>
        <v>0</v>
      </c>
      <c r="H92" s="12">
        <f>Dataset!CA92</f>
        <v>0</v>
      </c>
      <c r="I92" s="5">
        <f>Dataset!BQ92</f>
        <v>1</v>
      </c>
      <c r="J92" s="12">
        <f>Dataset!W92</f>
        <v>24366</v>
      </c>
      <c r="K92" s="5">
        <f>Dataset!AY92</f>
        <v>31</v>
      </c>
      <c r="M92" s="12">
        <f t="shared" si="70"/>
        <v>-14124823.3067584</v>
      </c>
      <c r="N92" s="1">
        <f t="shared" ca="1" si="71"/>
        <v>90114.914107764547</v>
      </c>
      <c r="O92" s="1">
        <f t="shared" ca="1" si="72"/>
        <v>5790614.2488739667</v>
      </c>
      <c r="P92" s="1">
        <f t="shared" si="73"/>
        <v>0</v>
      </c>
      <c r="Q92" s="1">
        <f t="shared" si="74"/>
        <v>0</v>
      </c>
      <c r="R92" s="1">
        <f t="shared" si="75"/>
        <v>-860304.77843076701</v>
      </c>
      <c r="S92" s="1">
        <f t="shared" si="78"/>
        <v>15320313.996122314</v>
      </c>
      <c r="T92" s="1">
        <f t="shared" si="79"/>
        <v>8542028.869309729</v>
      </c>
      <c r="U92" s="1">
        <f t="shared" ca="1" si="76"/>
        <v>14757943.943224607</v>
      </c>
    </row>
    <row r="93" spans="1:21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Dataset!H93</f>
        <v>14702095.422473613</v>
      </c>
      <c r="E93" s="120">
        <f t="shared" ref="E93:F93" ca="1" si="105">E81</f>
        <v>9.2099999999999991</v>
      </c>
      <c r="F93" s="120">
        <f t="shared" ca="1" si="105"/>
        <v>197.50000000000003</v>
      </c>
      <c r="G93" s="12">
        <f>Dataset!BZ93</f>
        <v>0</v>
      </c>
      <c r="H93" s="12">
        <f>Dataset!CA93</f>
        <v>0</v>
      </c>
      <c r="I93" s="5">
        <f>Dataset!BQ93</f>
        <v>1</v>
      </c>
      <c r="J93" s="12">
        <f>Dataset!W93</f>
        <v>24383</v>
      </c>
      <c r="K93" s="5">
        <f>Dataset!AY93</f>
        <v>31</v>
      </c>
      <c r="M93" s="12">
        <f t="shared" si="70"/>
        <v>-14124823.3067584</v>
      </c>
      <c r="N93" s="1">
        <f t="shared" ca="1" si="71"/>
        <v>152007.02544551491</v>
      </c>
      <c r="O93" s="1">
        <f t="shared" ca="1" si="72"/>
        <v>5310886.5707839169</v>
      </c>
      <c r="P93" s="1">
        <f t="shared" si="73"/>
        <v>0</v>
      </c>
      <c r="Q93" s="1">
        <f t="shared" si="74"/>
        <v>0</v>
      </c>
      <c r="R93" s="1">
        <f t="shared" si="75"/>
        <v>-860304.77843076701</v>
      </c>
      <c r="S93" s="1">
        <f t="shared" si="78"/>
        <v>15331002.879727915</v>
      </c>
      <c r="T93" s="1">
        <f t="shared" si="79"/>
        <v>8542028.869309729</v>
      </c>
      <c r="U93" s="1">
        <f t="shared" ca="1" si="76"/>
        <v>14350797.260077909</v>
      </c>
    </row>
    <row r="94" spans="1:21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Dataset!H94</f>
        <v>13062621.422473613</v>
      </c>
      <c r="E94" s="120">
        <f t="shared" ref="E94:F94" ca="1" si="106">E82</f>
        <v>80.97</v>
      </c>
      <c r="F94" s="120">
        <f t="shared" ca="1" si="106"/>
        <v>86.749999999999986</v>
      </c>
      <c r="G94" s="12">
        <f>Dataset!BZ94</f>
        <v>0</v>
      </c>
      <c r="H94" s="12">
        <f>Dataset!CA94</f>
        <v>0</v>
      </c>
      <c r="I94" s="5">
        <f>Dataset!BQ94</f>
        <v>0</v>
      </c>
      <c r="J94" s="12">
        <f>Dataset!W94</f>
        <v>24470</v>
      </c>
      <c r="K94" s="5">
        <f>Dataset!AY94</f>
        <v>30</v>
      </c>
      <c r="M94" s="12">
        <f t="shared" si="70"/>
        <v>-14124823.3067584</v>
      </c>
      <c r="N94" s="1">
        <f t="shared" ca="1" si="71"/>
        <v>1336374.4680047061</v>
      </c>
      <c r="O94" s="1">
        <f t="shared" ca="1" si="72"/>
        <v>2332756.5064076185</v>
      </c>
      <c r="P94" s="1">
        <f t="shared" si="73"/>
        <v>0</v>
      </c>
      <c r="Q94" s="1">
        <f t="shared" si="74"/>
        <v>0</v>
      </c>
      <c r="R94" s="1">
        <f t="shared" si="75"/>
        <v>0</v>
      </c>
      <c r="S94" s="1">
        <f t="shared" si="78"/>
        <v>15385704.813474229</v>
      </c>
      <c r="T94" s="1">
        <f t="shared" si="79"/>
        <v>8266479.5509449001</v>
      </c>
      <c r="U94" s="1">
        <f t="shared" ca="1" si="76"/>
        <v>13196492.032073053</v>
      </c>
    </row>
    <row r="95" spans="1:21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Dataset!H95</f>
        <v>14092832.422473613</v>
      </c>
      <c r="E95" s="120">
        <f t="shared" ref="E95:F95" ca="1" si="107">E83</f>
        <v>240.63000000000002</v>
      </c>
      <c r="F95" s="120">
        <f t="shared" ca="1" si="107"/>
        <v>16.7</v>
      </c>
      <c r="G95" s="12">
        <f>Dataset!BZ95</f>
        <v>0</v>
      </c>
      <c r="H95" s="12">
        <f>Dataset!CA95</f>
        <v>0</v>
      </c>
      <c r="I95" s="5">
        <f>Dataset!BQ95</f>
        <v>0</v>
      </c>
      <c r="J95" s="12">
        <f>Dataset!W95</f>
        <v>24478</v>
      </c>
      <c r="K95" s="5">
        <f>Dataset!AY95</f>
        <v>31</v>
      </c>
      <c r="M95" s="12">
        <f t="shared" si="70"/>
        <v>-14124823.3067584</v>
      </c>
      <c r="N95" s="1">
        <f t="shared" ca="1" si="71"/>
        <v>3971493.0003207666</v>
      </c>
      <c r="O95" s="1">
        <f t="shared" ca="1" si="72"/>
        <v>449072.43408653868</v>
      </c>
      <c r="P95" s="1">
        <f t="shared" si="73"/>
        <v>0</v>
      </c>
      <c r="Q95" s="1">
        <f t="shared" si="74"/>
        <v>0</v>
      </c>
      <c r="R95" s="1">
        <f t="shared" si="75"/>
        <v>0</v>
      </c>
      <c r="S95" s="1">
        <f t="shared" si="78"/>
        <v>15390734.876347452</v>
      </c>
      <c r="T95" s="1">
        <f t="shared" si="79"/>
        <v>8542028.869309729</v>
      </c>
      <c r="U95" s="1">
        <f t="shared" ca="1" si="76"/>
        <v>14228505.873306086</v>
      </c>
    </row>
    <row r="96" spans="1:21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Dataset!H96</f>
        <v>18671557.422473613</v>
      </c>
      <c r="E96" s="120">
        <f t="shared" ref="E96:F96" ca="1" si="108">E84</f>
        <v>451.93</v>
      </c>
      <c r="F96" s="120">
        <f t="shared" ca="1" si="108"/>
        <v>0</v>
      </c>
      <c r="G96" s="12">
        <f>Dataset!BZ96</f>
        <v>0</v>
      </c>
      <c r="H96" s="12">
        <f>Dataset!CA96</f>
        <v>0</v>
      </c>
      <c r="I96" s="5">
        <f>Dataset!BQ96</f>
        <v>0</v>
      </c>
      <c r="J96" s="12">
        <f>Dataset!W96</f>
        <v>24499</v>
      </c>
      <c r="K96" s="5">
        <f>Dataset!AY96</f>
        <v>30</v>
      </c>
      <c r="M96" s="12">
        <f t="shared" si="70"/>
        <v>-14124823.3067584</v>
      </c>
      <c r="N96" s="1">
        <f t="shared" ca="1" si="71"/>
        <v>7458907.1671652077</v>
      </c>
      <c r="O96" s="1">
        <f t="shared" ca="1" si="72"/>
        <v>0</v>
      </c>
      <c r="P96" s="1">
        <f t="shared" si="73"/>
        <v>0</v>
      </c>
      <c r="Q96" s="1">
        <f t="shared" si="74"/>
        <v>0</v>
      </c>
      <c r="R96" s="1">
        <f t="shared" si="75"/>
        <v>0</v>
      </c>
      <c r="S96" s="1">
        <f t="shared" si="78"/>
        <v>15403938.791389665</v>
      </c>
      <c r="T96" s="1">
        <f t="shared" si="79"/>
        <v>8266479.5509449001</v>
      </c>
      <c r="U96" s="1">
        <f t="shared" ca="1" si="76"/>
        <v>17004502.20274137</v>
      </c>
    </row>
    <row r="97" spans="1:21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Dataset!H97</f>
        <v>20870592.422473613</v>
      </c>
      <c r="E97" s="120">
        <f t="shared" ref="E97:F97" ca="1" si="109">E85</f>
        <v>616.05999999999983</v>
      </c>
      <c r="F97" s="120">
        <f t="shared" ca="1" si="109"/>
        <v>0</v>
      </c>
      <c r="G97" s="12">
        <f>Dataset!BZ97</f>
        <v>0</v>
      </c>
      <c r="H97" s="12">
        <f>Dataset!CA97</f>
        <v>0</v>
      </c>
      <c r="I97" s="5">
        <f>Dataset!BQ97</f>
        <v>0</v>
      </c>
      <c r="J97" s="12">
        <f>Dataset!W97</f>
        <v>24528</v>
      </c>
      <c r="K97" s="5">
        <f>Dataset!AY97</f>
        <v>31</v>
      </c>
      <c r="M97" s="12">
        <f t="shared" si="70"/>
        <v>-14124823.3067584</v>
      </c>
      <c r="N97" s="1">
        <f t="shared" ca="1" si="71"/>
        <v>10167801.096195864</v>
      </c>
      <c r="O97" s="1">
        <f t="shared" ca="1" si="72"/>
        <v>0</v>
      </c>
      <c r="P97" s="1">
        <f t="shared" si="73"/>
        <v>0</v>
      </c>
      <c r="Q97" s="1">
        <f t="shared" si="74"/>
        <v>0</v>
      </c>
      <c r="R97" s="1">
        <f t="shared" si="75"/>
        <v>0</v>
      </c>
      <c r="S97" s="1">
        <f t="shared" si="78"/>
        <v>15422172.769305103</v>
      </c>
      <c r="T97" s="1">
        <f t="shared" si="79"/>
        <v>8542028.869309729</v>
      </c>
      <c r="U97" s="1">
        <f t="shared" ca="1" si="76"/>
        <v>20007179.428052295</v>
      </c>
    </row>
    <row r="98" spans="1:21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Dataset!H98</f>
        <v>21721654.70830933</v>
      </c>
      <c r="E98" s="120">
        <f t="shared" ref="E98:F98" ca="1" si="110">E86</f>
        <v>742.29000000000008</v>
      </c>
      <c r="F98" s="120">
        <f t="shared" ca="1" si="110"/>
        <v>0</v>
      </c>
      <c r="G98" s="12">
        <f>Dataset!BZ98</f>
        <v>0</v>
      </c>
      <c r="H98" s="12">
        <f>Dataset!CA98</f>
        <v>0</v>
      </c>
      <c r="I98" s="5">
        <f>Dataset!BQ98</f>
        <v>0</v>
      </c>
      <c r="J98" s="12">
        <f>Dataset!W98</f>
        <v>24521</v>
      </c>
      <c r="K98" s="5">
        <f>Dataset!AY98</f>
        <v>31</v>
      </c>
      <c r="M98" s="12">
        <f t="shared" ref="M98:M129" si="111">$Z$8</f>
        <v>-14124823.3067584</v>
      </c>
      <c r="N98" s="1">
        <f t="shared" ref="N98:N129" ca="1" si="112">E98*$Z$9</f>
        <v>12251172.086639661</v>
      </c>
      <c r="O98" s="1">
        <f t="shared" ref="O98:O129" ca="1" si="113">F98*$Z$10</f>
        <v>0</v>
      </c>
      <c r="P98" s="1">
        <f t="shared" ref="P98:P129" si="114">G98*$Z$11</f>
        <v>0</v>
      </c>
      <c r="Q98" s="1">
        <f t="shared" ref="Q98:Q129" si="115">H98*$Z$12</f>
        <v>0</v>
      </c>
      <c r="R98" s="1">
        <f t="shared" ref="R98:R129" si="116">I98*$Z$13</f>
        <v>0</v>
      </c>
      <c r="S98" s="1">
        <f t="shared" si="78"/>
        <v>15417771.464291031</v>
      </c>
      <c r="T98" s="1">
        <f t="shared" si="79"/>
        <v>8542028.869309729</v>
      </c>
      <c r="U98" s="1">
        <f t="shared" ref="U98:U129" ca="1" si="117">SUM(M98:T98)</f>
        <v>22086149.113482021</v>
      </c>
    </row>
    <row r="99" spans="1:21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Dataset!H99</f>
        <v>20047893.18539834</v>
      </c>
      <c r="E99" s="120">
        <f t="shared" ref="E99:F99" ca="1" si="118">E87</f>
        <v>677.6099999999999</v>
      </c>
      <c r="F99" s="120">
        <f t="shared" ca="1" si="118"/>
        <v>0</v>
      </c>
      <c r="G99" s="12">
        <f>Dataset!BZ99</f>
        <v>0</v>
      </c>
      <c r="H99" s="12">
        <f>Dataset!CA99</f>
        <v>0</v>
      </c>
      <c r="I99" s="5">
        <f>Dataset!BQ99</f>
        <v>0</v>
      </c>
      <c r="J99" s="12">
        <f>Dataset!W99</f>
        <v>24534</v>
      </c>
      <c r="K99" s="5">
        <f>Dataset!AY99</f>
        <v>29</v>
      </c>
      <c r="M99" s="12">
        <f t="shared" si="111"/>
        <v>-14124823.3067584</v>
      </c>
      <c r="N99" s="1">
        <f t="shared" ca="1" si="112"/>
        <v>11183656.950286141</v>
      </c>
      <c r="O99" s="1">
        <f t="shared" ca="1" si="113"/>
        <v>0</v>
      </c>
      <c r="P99" s="1">
        <f t="shared" si="114"/>
        <v>0</v>
      </c>
      <c r="Q99" s="1">
        <f t="shared" si="115"/>
        <v>0</v>
      </c>
      <c r="R99" s="1">
        <f t="shared" si="116"/>
        <v>0</v>
      </c>
      <c r="S99" s="1">
        <f t="shared" si="78"/>
        <v>15425945.316460021</v>
      </c>
      <c r="T99" s="1">
        <f t="shared" si="79"/>
        <v>7990930.2325800695</v>
      </c>
      <c r="U99" s="1">
        <f t="shared" ca="1" si="117"/>
        <v>20475709.192567833</v>
      </c>
    </row>
    <row r="100" spans="1:21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Dataset!H100</f>
        <v>18800096.078158345</v>
      </c>
      <c r="E100" s="120">
        <f t="shared" ref="E100:F100" ca="1" si="119">E88</f>
        <v>587.09</v>
      </c>
      <c r="F100" s="120">
        <f t="shared" ca="1" si="119"/>
        <v>6.9999999999999923E-2</v>
      </c>
      <c r="G100" s="120">
        <f t="shared" ref="G100:G121" ca="1" si="120">E100</f>
        <v>587.09</v>
      </c>
      <c r="H100" s="120">
        <f t="shared" ref="H100:H121" ca="1" si="121">F100</f>
        <v>6.9999999999999923E-2</v>
      </c>
      <c r="I100" s="5">
        <f>Dataset!BQ100</f>
        <v>0</v>
      </c>
      <c r="J100" s="12">
        <f>Dataset!W100</f>
        <v>24522</v>
      </c>
      <c r="K100" s="5">
        <f>Dataset!AY100</f>
        <v>31</v>
      </c>
      <c r="M100" s="12">
        <f t="shared" si="111"/>
        <v>-14124823.3067584</v>
      </c>
      <c r="N100" s="1">
        <f t="shared" ca="1" si="112"/>
        <v>9689663.9054079652</v>
      </c>
      <c r="O100" s="1">
        <f t="shared" ca="1" si="113"/>
        <v>1882.33954407531</v>
      </c>
      <c r="P100" s="1">
        <f t="shared" ca="1" si="114"/>
        <v>611978.56634499494</v>
      </c>
      <c r="Q100" s="1">
        <f t="shared" ca="1" si="115"/>
        <v>600.22730028421086</v>
      </c>
      <c r="R100" s="1">
        <f t="shared" si="116"/>
        <v>0</v>
      </c>
      <c r="S100" s="1">
        <f t="shared" si="78"/>
        <v>15418400.222150184</v>
      </c>
      <c r="T100" s="1">
        <f t="shared" si="79"/>
        <v>8542028.869309729</v>
      </c>
      <c r="U100" s="1">
        <f t="shared" ca="1" si="117"/>
        <v>20139730.823298834</v>
      </c>
    </row>
    <row r="101" spans="1:21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Dataset!H101</f>
        <v>15938827.92191234</v>
      </c>
      <c r="E101" s="120">
        <f t="shared" ref="E101:F101" ca="1" si="122">E89</f>
        <v>383.18</v>
      </c>
      <c r="F101" s="120">
        <f t="shared" ca="1" si="122"/>
        <v>0.75999999999999956</v>
      </c>
      <c r="G101" s="120">
        <f t="shared" ca="1" si="120"/>
        <v>383.18</v>
      </c>
      <c r="H101" s="120">
        <f t="shared" ca="1" si="121"/>
        <v>0.75999999999999956</v>
      </c>
      <c r="I101" s="5">
        <f>Dataset!BQ101</f>
        <v>0</v>
      </c>
      <c r="J101" s="12">
        <f>Dataset!W101</f>
        <v>24494</v>
      </c>
      <c r="K101" s="5">
        <f>Dataset!AY101</f>
        <v>30</v>
      </c>
      <c r="M101" s="12">
        <f t="shared" si="111"/>
        <v>-14124823.3067584</v>
      </c>
      <c r="N101" s="1">
        <f t="shared" ca="1" si="112"/>
        <v>6324218.4593064506</v>
      </c>
      <c r="O101" s="1">
        <f t="shared" ca="1" si="113"/>
        <v>20436.829335674804</v>
      </c>
      <c r="P101" s="1">
        <f t="shared" ca="1" si="114"/>
        <v>399424.18888428551</v>
      </c>
      <c r="Q101" s="1">
        <f t="shared" ca="1" si="115"/>
        <v>6516.7535459428645</v>
      </c>
      <c r="R101" s="1">
        <f t="shared" si="116"/>
        <v>0</v>
      </c>
      <c r="S101" s="1">
        <f t="shared" si="78"/>
        <v>15400795.0020939</v>
      </c>
      <c r="T101" s="1">
        <f t="shared" si="79"/>
        <v>8266479.5509449001</v>
      </c>
      <c r="U101" s="1">
        <f t="shared" ca="1" si="117"/>
        <v>16293047.477352753</v>
      </c>
    </row>
    <row r="102" spans="1:21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Dataset!H102</f>
        <v>14164484.643576335</v>
      </c>
      <c r="E102" s="120">
        <f t="shared" ref="E102:F102" ca="1" si="123">E90</f>
        <v>172.59</v>
      </c>
      <c r="F102" s="120">
        <f t="shared" ca="1" si="123"/>
        <v>34.760000000000005</v>
      </c>
      <c r="G102" s="120">
        <f t="shared" ca="1" si="120"/>
        <v>172.59</v>
      </c>
      <c r="H102" s="120">
        <f t="shared" ca="1" si="121"/>
        <v>34.760000000000005</v>
      </c>
      <c r="I102" s="5">
        <f>Dataset!BQ102</f>
        <v>1</v>
      </c>
      <c r="J102" s="12">
        <f>Dataset!W102</f>
        <v>24418</v>
      </c>
      <c r="K102" s="5">
        <f>Dataset!AY102</f>
        <v>31</v>
      </c>
      <c r="M102" s="12">
        <f t="shared" si="111"/>
        <v>-14124823.3067584</v>
      </c>
      <c r="N102" s="1">
        <f t="shared" ca="1" si="112"/>
        <v>2848522.5322086234</v>
      </c>
      <c r="O102" s="1">
        <f t="shared" ca="1" si="113"/>
        <v>934716.03645796934</v>
      </c>
      <c r="P102" s="1">
        <f t="shared" ca="1" si="114"/>
        <v>179906.62550117134</v>
      </c>
      <c r="Q102" s="1">
        <f t="shared" ca="1" si="115"/>
        <v>298055.7279697028</v>
      </c>
      <c r="R102" s="1">
        <f t="shared" si="116"/>
        <v>-860304.77843076701</v>
      </c>
      <c r="S102" s="1">
        <f t="shared" si="78"/>
        <v>15353009.404798271</v>
      </c>
      <c r="T102" s="1">
        <f t="shared" si="79"/>
        <v>8542028.869309729</v>
      </c>
      <c r="U102" s="1">
        <f t="shared" ca="1" si="117"/>
        <v>13171111.111056298</v>
      </c>
    </row>
    <row r="103" spans="1:21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Dataset!H103</f>
        <v>14384469.00357634</v>
      </c>
      <c r="E103" s="120">
        <f t="shared" ref="E103:F103" ca="1" si="124">E91</f>
        <v>48.370000000000005</v>
      </c>
      <c r="F103" s="120">
        <f t="shared" ca="1" si="124"/>
        <v>106.84</v>
      </c>
      <c r="G103" s="120">
        <f t="shared" ca="1" si="120"/>
        <v>48.370000000000005</v>
      </c>
      <c r="H103" s="120">
        <f t="shared" ca="1" si="121"/>
        <v>106.84</v>
      </c>
      <c r="I103" s="5">
        <f>Dataset!BQ103</f>
        <v>1</v>
      </c>
      <c r="J103" s="12">
        <f>Dataset!W103</f>
        <v>24410</v>
      </c>
      <c r="K103" s="5">
        <f>Dataset!AY103</f>
        <v>30</v>
      </c>
      <c r="M103" s="12">
        <f t="shared" si="111"/>
        <v>-14124823.3067584</v>
      </c>
      <c r="N103" s="1">
        <f t="shared" ca="1" si="112"/>
        <v>798325.71344186296</v>
      </c>
      <c r="O103" s="1">
        <f t="shared" ca="1" si="113"/>
        <v>2872987.9555572332</v>
      </c>
      <c r="P103" s="1">
        <f t="shared" ca="1" si="114"/>
        <v>50420.554351304585</v>
      </c>
      <c r="Q103" s="1">
        <f t="shared" ca="1" si="115"/>
        <v>916118.3537480738</v>
      </c>
      <c r="R103" s="1">
        <f t="shared" si="116"/>
        <v>-860304.77843076701</v>
      </c>
      <c r="S103" s="1">
        <f t="shared" si="78"/>
        <v>15347979.341925047</v>
      </c>
      <c r="T103" s="1">
        <f t="shared" si="79"/>
        <v>8266479.5509449001</v>
      </c>
      <c r="U103" s="1">
        <f t="shared" ca="1" si="117"/>
        <v>13267183.384779254</v>
      </c>
    </row>
    <row r="104" spans="1:21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Dataset!H104</f>
        <v>19038491.049929332</v>
      </c>
      <c r="E104" s="120">
        <f t="shared" ref="E104:F104" ca="1" si="125">E92</f>
        <v>5.46</v>
      </c>
      <c r="F104" s="120">
        <f t="shared" ca="1" si="125"/>
        <v>215.34</v>
      </c>
      <c r="G104" s="120">
        <f t="shared" ca="1" si="120"/>
        <v>5.46</v>
      </c>
      <c r="H104" s="120">
        <f t="shared" ca="1" si="121"/>
        <v>215.34</v>
      </c>
      <c r="I104" s="5">
        <f>Dataset!BQ104</f>
        <v>1</v>
      </c>
      <c r="J104" s="12">
        <f>Dataset!W104</f>
        <v>24375</v>
      </c>
      <c r="K104" s="5">
        <f>Dataset!AY104</f>
        <v>31</v>
      </c>
      <c r="M104" s="12">
        <f t="shared" si="111"/>
        <v>-14124823.3067584</v>
      </c>
      <c r="N104" s="1">
        <f t="shared" ca="1" si="112"/>
        <v>90114.914107764547</v>
      </c>
      <c r="O104" s="1">
        <f t="shared" ca="1" si="113"/>
        <v>5790614.2488739667</v>
      </c>
      <c r="P104" s="1">
        <f t="shared" ca="1" si="114"/>
        <v>5691.4663377738889</v>
      </c>
      <c r="Q104" s="1">
        <f t="shared" ca="1" si="115"/>
        <v>1846470.6691886017</v>
      </c>
      <c r="R104" s="1">
        <f t="shared" si="116"/>
        <v>-860304.77843076701</v>
      </c>
      <c r="S104" s="1">
        <f t="shared" si="78"/>
        <v>15325972.816854691</v>
      </c>
      <c r="T104" s="1">
        <f t="shared" si="79"/>
        <v>8542028.869309729</v>
      </c>
      <c r="U104" s="1">
        <f t="shared" ca="1" si="117"/>
        <v>16615764.89948336</v>
      </c>
    </row>
    <row r="105" spans="1:21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Dataset!H105</f>
        <v>16568798.660576334</v>
      </c>
      <c r="E105" s="120">
        <f t="shared" ref="E105:F105" ca="1" si="126">E93</f>
        <v>9.2099999999999991</v>
      </c>
      <c r="F105" s="120">
        <f t="shared" ca="1" si="126"/>
        <v>197.50000000000003</v>
      </c>
      <c r="G105" s="120">
        <f t="shared" ca="1" si="120"/>
        <v>9.2099999999999991</v>
      </c>
      <c r="H105" s="120">
        <f t="shared" ca="1" si="121"/>
        <v>197.50000000000003</v>
      </c>
      <c r="I105" s="5">
        <f>Dataset!BQ105</f>
        <v>1</v>
      </c>
      <c r="J105" s="12">
        <f>Dataset!W105</f>
        <v>24403</v>
      </c>
      <c r="K105" s="5">
        <f>Dataset!AY105</f>
        <v>31</v>
      </c>
      <c r="M105" s="12">
        <f t="shared" si="111"/>
        <v>-14124823.3067584</v>
      </c>
      <c r="N105" s="1">
        <f t="shared" ca="1" si="112"/>
        <v>152007.02544551491</v>
      </c>
      <c r="O105" s="1">
        <f t="shared" ca="1" si="113"/>
        <v>5310886.5707839169</v>
      </c>
      <c r="P105" s="1">
        <f t="shared" ca="1" si="114"/>
        <v>9600.4404708603506</v>
      </c>
      <c r="Q105" s="1">
        <f t="shared" ca="1" si="115"/>
        <v>1693498.4543733115</v>
      </c>
      <c r="R105" s="1">
        <f t="shared" si="116"/>
        <v>-860304.77843076701</v>
      </c>
      <c r="S105" s="1">
        <f t="shared" si="78"/>
        <v>15343578.036910975</v>
      </c>
      <c r="T105" s="1">
        <f t="shared" si="79"/>
        <v>8542028.869309729</v>
      </c>
      <c r="U105" s="1">
        <f t="shared" ca="1" si="117"/>
        <v>16066471.312105142</v>
      </c>
    </row>
    <row r="106" spans="1:21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Dataset!H106</f>
        <v>13418361.369996339</v>
      </c>
      <c r="E106" s="120">
        <f t="shared" ref="E106:F106" ca="1" si="127">E94</f>
        <v>80.97</v>
      </c>
      <c r="F106" s="120">
        <f t="shared" ca="1" si="127"/>
        <v>86.749999999999986</v>
      </c>
      <c r="G106" s="120">
        <f t="shared" ca="1" si="120"/>
        <v>80.97</v>
      </c>
      <c r="H106" s="120">
        <f t="shared" ca="1" si="121"/>
        <v>86.749999999999986</v>
      </c>
      <c r="I106" s="5">
        <f>Dataset!BQ106</f>
        <v>0</v>
      </c>
      <c r="J106" s="12">
        <f>Dataset!W106</f>
        <v>24442</v>
      </c>
      <c r="K106" s="5">
        <f>Dataset!AY106</f>
        <v>30</v>
      </c>
      <c r="M106" s="12">
        <f t="shared" si="111"/>
        <v>-14124823.3067584</v>
      </c>
      <c r="N106" s="1">
        <f t="shared" ca="1" si="112"/>
        <v>1336374.4680047061</v>
      </c>
      <c r="O106" s="1">
        <f t="shared" ca="1" si="113"/>
        <v>2332756.5064076185</v>
      </c>
      <c r="P106" s="1">
        <f t="shared" ca="1" si="114"/>
        <v>84402.569481602884</v>
      </c>
      <c r="Q106" s="1">
        <f t="shared" ca="1" si="115"/>
        <v>743853.11856650491</v>
      </c>
      <c r="R106" s="1">
        <f t="shared" si="116"/>
        <v>0</v>
      </c>
      <c r="S106" s="1">
        <f t="shared" si="78"/>
        <v>15368099.593417943</v>
      </c>
      <c r="T106" s="1">
        <f t="shared" si="79"/>
        <v>8266479.5509449001</v>
      </c>
      <c r="U106" s="1">
        <f t="shared" ca="1" si="117"/>
        <v>14007142.500064876</v>
      </c>
    </row>
    <row r="107" spans="1:21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Dataset!H107</f>
        <v>14654652.278234344</v>
      </c>
      <c r="E107" s="120">
        <f t="shared" ref="E107:F107" ca="1" si="128">E95</f>
        <v>240.63000000000002</v>
      </c>
      <c r="F107" s="120">
        <f t="shared" ca="1" si="128"/>
        <v>16.7</v>
      </c>
      <c r="G107" s="120">
        <f t="shared" ca="1" si="120"/>
        <v>240.63000000000002</v>
      </c>
      <c r="H107" s="120">
        <f t="shared" ca="1" si="121"/>
        <v>16.7</v>
      </c>
      <c r="I107" s="5">
        <f>Dataset!BQ107</f>
        <v>0</v>
      </c>
      <c r="J107" s="12">
        <f>Dataset!W107</f>
        <v>24468</v>
      </c>
      <c r="K107" s="5">
        <f>Dataset!AY107</f>
        <v>31</v>
      </c>
      <c r="M107" s="12">
        <f t="shared" si="111"/>
        <v>-14124823.3067584</v>
      </c>
      <c r="N107" s="1">
        <f t="shared" ca="1" si="112"/>
        <v>3971493.0003207666</v>
      </c>
      <c r="O107" s="1">
        <f t="shared" ca="1" si="113"/>
        <v>449072.43408653868</v>
      </c>
      <c r="P107" s="1">
        <f t="shared" ca="1" si="114"/>
        <v>250831.05217189214</v>
      </c>
      <c r="Q107" s="1">
        <f t="shared" ca="1" si="115"/>
        <v>143197.08449637619</v>
      </c>
      <c r="R107" s="1">
        <f t="shared" si="116"/>
        <v>0</v>
      </c>
      <c r="S107" s="1">
        <f t="shared" si="78"/>
        <v>15384447.297755921</v>
      </c>
      <c r="T107" s="1">
        <f t="shared" si="79"/>
        <v>8542028.869309729</v>
      </c>
      <c r="U107" s="1">
        <f t="shared" ca="1" si="117"/>
        <v>14616246.431382824</v>
      </c>
    </row>
    <row r="108" spans="1:21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Dataset!H108</f>
        <v>16593883.505421333</v>
      </c>
      <c r="E108" s="120">
        <f t="shared" ref="E108:F108" ca="1" si="129">E96</f>
        <v>451.93</v>
      </c>
      <c r="F108" s="120">
        <f t="shared" ca="1" si="129"/>
        <v>0</v>
      </c>
      <c r="G108" s="120">
        <f t="shared" ca="1" si="120"/>
        <v>451.93</v>
      </c>
      <c r="H108" s="120">
        <f t="shared" ca="1" si="121"/>
        <v>0</v>
      </c>
      <c r="I108" s="5">
        <f>Dataset!BQ108</f>
        <v>0</v>
      </c>
      <c r="J108" s="12">
        <f>Dataset!W108</f>
        <v>24465</v>
      </c>
      <c r="K108" s="5">
        <f>Dataset!AY108</f>
        <v>30</v>
      </c>
      <c r="M108" s="12">
        <f t="shared" si="111"/>
        <v>-14124823.3067584</v>
      </c>
      <c r="N108" s="1">
        <f t="shared" ca="1" si="112"/>
        <v>7458907.1671652077</v>
      </c>
      <c r="O108" s="1">
        <f t="shared" ca="1" si="113"/>
        <v>0</v>
      </c>
      <c r="P108" s="1">
        <f t="shared" ca="1" si="114"/>
        <v>471088.71465753729</v>
      </c>
      <c r="Q108" s="1">
        <f t="shared" ca="1" si="115"/>
        <v>0</v>
      </c>
      <c r="R108" s="1">
        <f t="shared" si="116"/>
        <v>0</v>
      </c>
      <c r="S108" s="1">
        <f t="shared" si="78"/>
        <v>15382561.024178462</v>
      </c>
      <c r="T108" s="1">
        <f t="shared" si="79"/>
        <v>8266479.5509449001</v>
      </c>
      <c r="U108" s="1">
        <f t="shared" ca="1" si="117"/>
        <v>17454213.150187708</v>
      </c>
    </row>
    <row r="109" spans="1:21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Dataset!H109</f>
        <v>20520399.577806327</v>
      </c>
      <c r="E109" s="120">
        <f t="shared" ref="E109:F109" ca="1" si="130">E97</f>
        <v>616.05999999999983</v>
      </c>
      <c r="F109" s="120">
        <f t="shared" ca="1" si="130"/>
        <v>0</v>
      </c>
      <c r="G109" s="120">
        <f t="shared" ca="1" si="120"/>
        <v>616.05999999999983</v>
      </c>
      <c r="H109" s="120">
        <f t="shared" ca="1" si="121"/>
        <v>0</v>
      </c>
      <c r="I109" s="5">
        <f>Dataset!BQ109</f>
        <v>0</v>
      </c>
      <c r="J109" s="12">
        <f>Dataset!W109</f>
        <v>24476</v>
      </c>
      <c r="K109" s="5">
        <f>Dataset!AY109</f>
        <v>31</v>
      </c>
      <c r="M109" s="12">
        <f t="shared" si="111"/>
        <v>-14124823.3067584</v>
      </c>
      <c r="N109" s="1">
        <f t="shared" ca="1" si="112"/>
        <v>10167801.096195864</v>
      </c>
      <c r="O109" s="1">
        <f t="shared" ca="1" si="113"/>
        <v>0</v>
      </c>
      <c r="P109" s="1">
        <f t="shared" ca="1" si="114"/>
        <v>642176.6945144654</v>
      </c>
      <c r="Q109" s="1">
        <f t="shared" ca="1" si="115"/>
        <v>0</v>
      </c>
      <c r="R109" s="1">
        <f t="shared" si="116"/>
        <v>0</v>
      </c>
      <c r="S109" s="1">
        <f t="shared" si="78"/>
        <v>15389477.360629145</v>
      </c>
      <c r="T109" s="1">
        <f t="shared" si="79"/>
        <v>8542028.869309729</v>
      </c>
      <c r="U109" s="1">
        <f t="shared" ca="1" si="117"/>
        <v>20616660.713890806</v>
      </c>
    </row>
    <row r="110" spans="1:21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Dataset!H110</f>
        <v>21935648.162941419</v>
      </c>
      <c r="E110" s="120">
        <f t="shared" ref="E110:F110" ca="1" si="131">E98</f>
        <v>742.29000000000008</v>
      </c>
      <c r="F110" s="120">
        <f t="shared" ca="1" si="131"/>
        <v>0</v>
      </c>
      <c r="G110" s="120">
        <f t="shared" ca="1" si="120"/>
        <v>742.29000000000008</v>
      </c>
      <c r="H110" s="120">
        <f t="shared" ca="1" si="121"/>
        <v>0</v>
      </c>
      <c r="I110" s="5">
        <f>Dataset!BQ110</f>
        <v>0</v>
      </c>
      <c r="J110" s="12">
        <f>Dataset!W110</f>
        <v>24535</v>
      </c>
      <c r="K110" s="5">
        <f>Dataset!AY110</f>
        <v>31</v>
      </c>
      <c r="M110" s="12">
        <f t="shared" si="111"/>
        <v>-14124823.3067584</v>
      </c>
      <c r="N110" s="1">
        <f t="shared" ca="1" si="112"/>
        <v>12251172.086639661</v>
      </c>
      <c r="O110" s="1">
        <f t="shared" ca="1" si="113"/>
        <v>0</v>
      </c>
      <c r="P110" s="1">
        <f t="shared" ca="1" si="114"/>
        <v>773757.97579966672</v>
      </c>
      <c r="Q110" s="1">
        <f t="shared" ca="1" si="115"/>
        <v>0</v>
      </c>
      <c r="R110" s="1">
        <f t="shared" si="116"/>
        <v>0</v>
      </c>
      <c r="S110" s="1">
        <f t="shared" si="78"/>
        <v>15426574.074319175</v>
      </c>
      <c r="T110" s="1">
        <f t="shared" si="79"/>
        <v>8542028.869309729</v>
      </c>
      <c r="U110" s="1">
        <f t="shared" ca="1" si="117"/>
        <v>22868709.699309833</v>
      </c>
    </row>
    <row r="111" spans="1:21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Dataset!H111</f>
        <v>21108872.079706412</v>
      </c>
      <c r="E111" s="120">
        <f t="shared" ref="E111:F111" ca="1" si="132">E99</f>
        <v>677.6099999999999</v>
      </c>
      <c r="F111" s="120">
        <f t="shared" ca="1" si="132"/>
        <v>0</v>
      </c>
      <c r="G111" s="120">
        <f t="shared" ca="1" si="120"/>
        <v>677.6099999999999</v>
      </c>
      <c r="H111" s="120">
        <f t="shared" ca="1" si="121"/>
        <v>0</v>
      </c>
      <c r="I111" s="5">
        <f>Dataset!BQ111</f>
        <v>0</v>
      </c>
      <c r="J111" s="12">
        <f>Dataset!W111</f>
        <v>24567</v>
      </c>
      <c r="K111" s="5">
        <f>Dataset!AY111</f>
        <v>28</v>
      </c>
      <c r="M111" s="12">
        <f t="shared" si="111"/>
        <v>-14124823.3067584</v>
      </c>
      <c r="N111" s="1">
        <f t="shared" ca="1" si="112"/>
        <v>11183656.950286141</v>
      </c>
      <c r="O111" s="1">
        <f t="shared" ca="1" si="113"/>
        <v>0</v>
      </c>
      <c r="P111" s="1">
        <f t="shared" ca="1" si="114"/>
        <v>706335.98995219124</v>
      </c>
      <c r="Q111" s="1">
        <f t="shared" ca="1" si="115"/>
        <v>0</v>
      </c>
      <c r="R111" s="1">
        <f t="shared" si="116"/>
        <v>0</v>
      </c>
      <c r="S111" s="1">
        <f t="shared" si="78"/>
        <v>15446694.32581207</v>
      </c>
      <c r="T111" s="1">
        <f t="shared" si="79"/>
        <v>7715380.9142152397</v>
      </c>
      <c r="U111" s="1">
        <f t="shared" ca="1" si="117"/>
        <v>20927244.873507243</v>
      </c>
    </row>
    <row r="112" spans="1:21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Dataset!H112</f>
        <v>19430996.140872423</v>
      </c>
      <c r="E112" s="120">
        <f t="shared" ref="E112:F112" ca="1" si="133">E100</f>
        <v>587.09</v>
      </c>
      <c r="F112" s="120">
        <f t="shared" ca="1" si="133"/>
        <v>6.9999999999999923E-2</v>
      </c>
      <c r="G112" s="120">
        <f t="shared" ca="1" si="120"/>
        <v>587.09</v>
      </c>
      <c r="H112" s="120">
        <f t="shared" ca="1" si="121"/>
        <v>6.9999999999999923E-2</v>
      </c>
      <c r="I112" s="5">
        <f>Dataset!BQ112</f>
        <v>0</v>
      </c>
      <c r="J112" s="12">
        <f>Dataset!W112</f>
        <v>24578</v>
      </c>
      <c r="K112" s="5">
        <f>Dataset!AY112</f>
        <v>31</v>
      </c>
      <c r="M112" s="12">
        <f t="shared" si="111"/>
        <v>-14124823.3067584</v>
      </c>
      <c r="N112" s="1">
        <f t="shared" ca="1" si="112"/>
        <v>9689663.9054079652</v>
      </c>
      <c r="O112" s="1">
        <f t="shared" ca="1" si="113"/>
        <v>1882.33954407531</v>
      </c>
      <c r="P112" s="1">
        <f t="shared" ca="1" si="114"/>
        <v>611978.56634499494</v>
      </c>
      <c r="Q112" s="1">
        <f t="shared" ca="1" si="115"/>
        <v>600.22730028421086</v>
      </c>
      <c r="R112" s="1">
        <f t="shared" si="116"/>
        <v>0</v>
      </c>
      <c r="S112" s="1">
        <f t="shared" si="78"/>
        <v>15453610.662262753</v>
      </c>
      <c r="T112" s="1">
        <f t="shared" si="79"/>
        <v>8542028.869309729</v>
      </c>
      <c r="U112" s="1">
        <f t="shared" ca="1" si="117"/>
        <v>20174941.263411403</v>
      </c>
    </row>
    <row r="113" spans="1:21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Dataset!H113</f>
        <v>15228874.917770419</v>
      </c>
      <c r="E113" s="120">
        <f t="shared" ref="E113:F113" ca="1" si="134">E101</f>
        <v>383.18</v>
      </c>
      <c r="F113" s="120">
        <f t="shared" ca="1" si="134"/>
        <v>0.75999999999999956</v>
      </c>
      <c r="G113" s="120">
        <f t="shared" ca="1" si="120"/>
        <v>383.18</v>
      </c>
      <c r="H113" s="120">
        <f t="shared" ca="1" si="121"/>
        <v>0.75999999999999956</v>
      </c>
      <c r="I113" s="5">
        <f>Dataset!BQ113</f>
        <v>0</v>
      </c>
      <c r="J113" s="12">
        <f>Dataset!W113</f>
        <v>24572</v>
      </c>
      <c r="K113" s="5">
        <f>Dataset!AY113</f>
        <v>30</v>
      </c>
      <c r="M113" s="12">
        <f t="shared" si="111"/>
        <v>-14124823.3067584</v>
      </c>
      <c r="N113" s="1">
        <f t="shared" ca="1" si="112"/>
        <v>6324218.4593064506</v>
      </c>
      <c r="O113" s="1">
        <f t="shared" ca="1" si="113"/>
        <v>20436.829335674804</v>
      </c>
      <c r="P113" s="1">
        <f t="shared" ca="1" si="114"/>
        <v>399424.18888428551</v>
      </c>
      <c r="Q113" s="1">
        <f t="shared" ca="1" si="115"/>
        <v>6516.7535459428645</v>
      </c>
      <c r="R113" s="1">
        <f t="shared" si="116"/>
        <v>0</v>
      </c>
      <c r="S113" s="1">
        <f t="shared" si="78"/>
        <v>15449838.115107834</v>
      </c>
      <c r="T113" s="1">
        <f t="shared" si="79"/>
        <v>8266479.5509449001</v>
      </c>
      <c r="U113" s="1">
        <f t="shared" ca="1" si="117"/>
        <v>16342090.590366688</v>
      </c>
    </row>
    <row r="114" spans="1:21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Dataset!H114</f>
        <v>13575273.094279418</v>
      </c>
      <c r="E114" s="120">
        <f t="shared" ref="E114:F114" ca="1" si="135">E102</f>
        <v>172.59</v>
      </c>
      <c r="F114" s="120">
        <f t="shared" ca="1" si="135"/>
        <v>34.760000000000005</v>
      </c>
      <c r="G114" s="120">
        <f t="shared" ca="1" si="120"/>
        <v>172.59</v>
      </c>
      <c r="H114" s="120">
        <f t="shared" ca="1" si="121"/>
        <v>34.760000000000005</v>
      </c>
      <c r="I114" s="5">
        <f>Dataset!BQ114</f>
        <v>1</v>
      </c>
      <c r="J114" s="12">
        <f>Dataset!W114</f>
        <v>24524</v>
      </c>
      <c r="K114" s="5">
        <f>Dataset!AY114</f>
        <v>31</v>
      </c>
      <c r="M114" s="12">
        <f t="shared" si="111"/>
        <v>-14124823.3067584</v>
      </c>
      <c r="N114" s="1">
        <f t="shared" ca="1" si="112"/>
        <v>2848522.5322086234</v>
      </c>
      <c r="O114" s="1">
        <f t="shared" ca="1" si="113"/>
        <v>934716.03645796934</v>
      </c>
      <c r="P114" s="1">
        <f t="shared" ca="1" si="114"/>
        <v>179906.62550117134</v>
      </c>
      <c r="Q114" s="1">
        <f t="shared" ca="1" si="115"/>
        <v>298055.7279697028</v>
      </c>
      <c r="R114" s="1">
        <f t="shared" si="116"/>
        <v>-860304.77843076701</v>
      </c>
      <c r="S114" s="1">
        <f t="shared" si="78"/>
        <v>15419657.73786849</v>
      </c>
      <c r="T114" s="1">
        <f t="shared" si="79"/>
        <v>8542028.869309729</v>
      </c>
      <c r="U114" s="1">
        <f t="shared" ca="1" si="117"/>
        <v>13237759.444126517</v>
      </c>
    </row>
    <row r="115" spans="1:21">
      <c r="A115" s="11">
        <v>44348</v>
      </c>
      <c r="B115" s="5">
        <f>Dataset!B115</f>
        <v>2021</v>
      </c>
      <c r="C115" s="5">
        <f>Dataset!C115</f>
        <v>6</v>
      </c>
      <c r="D115" s="12">
        <f>Dataset!H115</f>
        <v>14322662.784943422</v>
      </c>
      <c r="E115" s="120">
        <f t="shared" ref="E115:F115" ca="1" si="136">E103</f>
        <v>48.370000000000005</v>
      </c>
      <c r="F115" s="120">
        <f t="shared" ca="1" si="136"/>
        <v>106.84</v>
      </c>
      <c r="G115" s="120">
        <f t="shared" ca="1" si="120"/>
        <v>48.370000000000005</v>
      </c>
      <c r="H115" s="120">
        <f t="shared" ca="1" si="121"/>
        <v>106.84</v>
      </c>
      <c r="I115" s="5">
        <f>Dataset!BQ115</f>
        <v>1</v>
      </c>
      <c r="J115" s="12">
        <f>Dataset!W115</f>
        <v>24551</v>
      </c>
      <c r="K115" s="5">
        <f>Dataset!AY115</f>
        <v>30</v>
      </c>
      <c r="M115" s="12">
        <f t="shared" si="111"/>
        <v>-14124823.3067584</v>
      </c>
      <c r="N115" s="1">
        <f t="shared" ca="1" si="112"/>
        <v>798325.71344186296</v>
      </c>
      <c r="O115" s="1">
        <f t="shared" ca="1" si="113"/>
        <v>2872987.9555572332</v>
      </c>
      <c r="P115" s="1">
        <f t="shared" ca="1" si="114"/>
        <v>50420.554351304585</v>
      </c>
      <c r="Q115" s="1">
        <f t="shared" ca="1" si="115"/>
        <v>916118.3537480738</v>
      </c>
      <c r="R115" s="1">
        <f t="shared" si="116"/>
        <v>-860304.77843076701</v>
      </c>
      <c r="S115" s="1">
        <f t="shared" si="78"/>
        <v>15436634.200065622</v>
      </c>
      <c r="T115" s="1">
        <f t="shared" si="79"/>
        <v>8266479.5509449001</v>
      </c>
      <c r="U115" s="1">
        <f t="shared" ca="1" si="117"/>
        <v>13355838.242919829</v>
      </c>
    </row>
    <row r="116" spans="1:21">
      <c r="A116" s="11">
        <v>44378</v>
      </c>
      <c r="B116" s="5">
        <f>Dataset!B116</f>
        <v>2021</v>
      </c>
      <c r="C116" s="5">
        <f>Dataset!C116</f>
        <v>7</v>
      </c>
      <c r="D116" s="12">
        <f>Dataset!H116</f>
        <v>15296448.93241542</v>
      </c>
      <c r="E116" s="120">
        <f t="shared" ref="E116:F116" ca="1" si="137">E104</f>
        <v>5.46</v>
      </c>
      <c r="F116" s="120">
        <f t="shared" ca="1" si="137"/>
        <v>215.34</v>
      </c>
      <c r="G116" s="120">
        <f t="shared" ca="1" si="120"/>
        <v>5.46</v>
      </c>
      <c r="H116" s="120">
        <f t="shared" ca="1" si="121"/>
        <v>215.34</v>
      </c>
      <c r="I116" s="5">
        <f>Dataset!BQ116</f>
        <v>1</v>
      </c>
      <c r="J116" s="12">
        <f>Dataset!W116</f>
        <v>24598</v>
      </c>
      <c r="K116" s="5">
        <f>Dataset!AY116</f>
        <v>31</v>
      </c>
      <c r="M116" s="12">
        <f t="shared" si="111"/>
        <v>-14124823.3067584</v>
      </c>
      <c r="N116" s="1">
        <f t="shared" ca="1" si="112"/>
        <v>90114.914107764547</v>
      </c>
      <c r="O116" s="1">
        <f t="shared" ca="1" si="113"/>
        <v>5790614.2488739667</v>
      </c>
      <c r="P116" s="1">
        <f t="shared" ca="1" si="114"/>
        <v>5691.4663377738889</v>
      </c>
      <c r="Q116" s="1">
        <f t="shared" ca="1" si="115"/>
        <v>1846470.6691886017</v>
      </c>
      <c r="R116" s="1">
        <f t="shared" si="116"/>
        <v>-860304.77843076701</v>
      </c>
      <c r="S116" s="1">
        <f t="shared" si="78"/>
        <v>15466185.819445813</v>
      </c>
      <c r="T116" s="1">
        <f t="shared" si="79"/>
        <v>8542028.869309729</v>
      </c>
      <c r="U116" s="1">
        <f t="shared" ca="1" si="117"/>
        <v>16755977.902074482</v>
      </c>
    </row>
    <row r="117" spans="1:21">
      <c r="A117" s="11">
        <v>44409</v>
      </c>
      <c r="B117" s="5">
        <f>Dataset!B117</f>
        <v>2021</v>
      </c>
      <c r="C117" s="5">
        <f>Dataset!C117</f>
        <v>8</v>
      </c>
      <c r="D117" s="12">
        <f>Dataset!H117</f>
        <v>17832557.37804842</v>
      </c>
      <c r="E117" s="120">
        <f t="shared" ref="E117:F117" ca="1" si="138">E105</f>
        <v>9.2099999999999991</v>
      </c>
      <c r="F117" s="120">
        <f t="shared" ca="1" si="138"/>
        <v>197.50000000000003</v>
      </c>
      <c r="G117" s="120">
        <f t="shared" ca="1" si="120"/>
        <v>9.2099999999999991</v>
      </c>
      <c r="H117" s="120">
        <f t="shared" ca="1" si="121"/>
        <v>197.50000000000003</v>
      </c>
      <c r="I117" s="5">
        <f>Dataset!BQ117</f>
        <v>1</v>
      </c>
      <c r="J117" s="12">
        <f>Dataset!W117</f>
        <v>24615</v>
      </c>
      <c r="K117" s="5">
        <f>Dataset!AY117</f>
        <v>31</v>
      </c>
      <c r="M117" s="12">
        <f t="shared" si="111"/>
        <v>-14124823.3067584</v>
      </c>
      <c r="N117" s="1">
        <f t="shared" ca="1" si="112"/>
        <v>152007.02544551491</v>
      </c>
      <c r="O117" s="1">
        <f t="shared" ca="1" si="113"/>
        <v>5310886.5707839169</v>
      </c>
      <c r="P117" s="1">
        <f t="shared" ca="1" si="114"/>
        <v>9600.4404708603506</v>
      </c>
      <c r="Q117" s="1">
        <f t="shared" ca="1" si="115"/>
        <v>1693498.4543733115</v>
      </c>
      <c r="R117" s="1">
        <f t="shared" si="116"/>
        <v>-860304.77843076701</v>
      </c>
      <c r="S117" s="1">
        <f t="shared" si="78"/>
        <v>15476874.703051414</v>
      </c>
      <c r="T117" s="1">
        <f t="shared" si="79"/>
        <v>8542028.869309729</v>
      </c>
      <c r="U117" s="1">
        <f t="shared" ca="1" si="117"/>
        <v>16199767.978245581</v>
      </c>
    </row>
    <row r="118" spans="1:21">
      <c r="A118" s="11">
        <v>44440</v>
      </c>
      <c r="B118" s="5">
        <f>YEAR(A118)</f>
        <v>2021</v>
      </c>
      <c r="C118" s="5">
        <f>MONTH(A118)</f>
        <v>9</v>
      </c>
      <c r="D118" s="12">
        <f>Dataset!H118</f>
        <v>14058587.007795418</v>
      </c>
      <c r="E118" s="120">
        <f t="shared" ref="E118:F118" ca="1" si="139">E106</f>
        <v>80.97</v>
      </c>
      <c r="F118" s="120">
        <f t="shared" ca="1" si="139"/>
        <v>86.749999999999986</v>
      </c>
      <c r="G118" s="120">
        <f t="shared" ca="1" si="120"/>
        <v>80.97</v>
      </c>
      <c r="H118" s="120">
        <f t="shared" ca="1" si="121"/>
        <v>86.749999999999986</v>
      </c>
      <c r="I118" s="5">
        <f>Dataset!BQ118</f>
        <v>0</v>
      </c>
      <c r="J118" s="12">
        <f>Dataset!W118</f>
        <v>24647</v>
      </c>
      <c r="K118" s="5">
        <f>Dataset!AY118</f>
        <v>30</v>
      </c>
      <c r="M118" s="12">
        <f t="shared" si="111"/>
        <v>-14124823.3067584</v>
      </c>
      <c r="N118" s="1">
        <f t="shared" ca="1" si="112"/>
        <v>1336374.4680047061</v>
      </c>
      <c r="O118" s="1">
        <f t="shared" ca="1" si="113"/>
        <v>2332756.5064076185</v>
      </c>
      <c r="P118" s="1">
        <f t="shared" ca="1" si="114"/>
        <v>84402.569481602884</v>
      </c>
      <c r="Q118" s="1">
        <f t="shared" ca="1" si="115"/>
        <v>743853.11856650491</v>
      </c>
      <c r="R118" s="1">
        <f t="shared" si="116"/>
        <v>0</v>
      </c>
      <c r="S118" s="1">
        <f t="shared" si="78"/>
        <v>15496994.954544311</v>
      </c>
      <c r="T118" s="1">
        <f t="shared" si="79"/>
        <v>8266479.5509449001</v>
      </c>
      <c r="U118" s="1">
        <f t="shared" ca="1" si="117"/>
        <v>14136037.861191245</v>
      </c>
    </row>
    <row r="119" spans="1:21">
      <c r="A119" s="11">
        <v>44470</v>
      </c>
      <c r="B119" s="5">
        <f t="shared" ref="B119:B145" si="140">YEAR(A119)</f>
        <v>2021</v>
      </c>
      <c r="C119" s="5">
        <f t="shared" ref="C119:C145" si="141">MONTH(A119)</f>
        <v>10</v>
      </c>
      <c r="D119" s="12">
        <f>Dataset!H119</f>
        <v>14345193.086367419</v>
      </c>
      <c r="E119" s="120">
        <f t="shared" ref="E119:F119" ca="1" si="142">E107</f>
        <v>240.63000000000002</v>
      </c>
      <c r="F119" s="120">
        <f t="shared" ca="1" si="142"/>
        <v>16.7</v>
      </c>
      <c r="G119" s="120">
        <f t="shared" ca="1" si="120"/>
        <v>240.63000000000002</v>
      </c>
      <c r="H119" s="120">
        <f t="shared" ca="1" si="121"/>
        <v>16.7</v>
      </c>
      <c r="I119" s="5">
        <f>Dataset!BQ119</f>
        <v>0</v>
      </c>
      <c r="J119" s="12">
        <f>Dataset!W119</f>
        <v>24659</v>
      </c>
      <c r="K119" s="5">
        <f>Dataset!AY119</f>
        <v>31</v>
      </c>
      <c r="M119" s="12">
        <f t="shared" si="111"/>
        <v>-14124823.3067584</v>
      </c>
      <c r="N119" s="1">
        <f t="shared" ca="1" si="112"/>
        <v>3971493.0003207666</v>
      </c>
      <c r="O119" s="1">
        <f t="shared" ca="1" si="113"/>
        <v>449072.43408653868</v>
      </c>
      <c r="P119" s="1">
        <f t="shared" ca="1" si="114"/>
        <v>250831.05217189214</v>
      </c>
      <c r="Q119" s="1">
        <f t="shared" ca="1" si="115"/>
        <v>143197.08449637619</v>
      </c>
      <c r="R119" s="1">
        <f t="shared" si="116"/>
        <v>0</v>
      </c>
      <c r="S119" s="1">
        <f t="shared" si="78"/>
        <v>15504540.048854148</v>
      </c>
      <c r="T119" s="1">
        <f t="shared" si="79"/>
        <v>8542028.869309729</v>
      </c>
      <c r="U119" s="1">
        <f t="shared" ca="1" si="117"/>
        <v>14736339.18248105</v>
      </c>
    </row>
    <row r="120" spans="1:21">
      <c r="A120" s="11">
        <v>44501</v>
      </c>
      <c r="B120" s="5">
        <f t="shared" si="140"/>
        <v>2021</v>
      </c>
      <c r="C120" s="5">
        <f t="shared" si="141"/>
        <v>11</v>
      </c>
      <c r="D120" s="12">
        <f>Dataset!H120</f>
        <v>17444914.683329418</v>
      </c>
      <c r="E120" s="120">
        <f t="shared" ref="E120:F120" ca="1" si="143">E108</f>
        <v>451.93</v>
      </c>
      <c r="F120" s="120">
        <f t="shared" ca="1" si="143"/>
        <v>0</v>
      </c>
      <c r="G120" s="120">
        <f t="shared" ca="1" si="120"/>
        <v>451.93</v>
      </c>
      <c r="H120" s="120">
        <f t="shared" ca="1" si="121"/>
        <v>0</v>
      </c>
      <c r="I120" s="5">
        <f>Dataset!BQ120</f>
        <v>0</v>
      </c>
      <c r="J120" s="12">
        <f>Dataset!W120</f>
        <v>24697</v>
      </c>
      <c r="K120" s="5">
        <f>Dataset!AY120</f>
        <v>30</v>
      </c>
      <c r="M120" s="12">
        <f t="shared" si="111"/>
        <v>-14124823.3067584</v>
      </c>
      <c r="N120" s="1">
        <f t="shared" ca="1" si="112"/>
        <v>7458907.1671652077</v>
      </c>
      <c r="O120" s="1">
        <f t="shared" ca="1" si="113"/>
        <v>0</v>
      </c>
      <c r="P120" s="1">
        <f t="shared" ca="1" si="114"/>
        <v>471088.71465753729</v>
      </c>
      <c r="Q120" s="1">
        <f t="shared" ca="1" si="115"/>
        <v>0</v>
      </c>
      <c r="R120" s="1">
        <f t="shared" si="116"/>
        <v>0</v>
      </c>
      <c r="S120" s="1">
        <f t="shared" si="78"/>
        <v>15528432.847501962</v>
      </c>
      <c r="T120" s="1">
        <f t="shared" si="79"/>
        <v>8266479.5509449001</v>
      </c>
      <c r="U120" s="1">
        <f t="shared" ca="1" si="117"/>
        <v>17600084.973511204</v>
      </c>
    </row>
    <row r="121" spans="1:21">
      <c r="A121" s="11">
        <v>44531</v>
      </c>
      <c r="B121" s="5">
        <f t="shared" si="140"/>
        <v>2021</v>
      </c>
      <c r="C121" s="5">
        <f t="shared" si="141"/>
        <v>12</v>
      </c>
      <c r="D121" s="12">
        <f>Dataset!H121</f>
        <v>20170037.268817425</v>
      </c>
      <c r="E121" s="120">
        <f t="shared" ref="E121:F121" ca="1" si="144">E109</f>
        <v>616.05999999999983</v>
      </c>
      <c r="F121" s="120">
        <f t="shared" ca="1" si="144"/>
        <v>0</v>
      </c>
      <c r="G121" s="120">
        <f t="shared" ca="1" si="120"/>
        <v>616.05999999999983</v>
      </c>
      <c r="H121" s="120">
        <f t="shared" ca="1" si="121"/>
        <v>0</v>
      </c>
      <c r="I121" s="5">
        <f>Dataset!BQ121</f>
        <v>0</v>
      </c>
      <c r="J121" s="12">
        <f>Dataset!W121</f>
        <v>24731</v>
      </c>
      <c r="K121" s="5">
        <f>Dataset!AY121</f>
        <v>31</v>
      </c>
      <c r="L121" s="42" t="s">
        <v>93</v>
      </c>
      <c r="M121" s="12">
        <f t="shared" si="111"/>
        <v>-14124823.3067584</v>
      </c>
      <c r="N121" s="1">
        <f t="shared" ca="1" si="112"/>
        <v>10167801.096195864</v>
      </c>
      <c r="O121" s="1">
        <f t="shared" ca="1" si="113"/>
        <v>0</v>
      </c>
      <c r="P121" s="1">
        <f t="shared" ca="1" si="114"/>
        <v>642176.6945144654</v>
      </c>
      <c r="Q121" s="1">
        <f t="shared" ca="1" si="115"/>
        <v>0</v>
      </c>
      <c r="R121" s="1">
        <f t="shared" si="116"/>
        <v>0</v>
      </c>
      <c r="S121" s="1">
        <f t="shared" si="78"/>
        <v>15549810.614713164</v>
      </c>
      <c r="T121" s="1">
        <f t="shared" si="79"/>
        <v>8542028.869309729</v>
      </c>
      <c r="U121" s="1">
        <f t="shared" ca="1" si="117"/>
        <v>20776993.967974819</v>
      </c>
    </row>
    <row r="122" spans="1:21">
      <c r="A122" s="11">
        <v>44562</v>
      </c>
      <c r="B122" s="5">
        <f t="shared" si="140"/>
        <v>2022</v>
      </c>
      <c r="C122" s="5">
        <f t="shared" si="141"/>
        <v>1</v>
      </c>
      <c r="E122" s="121">
        <f t="shared" ref="E122:F122" ca="1" si="145">E110</f>
        <v>742.29000000000008</v>
      </c>
      <c r="F122" s="121">
        <f t="shared" ca="1" si="145"/>
        <v>0</v>
      </c>
      <c r="G122" s="122">
        <f t="shared" ref="G122:G145" ca="1" si="146">E122*L122</f>
        <v>556.71750000000009</v>
      </c>
      <c r="H122" s="122">
        <f t="shared" ref="H122:H145" ca="1" si="147">F122*L122</f>
        <v>0</v>
      </c>
      <c r="I122" s="122">
        <f>I110</f>
        <v>0</v>
      </c>
      <c r="J122" s="123">
        <f>'Customer Count'!C35</f>
        <v>24693.935914389429</v>
      </c>
      <c r="K122" s="123">
        <f>K74</f>
        <v>31</v>
      </c>
      <c r="L122" s="126">
        <v>0.75</v>
      </c>
      <c r="M122" s="12">
        <f t="shared" si="111"/>
        <v>-14124823.3067584</v>
      </c>
      <c r="N122" s="1">
        <f t="shared" ca="1" si="112"/>
        <v>12251172.086639661</v>
      </c>
      <c r="O122" s="1">
        <f t="shared" ca="1" si="113"/>
        <v>0</v>
      </c>
      <c r="P122" s="1">
        <f t="shared" ca="1" si="114"/>
        <v>580318.48184975004</v>
      </c>
      <c r="Q122" s="1">
        <f t="shared" ca="1" si="115"/>
        <v>0</v>
      </c>
      <c r="R122" s="1">
        <f t="shared" si="116"/>
        <v>0</v>
      </c>
      <c r="S122" s="1">
        <f t="shared" si="78"/>
        <v>15526506.279593198</v>
      </c>
      <c r="T122" s="1">
        <f t="shared" si="79"/>
        <v>8542028.869309729</v>
      </c>
      <c r="U122" s="1">
        <f t="shared" ca="1" si="117"/>
        <v>22775202.410633937</v>
      </c>
    </row>
    <row r="123" spans="1:21">
      <c r="A123" s="11">
        <v>44593</v>
      </c>
      <c r="B123" s="5">
        <f t="shared" si="140"/>
        <v>2022</v>
      </c>
      <c r="C123" s="5">
        <f t="shared" si="141"/>
        <v>2</v>
      </c>
      <c r="E123" s="121">
        <f t="shared" ref="E123:F123" ca="1" si="148">E111</f>
        <v>677.6099999999999</v>
      </c>
      <c r="F123" s="121">
        <f t="shared" ca="1" si="148"/>
        <v>0</v>
      </c>
      <c r="G123" s="122">
        <f t="shared" ca="1" si="146"/>
        <v>508.20749999999992</v>
      </c>
      <c r="H123" s="122">
        <f t="shared" ca="1" si="147"/>
        <v>0</v>
      </c>
      <c r="I123" s="122">
        <f t="shared" ref="I123:I145" si="149">I111</f>
        <v>0</v>
      </c>
      <c r="J123" s="123">
        <f>'Customer Count'!C36</f>
        <v>24707.468271107547</v>
      </c>
      <c r="K123" s="123">
        <f t="shared" ref="K123:K145" si="150">K75</f>
        <v>28</v>
      </c>
      <c r="L123" s="126">
        <f>L122</f>
        <v>0.75</v>
      </c>
      <c r="M123" s="12">
        <f t="shared" si="111"/>
        <v>-14124823.3067584</v>
      </c>
      <c r="N123" s="1">
        <f t="shared" ca="1" si="112"/>
        <v>11183656.950286141</v>
      </c>
      <c r="O123" s="1">
        <f t="shared" ca="1" si="113"/>
        <v>0</v>
      </c>
      <c r="P123" s="1">
        <f t="shared" ca="1" si="114"/>
        <v>529751.99246414343</v>
      </c>
      <c r="Q123" s="1">
        <f t="shared" ca="1" si="115"/>
        <v>0</v>
      </c>
      <c r="R123" s="1">
        <f t="shared" si="116"/>
        <v>0</v>
      </c>
      <c r="S123" s="1">
        <f t="shared" si="78"/>
        <v>15535014.855232576</v>
      </c>
      <c r="T123" s="1">
        <f t="shared" si="79"/>
        <v>7715380.9142152397</v>
      </c>
      <c r="U123" s="1">
        <f t="shared" ca="1" si="117"/>
        <v>20838981.405439701</v>
      </c>
    </row>
    <row r="124" spans="1:21">
      <c r="A124" s="11">
        <v>44621</v>
      </c>
      <c r="B124" s="5">
        <f t="shared" si="140"/>
        <v>2022</v>
      </c>
      <c r="C124" s="5">
        <f t="shared" si="141"/>
        <v>3</v>
      </c>
      <c r="E124" s="121">
        <f t="shared" ref="E124:F124" ca="1" si="151">E112</f>
        <v>587.09</v>
      </c>
      <c r="F124" s="121">
        <f t="shared" ca="1" si="151"/>
        <v>6.9999999999999923E-2</v>
      </c>
      <c r="G124" s="122">
        <f t="shared" ca="1" si="146"/>
        <v>440.3175</v>
      </c>
      <c r="H124" s="122">
        <f t="shared" ca="1" si="147"/>
        <v>5.2499999999999943E-2</v>
      </c>
      <c r="I124" s="122">
        <f t="shared" si="149"/>
        <v>0</v>
      </c>
      <c r="J124" s="123">
        <f>'Customer Count'!C37</f>
        <v>24721.008043600898</v>
      </c>
      <c r="K124" s="123">
        <f t="shared" si="150"/>
        <v>31</v>
      </c>
      <c r="L124" s="126">
        <f t="shared" ref="L124:L133" si="152">L123</f>
        <v>0.75</v>
      </c>
      <c r="M124" s="12">
        <f t="shared" si="111"/>
        <v>-14124823.3067584</v>
      </c>
      <c r="N124" s="1">
        <f t="shared" ca="1" si="112"/>
        <v>9689663.9054079652</v>
      </c>
      <c r="O124" s="1">
        <f t="shared" ca="1" si="113"/>
        <v>1882.33954407531</v>
      </c>
      <c r="P124" s="1">
        <f t="shared" ca="1" si="114"/>
        <v>458983.92475874617</v>
      </c>
      <c r="Q124" s="1">
        <f t="shared" ca="1" si="115"/>
        <v>450.17047521315817</v>
      </c>
      <c r="R124" s="1">
        <f t="shared" si="116"/>
        <v>0</v>
      </c>
      <c r="S124" s="1">
        <f t="shared" si="78"/>
        <v>15543528.093598913</v>
      </c>
      <c r="T124" s="1">
        <f t="shared" si="79"/>
        <v>8542028.869309729</v>
      </c>
      <c r="U124" s="1">
        <f t="shared" ca="1" si="117"/>
        <v>20111713.996336244</v>
      </c>
    </row>
    <row r="125" spans="1:21">
      <c r="A125" s="11">
        <v>44652</v>
      </c>
      <c r="B125" s="5">
        <f t="shared" si="140"/>
        <v>2022</v>
      </c>
      <c r="C125" s="5">
        <f t="shared" si="141"/>
        <v>4</v>
      </c>
      <c r="E125" s="121">
        <f t="shared" ref="E125:F125" ca="1" si="153">E113</f>
        <v>383.18</v>
      </c>
      <c r="F125" s="121">
        <f t="shared" ca="1" si="153"/>
        <v>0.75999999999999956</v>
      </c>
      <c r="G125" s="122">
        <f t="shared" ca="1" si="146"/>
        <v>287.38499999999999</v>
      </c>
      <c r="H125" s="122">
        <f t="shared" ca="1" si="147"/>
        <v>0.56999999999999962</v>
      </c>
      <c r="I125" s="122">
        <f t="shared" si="149"/>
        <v>0</v>
      </c>
      <c r="J125" s="123">
        <f>'Customer Count'!C38</f>
        <v>24734.555235933349</v>
      </c>
      <c r="K125" s="123">
        <f t="shared" si="150"/>
        <v>30</v>
      </c>
      <c r="L125" s="126">
        <f t="shared" si="152"/>
        <v>0.75</v>
      </c>
      <c r="M125" s="12">
        <f t="shared" si="111"/>
        <v>-14124823.3067584</v>
      </c>
      <c r="N125" s="1">
        <f t="shared" ca="1" si="112"/>
        <v>6324218.4593064506</v>
      </c>
      <c r="O125" s="1">
        <f t="shared" ca="1" si="113"/>
        <v>20436.829335674804</v>
      </c>
      <c r="P125" s="1">
        <f t="shared" ca="1" si="114"/>
        <v>299568.14166321408</v>
      </c>
      <c r="Q125" s="1">
        <f t="shared" ca="1" si="115"/>
        <v>4887.5651594571482</v>
      </c>
      <c r="R125" s="1">
        <f t="shared" si="116"/>
        <v>0</v>
      </c>
      <c r="S125" s="1">
        <f t="shared" si="78"/>
        <v>15552045.9972474</v>
      </c>
      <c r="T125" s="1">
        <f t="shared" si="79"/>
        <v>8266479.5509449001</v>
      </c>
      <c r="U125" s="1">
        <f t="shared" ca="1" si="117"/>
        <v>16342813.236898696</v>
      </c>
    </row>
    <row r="126" spans="1:21">
      <c r="A126" s="11">
        <v>44682</v>
      </c>
      <c r="B126" s="5">
        <f t="shared" si="140"/>
        <v>2022</v>
      </c>
      <c r="C126" s="5">
        <f t="shared" si="141"/>
        <v>5</v>
      </c>
      <c r="E126" s="121">
        <f t="shared" ref="E126:F126" ca="1" si="154">E114</f>
        <v>172.59</v>
      </c>
      <c r="F126" s="121">
        <f t="shared" ca="1" si="154"/>
        <v>34.760000000000005</v>
      </c>
      <c r="G126" s="122">
        <f t="shared" ca="1" si="146"/>
        <v>129.4425</v>
      </c>
      <c r="H126" s="122">
        <f t="shared" ca="1" si="147"/>
        <v>26.070000000000004</v>
      </c>
      <c r="I126" s="122">
        <f t="shared" si="149"/>
        <v>1</v>
      </c>
      <c r="J126" s="123">
        <f>'Customer Count'!C39</f>
        <v>24748.109852170997</v>
      </c>
      <c r="K126" s="123">
        <f t="shared" si="150"/>
        <v>31</v>
      </c>
      <c r="L126" s="126">
        <f t="shared" si="152"/>
        <v>0.75</v>
      </c>
      <c r="M126" s="12">
        <f t="shared" si="111"/>
        <v>-14124823.3067584</v>
      </c>
      <c r="N126" s="1">
        <f t="shared" ca="1" si="112"/>
        <v>2848522.5322086234</v>
      </c>
      <c r="O126" s="1">
        <f t="shared" ca="1" si="113"/>
        <v>934716.03645796934</v>
      </c>
      <c r="P126" s="1">
        <f t="shared" ca="1" si="114"/>
        <v>134929.9691258785</v>
      </c>
      <c r="Q126" s="1">
        <f t="shared" ca="1" si="115"/>
        <v>223541.7959772771</v>
      </c>
      <c r="R126" s="1">
        <f t="shared" si="116"/>
        <v>-860304.77843076701</v>
      </c>
      <c r="S126" s="1">
        <f t="shared" si="78"/>
        <v>15560568.568734625</v>
      </c>
      <c r="T126" s="1">
        <f t="shared" si="79"/>
        <v>8542028.869309729</v>
      </c>
      <c r="U126" s="1">
        <f t="shared" ca="1" si="117"/>
        <v>13259179.686624935</v>
      </c>
    </row>
    <row r="127" spans="1:21">
      <c r="A127" s="11">
        <v>44713</v>
      </c>
      <c r="B127" s="5">
        <f t="shared" si="140"/>
        <v>2022</v>
      </c>
      <c r="C127" s="5">
        <f t="shared" si="141"/>
        <v>6</v>
      </c>
      <c r="E127" s="121">
        <f t="shared" ref="E127:F127" ca="1" si="155">E115</f>
        <v>48.370000000000005</v>
      </c>
      <c r="F127" s="121">
        <f t="shared" ca="1" si="155"/>
        <v>106.84</v>
      </c>
      <c r="G127" s="122">
        <f t="shared" ca="1" si="146"/>
        <v>36.277500000000003</v>
      </c>
      <c r="H127" s="122">
        <f t="shared" ca="1" si="147"/>
        <v>80.13</v>
      </c>
      <c r="I127" s="122">
        <f t="shared" si="149"/>
        <v>1</v>
      </c>
      <c r="J127" s="123">
        <f>'Customer Count'!C40</f>
        <v>24761.671896382166</v>
      </c>
      <c r="K127" s="123">
        <f t="shared" si="150"/>
        <v>30</v>
      </c>
      <c r="L127" s="126">
        <f t="shared" si="152"/>
        <v>0.75</v>
      </c>
      <c r="M127" s="12">
        <f t="shared" si="111"/>
        <v>-14124823.3067584</v>
      </c>
      <c r="N127" s="1">
        <f t="shared" ca="1" si="112"/>
        <v>798325.71344186296</v>
      </c>
      <c r="O127" s="1">
        <f t="shared" ca="1" si="113"/>
        <v>2872987.9555572332</v>
      </c>
      <c r="P127" s="1">
        <f t="shared" ca="1" si="114"/>
        <v>37815.415763478435</v>
      </c>
      <c r="Q127" s="1">
        <f t="shared" ca="1" si="115"/>
        <v>687088.76531105523</v>
      </c>
      <c r="R127" s="1">
        <f t="shared" si="116"/>
        <v>-860304.77843076701</v>
      </c>
      <c r="S127" s="1">
        <f t="shared" si="78"/>
        <v>15569095.810618578</v>
      </c>
      <c r="T127" s="1">
        <f t="shared" si="79"/>
        <v>8266479.5509449001</v>
      </c>
      <c r="U127" s="1">
        <f t="shared" ca="1" si="117"/>
        <v>13246665.12644794</v>
      </c>
    </row>
    <row r="128" spans="1:21">
      <c r="A128" s="11">
        <v>44743</v>
      </c>
      <c r="B128" s="5">
        <f t="shared" si="140"/>
        <v>2022</v>
      </c>
      <c r="C128" s="5">
        <f t="shared" si="141"/>
        <v>7</v>
      </c>
      <c r="E128" s="121">
        <f t="shared" ref="E128:F128" ca="1" si="156">E116</f>
        <v>5.46</v>
      </c>
      <c r="F128" s="121">
        <f t="shared" ca="1" si="156"/>
        <v>215.34</v>
      </c>
      <c r="G128" s="122">
        <f t="shared" ca="1" si="146"/>
        <v>4.0949999999999998</v>
      </c>
      <c r="H128" s="122">
        <f t="shared" ca="1" si="147"/>
        <v>161.505</v>
      </c>
      <c r="I128" s="122">
        <f t="shared" si="149"/>
        <v>1</v>
      </c>
      <c r="J128" s="123">
        <f>'Customer Count'!C41</f>
        <v>24775.241372637411</v>
      </c>
      <c r="K128" s="123">
        <f t="shared" si="150"/>
        <v>31</v>
      </c>
      <c r="L128" s="126">
        <f t="shared" si="152"/>
        <v>0.75</v>
      </c>
      <c r="M128" s="12">
        <f t="shared" si="111"/>
        <v>-14124823.3067584</v>
      </c>
      <c r="N128" s="1">
        <f t="shared" ca="1" si="112"/>
        <v>90114.914107764547</v>
      </c>
      <c r="O128" s="1">
        <f t="shared" ca="1" si="113"/>
        <v>5790614.2488739667</v>
      </c>
      <c r="P128" s="1">
        <f t="shared" ca="1" si="114"/>
        <v>4268.5997533304162</v>
      </c>
      <c r="Q128" s="1">
        <f t="shared" ca="1" si="115"/>
        <v>1384853.0018914512</v>
      </c>
      <c r="R128" s="1">
        <f t="shared" si="116"/>
        <v>-860304.77843076701</v>
      </c>
      <c r="S128" s="1">
        <f t="shared" si="78"/>
        <v>15577627.725458654</v>
      </c>
      <c r="T128" s="1">
        <f t="shared" si="79"/>
        <v>8542028.869309729</v>
      </c>
      <c r="U128" s="1">
        <f t="shared" ca="1" si="117"/>
        <v>16404379.274205728</v>
      </c>
    </row>
    <row r="129" spans="1:21">
      <c r="A129" s="11">
        <v>44774</v>
      </c>
      <c r="B129" s="5">
        <f t="shared" si="140"/>
        <v>2022</v>
      </c>
      <c r="C129" s="5">
        <f t="shared" si="141"/>
        <v>8</v>
      </c>
      <c r="E129" s="121">
        <f t="shared" ref="E129:F129" ca="1" si="157">E117</f>
        <v>9.2099999999999991</v>
      </c>
      <c r="F129" s="121">
        <f t="shared" ca="1" si="157"/>
        <v>197.50000000000003</v>
      </c>
      <c r="G129" s="122">
        <f t="shared" ca="1" si="146"/>
        <v>6.9074999999999989</v>
      </c>
      <c r="H129" s="122">
        <f t="shared" ca="1" si="147"/>
        <v>148.12500000000003</v>
      </c>
      <c r="I129" s="122">
        <f t="shared" si="149"/>
        <v>1</v>
      </c>
      <c r="J129" s="123">
        <f>'Customer Count'!C42</f>
        <v>24788.818285009515</v>
      </c>
      <c r="K129" s="123">
        <f t="shared" si="150"/>
        <v>31</v>
      </c>
      <c r="L129" s="126">
        <f t="shared" si="152"/>
        <v>0.75</v>
      </c>
      <c r="M129" s="12">
        <f t="shared" si="111"/>
        <v>-14124823.3067584</v>
      </c>
      <c r="N129" s="1">
        <f t="shared" ca="1" si="112"/>
        <v>152007.02544551491</v>
      </c>
      <c r="O129" s="1">
        <f t="shared" ca="1" si="113"/>
        <v>5310886.5707839169</v>
      </c>
      <c r="P129" s="1">
        <f t="shared" ca="1" si="114"/>
        <v>7200.3303531452621</v>
      </c>
      <c r="Q129" s="1">
        <f t="shared" ca="1" si="115"/>
        <v>1270123.8407799837</v>
      </c>
      <c r="R129" s="1">
        <f t="shared" si="116"/>
        <v>-860304.77843076701</v>
      </c>
      <c r="S129" s="1">
        <f t="shared" si="78"/>
        <v>15586164.315815644</v>
      </c>
      <c r="T129" s="1">
        <f t="shared" si="79"/>
        <v>8542028.869309729</v>
      </c>
      <c r="U129" s="1">
        <f t="shared" ca="1" si="117"/>
        <v>15883282.867298767</v>
      </c>
    </row>
    <row r="130" spans="1:21">
      <c r="A130" s="11">
        <v>44805</v>
      </c>
      <c r="B130" s="5">
        <f t="shared" si="140"/>
        <v>2022</v>
      </c>
      <c r="C130" s="5">
        <f t="shared" si="141"/>
        <v>9</v>
      </c>
      <c r="E130" s="121">
        <f t="shared" ref="E130:F130" ca="1" si="158">E118</f>
        <v>80.97</v>
      </c>
      <c r="F130" s="121">
        <f t="shared" ca="1" si="158"/>
        <v>86.749999999999986</v>
      </c>
      <c r="G130" s="122">
        <f t="shared" ca="1" si="146"/>
        <v>60.727499999999999</v>
      </c>
      <c r="H130" s="122">
        <f t="shared" ca="1" si="147"/>
        <v>65.062499999999986</v>
      </c>
      <c r="I130" s="122">
        <f t="shared" si="149"/>
        <v>0</v>
      </c>
      <c r="J130" s="123">
        <f>'Customer Count'!C43</f>
        <v>24802.402637573494</v>
      </c>
      <c r="K130" s="123">
        <f t="shared" si="150"/>
        <v>30</v>
      </c>
      <c r="L130" s="126">
        <f t="shared" si="152"/>
        <v>0.75</v>
      </c>
      <c r="M130" s="12">
        <f t="shared" ref="M130:M145" si="159">$Z$8</f>
        <v>-14124823.3067584</v>
      </c>
      <c r="N130" s="1">
        <f t="shared" ref="N130:N145" ca="1" si="160">E130*$Z$9</f>
        <v>1336374.4680047061</v>
      </c>
      <c r="O130" s="1">
        <f t="shared" ref="O130:O145" ca="1" si="161">F130*$Z$10</f>
        <v>2332756.5064076185</v>
      </c>
      <c r="P130" s="1">
        <f t="shared" ref="P130:P145" ca="1" si="162">G130*$Z$11</f>
        <v>63301.927111202167</v>
      </c>
      <c r="Q130" s="1">
        <f t="shared" ref="Q130:Q145" ca="1" si="163">H130*$Z$12</f>
        <v>557889.83892487863</v>
      </c>
      <c r="R130" s="1">
        <f t="shared" ref="R130:R145" si="164">I130*$Z$13</f>
        <v>0</v>
      </c>
      <c r="S130" s="1">
        <f t="shared" si="78"/>
        <v>15594705.584251752</v>
      </c>
      <c r="T130" s="1">
        <f t="shared" si="79"/>
        <v>8266479.5509449001</v>
      </c>
      <c r="U130" s="1">
        <f t="shared" ref="U130:U161" ca="1" si="165">SUM(M130:T130)</f>
        <v>14026684.568886658</v>
      </c>
    </row>
    <row r="131" spans="1:21">
      <c r="A131" s="11">
        <v>44835</v>
      </c>
      <c r="B131" s="5">
        <f t="shared" si="140"/>
        <v>2022</v>
      </c>
      <c r="C131" s="5">
        <f t="shared" si="141"/>
        <v>10</v>
      </c>
      <c r="E131" s="121">
        <f t="shared" ref="E131:F131" ca="1" si="166">E119</f>
        <v>240.63000000000002</v>
      </c>
      <c r="F131" s="121">
        <f t="shared" ca="1" si="166"/>
        <v>16.7</v>
      </c>
      <c r="G131" s="122">
        <f t="shared" ca="1" si="146"/>
        <v>180.47250000000003</v>
      </c>
      <c r="H131" s="122">
        <f t="shared" ca="1" si="147"/>
        <v>12.524999999999999</v>
      </c>
      <c r="I131" s="122">
        <f t="shared" si="149"/>
        <v>0</v>
      </c>
      <c r="J131" s="123">
        <f>'Customer Count'!C44</f>
        <v>24815.994434406595</v>
      </c>
      <c r="K131" s="123">
        <f t="shared" si="150"/>
        <v>31</v>
      </c>
      <c r="L131" s="126">
        <f t="shared" si="152"/>
        <v>0.75</v>
      </c>
      <c r="M131" s="12">
        <f t="shared" si="159"/>
        <v>-14124823.3067584</v>
      </c>
      <c r="N131" s="1">
        <f t="shared" ca="1" si="160"/>
        <v>3971493.0003207666</v>
      </c>
      <c r="O131" s="1">
        <f t="shared" ca="1" si="161"/>
        <v>449072.43408653868</v>
      </c>
      <c r="P131" s="1">
        <f t="shared" ca="1" si="162"/>
        <v>188123.2891289191</v>
      </c>
      <c r="Q131" s="1">
        <f t="shared" ca="1" si="163"/>
        <v>107397.81337228212</v>
      </c>
      <c r="R131" s="1">
        <f t="shared" si="164"/>
        <v>0</v>
      </c>
      <c r="S131" s="1">
        <f t="shared" ref="S131:S145" si="167">J131*$Z$14</f>
        <v>15603251.533330576</v>
      </c>
      <c r="T131" s="1">
        <f t="shared" ref="T131:T145" si="168">K131*$Z$15</f>
        <v>8542028.869309729</v>
      </c>
      <c r="U131" s="1">
        <f t="shared" ca="1" si="165"/>
        <v>14736543.632790411</v>
      </c>
    </row>
    <row r="132" spans="1:21">
      <c r="A132" s="11">
        <v>44866</v>
      </c>
      <c r="B132" s="5">
        <f t="shared" si="140"/>
        <v>2022</v>
      </c>
      <c r="C132" s="5">
        <f t="shared" si="141"/>
        <v>11</v>
      </c>
      <c r="E132" s="121">
        <f t="shared" ref="E132:F132" ca="1" si="169">E120</f>
        <v>451.93</v>
      </c>
      <c r="F132" s="121">
        <f t="shared" ca="1" si="169"/>
        <v>0</v>
      </c>
      <c r="G132" s="122">
        <f t="shared" ca="1" si="146"/>
        <v>338.94749999999999</v>
      </c>
      <c r="H132" s="122">
        <f t="shared" ca="1" si="147"/>
        <v>0</v>
      </c>
      <c r="I132" s="122">
        <f t="shared" si="149"/>
        <v>0</v>
      </c>
      <c r="J132" s="123">
        <f>'Customer Count'!C45</f>
        <v>24829.593679588306</v>
      </c>
      <c r="K132" s="123">
        <f t="shared" si="150"/>
        <v>30</v>
      </c>
      <c r="L132" s="126">
        <f t="shared" si="152"/>
        <v>0.75</v>
      </c>
      <c r="M132" s="12">
        <f t="shared" si="159"/>
        <v>-14124823.3067584</v>
      </c>
      <c r="N132" s="1">
        <f t="shared" ca="1" si="160"/>
        <v>7458907.1671652077</v>
      </c>
      <c r="O132" s="1">
        <f t="shared" ca="1" si="161"/>
        <v>0</v>
      </c>
      <c r="P132" s="1">
        <f t="shared" ca="1" si="162"/>
        <v>353316.53599315294</v>
      </c>
      <c r="Q132" s="1">
        <f t="shared" ca="1" si="163"/>
        <v>0</v>
      </c>
      <c r="R132" s="1">
        <f t="shared" si="164"/>
        <v>0</v>
      </c>
      <c r="S132" s="1">
        <f t="shared" si="167"/>
        <v>15611802.165617125</v>
      </c>
      <c r="T132" s="1">
        <f t="shared" si="168"/>
        <v>8266479.5509449001</v>
      </c>
      <c r="U132" s="1">
        <f t="shared" ca="1" si="165"/>
        <v>17565682.112961985</v>
      </c>
    </row>
    <row r="133" spans="1:21">
      <c r="A133" s="11">
        <v>44896</v>
      </c>
      <c r="B133" s="5">
        <f t="shared" si="140"/>
        <v>2022</v>
      </c>
      <c r="C133" s="5">
        <f t="shared" si="141"/>
        <v>12</v>
      </c>
      <c r="E133" s="121">
        <f t="shared" ref="E133:F133" ca="1" si="170">E121</f>
        <v>616.05999999999983</v>
      </c>
      <c r="F133" s="121">
        <f t="shared" ca="1" si="170"/>
        <v>0</v>
      </c>
      <c r="G133" s="122">
        <f t="shared" ca="1" si="146"/>
        <v>462.04499999999985</v>
      </c>
      <c r="H133" s="122">
        <f t="shared" ca="1" si="147"/>
        <v>0</v>
      </c>
      <c r="I133" s="122">
        <f t="shared" si="149"/>
        <v>0</v>
      </c>
      <c r="J133" s="123">
        <f>'Customer Count'!C46</f>
        <v>24843.200377200345</v>
      </c>
      <c r="K133" s="123">
        <f t="shared" si="150"/>
        <v>31</v>
      </c>
      <c r="L133" s="126">
        <f t="shared" si="152"/>
        <v>0.75</v>
      </c>
      <c r="M133" s="12">
        <f t="shared" si="159"/>
        <v>-14124823.3067584</v>
      </c>
      <c r="N133" s="1">
        <f t="shared" ca="1" si="160"/>
        <v>10167801.096195864</v>
      </c>
      <c r="O133" s="1">
        <f t="shared" ca="1" si="161"/>
        <v>0</v>
      </c>
      <c r="P133" s="1">
        <f t="shared" ca="1" si="162"/>
        <v>481632.52088584902</v>
      </c>
      <c r="Q133" s="1">
        <f t="shared" ca="1" si="163"/>
        <v>0</v>
      </c>
      <c r="R133" s="1">
        <f t="shared" si="164"/>
        <v>0</v>
      </c>
      <c r="S133" s="1">
        <f t="shared" si="167"/>
        <v>15620357.483677814</v>
      </c>
      <c r="T133" s="1">
        <f t="shared" si="168"/>
        <v>8542028.869309729</v>
      </c>
      <c r="U133" s="1">
        <f t="shared" ca="1" si="165"/>
        <v>20686996.663310856</v>
      </c>
    </row>
    <row r="134" spans="1:21">
      <c r="A134" s="11">
        <v>44927</v>
      </c>
      <c r="B134" s="5">
        <f t="shared" si="140"/>
        <v>2023</v>
      </c>
      <c r="C134" s="5">
        <f t="shared" si="141"/>
        <v>1</v>
      </c>
      <c r="E134" s="121">
        <f t="shared" ref="E134:F134" ca="1" si="171">E122</f>
        <v>742.29000000000008</v>
      </c>
      <c r="F134" s="121">
        <f t="shared" ca="1" si="171"/>
        <v>0</v>
      </c>
      <c r="G134" s="122">
        <f t="shared" ca="1" si="146"/>
        <v>371.14500000000004</v>
      </c>
      <c r="H134" s="122">
        <f t="shared" ca="1" si="147"/>
        <v>0</v>
      </c>
      <c r="I134" s="122">
        <f t="shared" si="149"/>
        <v>0</v>
      </c>
      <c r="J134" s="123">
        <f>'Customer Count'!C47</f>
        <v>24856.744309521135</v>
      </c>
      <c r="K134" s="123">
        <f t="shared" si="150"/>
        <v>31</v>
      </c>
      <c r="L134" s="126">
        <v>0.5</v>
      </c>
      <c r="M134" s="12">
        <f t="shared" si="159"/>
        <v>-14124823.3067584</v>
      </c>
      <c r="N134" s="1">
        <f t="shared" ca="1" si="160"/>
        <v>12251172.086639661</v>
      </c>
      <c r="O134" s="1">
        <f t="shared" ca="1" si="161"/>
        <v>0</v>
      </c>
      <c r="P134" s="1">
        <f t="shared" ca="1" si="162"/>
        <v>386878.98789983336</v>
      </c>
      <c r="Q134" s="1">
        <f t="shared" ca="1" si="163"/>
        <v>0</v>
      </c>
      <c r="R134" s="1">
        <f t="shared" si="164"/>
        <v>0</v>
      </c>
      <c r="S134" s="1">
        <f t="shared" si="167"/>
        <v>15628873.337568346</v>
      </c>
      <c r="T134" s="1">
        <f t="shared" si="168"/>
        <v>8542028.869309729</v>
      </c>
      <c r="U134" s="1">
        <f t="shared" ca="1" si="165"/>
        <v>22684129.974659167</v>
      </c>
    </row>
    <row r="135" spans="1:21">
      <c r="A135" s="11">
        <v>44958</v>
      </c>
      <c r="B135" s="5">
        <f t="shared" si="140"/>
        <v>2023</v>
      </c>
      <c r="C135" s="5">
        <f t="shared" si="141"/>
        <v>2</v>
      </c>
      <c r="E135" s="121">
        <f t="shared" ref="E135:F135" ca="1" si="172">E123</f>
        <v>677.6099999999999</v>
      </c>
      <c r="F135" s="121">
        <f t="shared" ca="1" si="172"/>
        <v>0</v>
      </c>
      <c r="G135" s="122">
        <f t="shared" ca="1" si="146"/>
        <v>338.80499999999995</v>
      </c>
      <c r="H135" s="122">
        <f t="shared" ca="1" si="147"/>
        <v>0</v>
      </c>
      <c r="I135" s="122">
        <f t="shared" si="149"/>
        <v>0</v>
      </c>
      <c r="J135" s="123">
        <f>'Customer Count'!C48</f>
        <v>24870.365885766154</v>
      </c>
      <c r="K135" s="123">
        <f t="shared" si="150"/>
        <v>28</v>
      </c>
      <c r="L135" s="126">
        <f>L134</f>
        <v>0.5</v>
      </c>
      <c r="M135" s="12">
        <f t="shared" si="159"/>
        <v>-14124823.3067584</v>
      </c>
      <c r="N135" s="1">
        <f t="shared" ca="1" si="160"/>
        <v>11183656.950286141</v>
      </c>
      <c r="O135" s="1">
        <f t="shared" ca="1" si="161"/>
        <v>0</v>
      </c>
      <c r="P135" s="1">
        <f t="shared" ca="1" si="162"/>
        <v>353167.99497609562</v>
      </c>
      <c r="Q135" s="1">
        <f t="shared" ca="1" si="163"/>
        <v>0</v>
      </c>
      <c r="R135" s="1">
        <f t="shared" si="164"/>
        <v>0</v>
      </c>
      <c r="S135" s="1">
        <f t="shared" si="167"/>
        <v>15637438.010686455</v>
      </c>
      <c r="T135" s="1">
        <f t="shared" si="168"/>
        <v>7715380.9142152397</v>
      </c>
      <c r="U135" s="1">
        <f t="shared" ca="1" si="165"/>
        <v>20764820.563405532</v>
      </c>
    </row>
    <row r="136" spans="1:21">
      <c r="A136" s="11">
        <v>44986</v>
      </c>
      <c r="B136" s="5">
        <f t="shared" si="140"/>
        <v>2023</v>
      </c>
      <c r="C136" s="5">
        <f t="shared" si="141"/>
        <v>3</v>
      </c>
      <c r="E136" s="121">
        <f t="shared" ref="E136:F136" ca="1" si="173">E124</f>
        <v>587.09</v>
      </c>
      <c r="F136" s="121">
        <f t="shared" ca="1" si="173"/>
        <v>6.9999999999999923E-2</v>
      </c>
      <c r="G136" s="122">
        <f t="shared" ca="1" si="146"/>
        <v>293.54500000000002</v>
      </c>
      <c r="H136" s="122">
        <f t="shared" ca="1" si="147"/>
        <v>3.4999999999999962E-2</v>
      </c>
      <c r="I136" s="122">
        <f t="shared" si="149"/>
        <v>0</v>
      </c>
      <c r="J136" s="123">
        <f>'Customer Count'!C49</f>
        <v>24883.994926678995</v>
      </c>
      <c r="K136" s="123">
        <f t="shared" si="150"/>
        <v>31</v>
      </c>
      <c r="L136" s="126">
        <f t="shared" ref="L136:L145" si="174">L135</f>
        <v>0.5</v>
      </c>
      <c r="M136" s="12">
        <f t="shared" si="159"/>
        <v>-14124823.3067584</v>
      </c>
      <c r="N136" s="1">
        <f t="shared" ca="1" si="160"/>
        <v>9689663.9054079652</v>
      </c>
      <c r="O136" s="1">
        <f t="shared" ca="1" si="161"/>
        <v>1882.33954407531</v>
      </c>
      <c r="P136" s="1">
        <f t="shared" ca="1" si="162"/>
        <v>305989.28317249747</v>
      </c>
      <c r="Q136" s="1">
        <f t="shared" ca="1" si="163"/>
        <v>300.11365014210543</v>
      </c>
      <c r="R136" s="1">
        <f t="shared" si="164"/>
        <v>0</v>
      </c>
      <c r="S136" s="1">
        <f t="shared" si="167"/>
        <v>15646007.377273122</v>
      </c>
      <c r="T136" s="1">
        <f t="shared" si="168"/>
        <v>8542028.869309729</v>
      </c>
      <c r="U136" s="1">
        <f t="shared" ca="1" si="165"/>
        <v>20061048.581599131</v>
      </c>
    </row>
    <row r="137" spans="1:21">
      <c r="A137" s="11">
        <v>45017</v>
      </c>
      <c r="B137" s="5">
        <f t="shared" si="140"/>
        <v>2023</v>
      </c>
      <c r="C137" s="5">
        <f t="shared" si="141"/>
        <v>4</v>
      </c>
      <c r="E137" s="121">
        <f t="shared" ref="E137:F137" ca="1" si="175">E125</f>
        <v>383.18</v>
      </c>
      <c r="F137" s="121">
        <f t="shared" ca="1" si="175"/>
        <v>0.75999999999999956</v>
      </c>
      <c r="G137" s="122">
        <f t="shared" ca="1" si="146"/>
        <v>191.59</v>
      </c>
      <c r="H137" s="122">
        <f t="shared" ca="1" si="147"/>
        <v>0.37999999999999978</v>
      </c>
      <c r="I137" s="122">
        <f t="shared" si="149"/>
        <v>0</v>
      </c>
      <c r="J137" s="123">
        <f>'Customer Count'!C50</f>
        <v>24897.631436350319</v>
      </c>
      <c r="K137" s="123">
        <f t="shared" si="150"/>
        <v>30</v>
      </c>
      <c r="L137" s="126">
        <f t="shared" si="174"/>
        <v>0.5</v>
      </c>
      <c r="M137" s="12">
        <f t="shared" si="159"/>
        <v>-14124823.3067584</v>
      </c>
      <c r="N137" s="1">
        <f t="shared" ca="1" si="160"/>
        <v>6324218.4593064506</v>
      </c>
      <c r="O137" s="1">
        <f t="shared" ca="1" si="161"/>
        <v>20436.829335674804</v>
      </c>
      <c r="P137" s="1">
        <f t="shared" ca="1" si="162"/>
        <v>199712.09444214276</v>
      </c>
      <c r="Q137" s="1">
        <f t="shared" ca="1" si="163"/>
        <v>3258.3767729714323</v>
      </c>
      <c r="R137" s="1">
        <f t="shared" si="164"/>
        <v>0</v>
      </c>
      <c r="S137" s="1">
        <f t="shared" si="167"/>
        <v>15654581.439900381</v>
      </c>
      <c r="T137" s="1">
        <f t="shared" si="168"/>
        <v>8266479.5509449001</v>
      </c>
      <c r="U137" s="1">
        <f t="shared" ca="1" si="165"/>
        <v>16343863.443944123</v>
      </c>
    </row>
    <row r="138" spans="1:21">
      <c r="A138" s="11">
        <v>45047</v>
      </c>
      <c r="B138" s="5">
        <f t="shared" si="140"/>
        <v>2023</v>
      </c>
      <c r="C138" s="5">
        <f t="shared" si="141"/>
        <v>5</v>
      </c>
      <c r="E138" s="121">
        <f t="shared" ref="E138:F138" ca="1" si="176">E126</f>
        <v>172.59</v>
      </c>
      <c r="F138" s="121">
        <f t="shared" ca="1" si="176"/>
        <v>34.760000000000005</v>
      </c>
      <c r="G138" s="122">
        <f t="shared" ca="1" si="146"/>
        <v>86.295000000000002</v>
      </c>
      <c r="H138" s="122">
        <f t="shared" ca="1" si="147"/>
        <v>17.380000000000003</v>
      </c>
      <c r="I138" s="122">
        <f t="shared" si="149"/>
        <v>1</v>
      </c>
      <c r="J138" s="123">
        <f>'Customer Count'!C51</f>
        <v>24911.275418873032</v>
      </c>
      <c r="K138" s="123">
        <f t="shared" si="150"/>
        <v>31</v>
      </c>
      <c r="L138" s="126">
        <f t="shared" si="174"/>
        <v>0.5</v>
      </c>
      <c r="M138" s="12">
        <f t="shared" si="159"/>
        <v>-14124823.3067584</v>
      </c>
      <c r="N138" s="1">
        <f t="shared" ca="1" si="160"/>
        <v>2848522.5322086234</v>
      </c>
      <c r="O138" s="1">
        <f t="shared" ca="1" si="161"/>
        <v>934716.03645796934</v>
      </c>
      <c r="P138" s="1">
        <f t="shared" ca="1" si="162"/>
        <v>89953.312750585668</v>
      </c>
      <c r="Q138" s="1">
        <f t="shared" ca="1" si="163"/>
        <v>149027.8639848514</v>
      </c>
      <c r="R138" s="1">
        <f t="shared" si="164"/>
        <v>-860304.77843076701</v>
      </c>
      <c r="S138" s="1">
        <f t="shared" si="167"/>
        <v>15663160.201141685</v>
      </c>
      <c r="T138" s="1">
        <f t="shared" si="168"/>
        <v>8542028.869309729</v>
      </c>
      <c r="U138" s="1">
        <f t="shared" ca="1" si="165"/>
        <v>13242280.730664276</v>
      </c>
    </row>
    <row r="139" spans="1:21">
      <c r="A139" s="11">
        <v>45078</v>
      </c>
      <c r="B139" s="5">
        <f t="shared" si="140"/>
        <v>2023</v>
      </c>
      <c r="C139" s="5">
        <f t="shared" si="141"/>
        <v>6</v>
      </c>
      <c r="E139" s="121">
        <f t="shared" ref="E139:F139" ca="1" si="177">E127</f>
        <v>48.370000000000005</v>
      </c>
      <c r="F139" s="121">
        <f t="shared" ca="1" si="177"/>
        <v>106.84</v>
      </c>
      <c r="G139" s="122">
        <f t="shared" ca="1" si="146"/>
        <v>24.185000000000002</v>
      </c>
      <c r="H139" s="122">
        <f t="shared" ca="1" si="147"/>
        <v>53.42</v>
      </c>
      <c r="I139" s="122">
        <f t="shared" si="149"/>
        <v>1</v>
      </c>
      <c r="J139" s="123">
        <f>'Customer Count'!C52</f>
        <v>24924.926878342278</v>
      </c>
      <c r="K139" s="123">
        <f t="shared" si="150"/>
        <v>30</v>
      </c>
      <c r="L139" s="126">
        <f t="shared" si="174"/>
        <v>0.5</v>
      </c>
      <c r="M139" s="12">
        <f t="shared" si="159"/>
        <v>-14124823.3067584</v>
      </c>
      <c r="N139" s="1">
        <f t="shared" ca="1" si="160"/>
        <v>798325.71344186296</v>
      </c>
      <c r="O139" s="1">
        <f t="shared" ca="1" si="161"/>
        <v>2872987.9555572332</v>
      </c>
      <c r="P139" s="1">
        <f t="shared" ca="1" si="162"/>
        <v>25210.277175652292</v>
      </c>
      <c r="Q139" s="1">
        <f t="shared" ca="1" si="163"/>
        <v>458059.1768740369</v>
      </c>
      <c r="R139" s="1">
        <f t="shared" si="164"/>
        <v>-860304.77843076701</v>
      </c>
      <c r="S139" s="1">
        <f t="shared" si="167"/>
        <v>15671743.663571881</v>
      </c>
      <c r="T139" s="1">
        <f t="shared" si="168"/>
        <v>8266479.5509449001</v>
      </c>
      <c r="U139" s="1">
        <f t="shared" ca="1" si="165"/>
        <v>13107678.2523764</v>
      </c>
    </row>
    <row r="140" spans="1:21">
      <c r="A140" s="11">
        <v>45108</v>
      </c>
      <c r="B140" s="5">
        <f t="shared" si="140"/>
        <v>2023</v>
      </c>
      <c r="C140" s="5">
        <f t="shared" si="141"/>
        <v>7</v>
      </c>
      <c r="E140" s="121">
        <f t="shared" ref="E140:F140" ca="1" si="178">E128</f>
        <v>5.46</v>
      </c>
      <c r="F140" s="121">
        <f t="shared" ca="1" si="178"/>
        <v>215.34</v>
      </c>
      <c r="G140" s="122">
        <f t="shared" ca="1" si="146"/>
        <v>2.73</v>
      </c>
      <c r="H140" s="122">
        <f t="shared" ca="1" si="147"/>
        <v>107.67</v>
      </c>
      <c r="I140" s="122">
        <f t="shared" si="149"/>
        <v>1</v>
      </c>
      <c r="J140" s="123">
        <f>'Customer Count'!C53</f>
        <v>24938.585818855448</v>
      </c>
      <c r="K140" s="123">
        <f t="shared" si="150"/>
        <v>31</v>
      </c>
      <c r="L140" s="126">
        <f t="shared" si="174"/>
        <v>0.5</v>
      </c>
      <c r="M140" s="12">
        <f t="shared" si="159"/>
        <v>-14124823.3067584</v>
      </c>
      <c r="N140" s="1">
        <f t="shared" ca="1" si="160"/>
        <v>90114.914107764547</v>
      </c>
      <c r="O140" s="1">
        <f t="shared" ca="1" si="161"/>
        <v>5790614.2488739667</v>
      </c>
      <c r="P140" s="1">
        <f t="shared" ca="1" si="162"/>
        <v>2845.7331688869444</v>
      </c>
      <c r="Q140" s="1">
        <f t="shared" ca="1" si="163"/>
        <v>923235.33459430083</v>
      </c>
      <c r="R140" s="1">
        <f t="shared" si="164"/>
        <v>-860304.77843076701</v>
      </c>
      <c r="S140" s="1">
        <f t="shared" si="167"/>
        <v>15680331.82976724</v>
      </c>
      <c r="T140" s="1">
        <f t="shared" si="168"/>
        <v>8542028.869309729</v>
      </c>
      <c r="U140" s="1">
        <f t="shared" ca="1" si="165"/>
        <v>16044042.844632721</v>
      </c>
    </row>
    <row r="141" spans="1:21">
      <c r="A141" s="11">
        <v>45139</v>
      </c>
      <c r="B141" s="5">
        <f t="shared" si="140"/>
        <v>2023</v>
      </c>
      <c r="C141" s="5">
        <f t="shared" si="141"/>
        <v>8</v>
      </c>
      <c r="E141" s="121">
        <f t="shared" ref="E141:F141" ca="1" si="179">E129</f>
        <v>9.2099999999999991</v>
      </c>
      <c r="F141" s="121">
        <f t="shared" ca="1" si="179"/>
        <v>197.50000000000003</v>
      </c>
      <c r="G141" s="122">
        <f t="shared" ca="1" si="146"/>
        <v>4.6049999999999995</v>
      </c>
      <c r="H141" s="122">
        <f t="shared" ca="1" si="147"/>
        <v>98.750000000000014</v>
      </c>
      <c r="I141" s="122">
        <f t="shared" si="149"/>
        <v>1</v>
      </c>
      <c r="J141" s="123">
        <f>'Customer Count'!C54</f>
        <v>24952.252244512183</v>
      </c>
      <c r="K141" s="123">
        <f t="shared" si="150"/>
        <v>31</v>
      </c>
      <c r="L141" s="126">
        <f t="shared" si="174"/>
        <v>0.5</v>
      </c>
      <c r="M141" s="12">
        <f t="shared" si="159"/>
        <v>-14124823.3067584</v>
      </c>
      <c r="N141" s="1">
        <f t="shared" ca="1" si="160"/>
        <v>152007.02544551491</v>
      </c>
      <c r="O141" s="1">
        <f t="shared" ca="1" si="161"/>
        <v>5310886.5707839169</v>
      </c>
      <c r="P141" s="1">
        <f t="shared" ca="1" si="162"/>
        <v>4800.2202354301753</v>
      </c>
      <c r="Q141" s="1">
        <f t="shared" ca="1" si="163"/>
        <v>846749.22718665574</v>
      </c>
      <c r="R141" s="1">
        <f t="shared" si="164"/>
        <v>-860304.77843076701</v>
      </c>
      <c r="S141" s="1">
        <f t="shared" si="167"/>
        <v>15688924.702305444</v>
      </c>
      <c r="T141" s="1">
        <f t="shared" si="168"/>
        <v>8542028.869309729</v>
      </c>
      <c r="U141" s="1">
        <f t="shared" ca="1" si="165"/>
        <v>15560268.530077523</v>
      </c>
    </row>
    <row r="142" spans="1:21">
      <c r="A142" s="11">
        <v>45170</v>
      </c>
      <c r="B142" s="5">
        <f t="shared" si="140"/>
        <v>2023</v>
      </c>
      <c r="C142" s="5">
        <f t="shared" si="141"/>
        <v>9</v>
      </c>
      <c r="E142" s="121">
        <f t="shared" ref="E142:F142" ca="1" si="180">E130</f>
        <v>80.97</v>
      </c>
      <c r="F142" s="121">
        <f t="shared" ca="1" si="180"/>
        <v>86.749999999999986</v>
      </c>
      <c r="G142" s="122">
        <f t="shared" ca="1" si="146"/>
        <v>40.484999999999999</v>
      </c>
      <c r="H142" s="122">
        <f t="shared" ca="1" si="147"/>
        <v>43.374999999999993</v>
      </c>
      <c r="I142" s="122">
        <f t="shared" si="149"/>
        <v>0</v>
      </c>
      <c r="J142" s="123">
        <f>'Customer Count'!C55</f>
        <v>24965.926159414361</v>
      </c>
      <c r="K142" s="123">
        <f t="shared" si="150"/>
        <v>30</v>
      </c>
      <c r="L142" s="126">
        <f t="shared" si="174"/>
        <v>0.5</v>
      </c>
      <c r="M142" s="12">
        <f t="shared" si="159"/>
        <v>-14124823.3067584</v>
      </c>
      <c r="N142" s="1">
        <f t="shared" ca="1" si="160"/>
        <v>1336374.4680047061</v>
      </c>
      <c r="O142" s="1">
        <f t="shared" ca="1" si="161"/>
        <v>2332756.5064076185</v>
      </c>
      <c r="P142" s="1">
        <f t="shared" ca="1" si="162"/>
        <v>42201.284740801442</v>
      </c>
      <c r="Q142" s="1">
        <f t="shared" ca="1" si="163"/>
        <v>371926.55928325246</v>
      </c>
      <c r="R142" s="1">
        <f t="shared" si="164"/>
        <v>0</v>
      </c>
      <c r="S142" s="1">
        <f t="shared" si="167"/>
        <v>15697522.283765577</v>
      </c>
      <c r="T142" s="1">
        <f t="shared" si="168"/>
        <v>8266479.5509449001</v>
      </c>
      <c r="U142" s="1">
        <f t="shared" ca="1" si="165"/>
        <v>13922437.346388455</v>
      </c>
    </row>
    <row r="143" spans="1:21">
      <c r="A143" s="11">
        <v>45200</v>
      </c>
      <c r="B143" s="5">
        <f t="shared" si="140"/>
        <v>2023</v>
      </c>
      <c r="C143" s="5">
        <f t="shared" si="141"/>
        <v>10</v>
      </c>
      <c r="E143" s="121">
        <f t="shared" ref="E143:F143" ca="1" si="181">E131</f>
        <v>240.63000000000002</v>
      </c>
      <c r="F143" s="121">
        <f t="shared" ca="1" si="181"/>
        <v>16.7</v>
      </c>
      <c r="G143" s="122">
        <f t="shared" ca="1" si="146"/>
        <v>120.31500000000001</v>
      </c>
      <c r="H143" s="122">
        <f t="shared" ca="1" si="147"/>
        <v>8.35</v>
      </c>
      <c r="I143" s="122">
        <f t="shared" si="149"/>
        <v>0</v>
      </c>
      <c r="J143" s="123">
        <f>'Customer Count'!C56</f>
        <v>24979.607567666113</v>
      </c>
      <c r="K143" s="123">
        <f t="shared" si="150"/>
        <v>31</v>
      </c>
      <c r="L143" s="126">
        <f t="shared" si="174"/>
        <v>0.5</v>
      </c>
      <c r="M143" s="12">
        <f t="shared" si="159"/>
        <v>-14124823.3067584</v>
      </c>
      <c r="N143" s="1">
        <f t="shared" ca="1" si="160"/>
        <v>3971493.0003207666</v>
      </c>
      <c r="O143" s="1">
        <f t="shared" ca="1" si="161"/>
        <v>449072.43408653868</v>
      </c>
      <c r="P143" s="1">
        <f t="shared" ca="1" si="162"/>
        <v>125415.52608594607</v>
      </c>
      <c r="Q143" s="1">
        <f t="shared" ca="1" si="163"/>
        <v>71598.542248188096</v>
      </c>
      <c r="R143" s="1">
        <f t="shared" si="164"/>
        <v>0</v>
      </c>
      <c r="S143" s="1">
        <f t="shared" si="167"/>
        <v>15706124.576728147</v>
      </c>
      <c r="T143" s="1">
        <f t="shared" si="168"/>
        <v>8542028.869309729</v>
      </c>
      <c r="U143" s="1">
        <f t="shared" ca="1" si="165"/>
        <v>14740909.642020915</v>
      </c>
    </row>
    <row r="144" spans="1:21">
      <c r="A144" s="11">
        <v>45231</v>
      </c>
      <c r="B144" s="5">
        <f t="shared" si="140"/>
        <v>2023</v>
      </c>
      <c r="C144" s="5">
        <f t="shared" si="141"/>
        <v>11</v>
      </c>
      <c r="E144" s="121">
        <f t="shared" ref="E144:F144" ca="1" si="182">E132</f>
        <v>451.93</v>
      </c>
      <c r="F144" s="121">
        <f t="shared" ca="1" si="182"/>
        <v>0</v>
      </c>
      <c r="G144" s="122">
        <f t="shared" ca="1" si="146"/>
        <v>225.965</v>
      </c>
      <c r="H144" s="122">
        <f t="shared" ca="1" si="147"/>
        <v>0</v>
      </c>
      <c r="I144" s="122">
        <f t="shared" si="149"/>
        <v>0</v>
      </c>
      <c r="J144" s="123">
        <f>'Customer Count'!C57</f>
        <v>24993.296473373819</v>
      </c>
      <c r="K144" s="123">
        <f t="shared" si="150"/>
        <v>30</v>
      </c>
      <c r="L144" s="126">
        <f t="shared" si="174"/>
        <v>0.5</v>
      </c>
      <c r="M144" s="12">
        <f t="shared" si="159"/>
        <v>-14124823.3067584</v>
      </c>
      <c r="N144" s="1">
        <f t="shared" ca="1" si="160"/>
        <v>7458907.1671652077</v>
      </c>
      <c r="O144" s="1">
        <f t="shared" ca="1" si="161"/>
        <v>0</v>
      </c>
      <c r="P144" s="1">
        <f t="shared" ca="1" si="162"/>
        <v>235544.35732876864</v>
      </c>
      <c r="Q144" s="1">
        <f t="shared" ca="1" si="163"/>
        <v>0</v>
      </c>
      <c r="R144" s="1">
        <f t="shared" si="164"/>
        <v>0</v>
      </c>
      <c r="S144" s="1">
        <f t="shared" si="167"/>
        <v>15714731.583775071</v>
      </c>
      <c r="T144" s="1">
        <f t="shared" si="168"/>
        <v>8266479.5509449001</v>
      </c>
      <c r="U144" s="1">
        <f t="shared" ca="1" si="165"/>
        <v>17550839.352455549</v>
      </c>
    </row>
    <row r="145" spans="1:21">
      <c r="A145" s="11">
        <v>45261</v>
      </c>
      <c r="B145" s="5">
        <f t="shared" si="140"/>
        <v>2023</v>
      </c>
      <c r="C145" s="5">
        <f t="shared" si="141"/>
        <v>12</v>
      </c>
      <c r="E145" s="121">
        <f t="shared" ref="E145:F145" ca="1" si="183">E133</f>
        <v>616.05999999999983</v>
      </c>
      <c r="F145" s="121">
        <f t="shared" ca="1" si="183"/>
        <v>0</v>
      </c>
      <c r="G145" s="122">
        <f t="shared" ca="1" si="146"/>
        <v>308.02999999999992</v>
      </c>
      <c r="H145" s="122">
        <f t="shared" ca="1" si="147"/>
        <v>0</v>
      </c>
      <c r="I145" s="122">
        <f t="shared" si="149"/>
        <v>0</v>
      </c>
      <c r="J145" s="123">
        <f>'Customer Count'!C58</f>
        <v>25006.99288064611</v>
      </c>
      <c r="K145" s="123">
        <f t="shared" si="150"/>
        <v>31</v>
      </c>
      <c r="L145" s="126">
        <f t="shared" si="174"/>
        <v>0.5</v>
      </c>
      <c r="M145" s="12">
        <f t="shared" si="159"/>
        <v>-14124823.3067584</v>
      </c>
      <c r="N145" s="1">
        <f t="shared" ca="1" si="160"/>
        <v>10167801.096195864</v>
      </c>
      <c r="O145" s="1">
        <f t="shared" ca="1" si="161"/>
        <v>0</v>
      </c>
      <c r="P145" s="1">
        <f t="shared" ca="1" si="162"/>
        <v>321088.3472572327</v>
      </c>
      <c r="Q145" s="1">
        <f t="shared" ca="1" si="163"/>
        <v>0</v>
      </c>
      <c r="R145" s="1">
        <f t="shared" si="164"/>
        <v>0</v>
      </c>
      <c r="S145" s="1">
        <f t="shared" si="167"/>
        <v>15723343.307489686</v>
      </c>
      <c r="T145" s="1">
        <f t="shared" si="168"/>
        <v>8542028.869309729</v>
      </c>
      <c r="U145" s="1">
        <f t="shared" ca="1" si="165"/>
        <v>20629438.313494109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A7DF9-F079-4B01-A492-1EFFAF266727}">
  <sheetPr codeName="Sheet11">
    <tabColor theme="4" tint="0.79998168889431442"/>
  </sheetPr>
  <dimension ref="A1:AH145"/>
  <sheetViews>
    <sheetView topLeftCell="P1" workbookViewId="0">
      <selection activeCell="U3" sqref="U3:Y20"/>
    </sheetView>
  </sheetViews>
  <sheetFormatPr defaultRowHeight="12.75"/>
  <cols>
    <col min="1" max="3" width="9.140625" style="5"/>
    <col min="4" max="4" width="14" style="5" bestFit="1" customWidth="1"/>
    <col min="5" max="8" width="9.28515625" style="5" bestFit="1" customWidth="1"/>
    <col min="9" max="9" width="11.28515625" style="5" bestFit="1" customWidth="1"/>
    <col min="10" max="10" width="9.140625" style="5"/>
    <col min="11" max="11" width="12.85546875" style="5" bestFit="1" customWidth="1"/>
    <col min="12" max="12" width="11.28515625" style="5" bestFit="1" customWidth="1"/>
    <col min="13" max="13" width="10.28515625" style="5" bestFit="1" customWidth="1"/>
    <col min="14" max="14" width="11.28515625" style="5" bestFit="1" customWidth="1"/>
    <col min="15" max="15" width="11.85546875" style="5" customWidth="1"/>
    <col min="16" max="16" width="11.85546875" style="5" bestFit="1" customWidth="1"/>
    <col min="17" max="17" width="13.42578125" style="5" bestFit="1" customWidth="1"/>
    <col min="18" max="20" width="9.140625" style="5"/>
    <col min="21" max="21" width="12.140625" style="5" customWidth="1"/>
    <col min="22" max="22" width="13.42578125" style="5" customWidth="1"/>
    <col min="23" max="23" width="12.5703125" style="5" bestFit="1" customWidth="1"/>
    <col min="24" max="24" width="12" style="5" bestFit="1" customWidth="1"/>
    <col min="25" max="25" width="10.28515625" style="5" bestFit="1" customWidth="1"/>
    <col min="26" max="29" width="10.85546875" style="5" bestFit="1" customWidth="1"/>
    <col min="30" max="30" width="10.28515625" style="5" bestFit="1" customWidth="1"/>
    <col min="31" max="32" width="10.85546875" style="5" bestFit="1" customWidth="1"/>
    <col min="33" max="33" width="12.85546875" style="5" customWidth="1"/>
    <col min="34" max="16384" width="9.140625" style="5"/>
  </cols>
  <sheetData>
    <row r="1" spans="1:25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Dataset!K1</f>
        <v>GSlt50kW_NoCDM</v>
      </c>
      <c r="E1" s="5" t="str">
        <f>Dataset!AJ1</f>
        <v>HDD16</v>
      </c>
      <c r="F1" s="5" t="str">
        <f>Dataset!AO1</f>
        <v>CDD12</v>
      </c>
      <c r="G1" s="5" t="str">
        <f>Dataset!AY1</f>
        <v>MonthDays</v>
      </c>
      <c r="H1" s="115" t="str">
        <f>Dataset!BS1</f>
        <v>COVID_AM</v>
      </c>
      <c r="I1" s="5" t="str">
        <f>Dataset!AT1</f>
        <v>OntarioGDP</v>
      </c>
      <c r="K1" s="5" t="str">
        <f>U8</f>
        <v>const</v>
      </c>
      <c r="L1" s="5" t="str">
        <f>E1</f>
        <v>HDD16</v>
      </c>
      <c r="M1" s="5" t="str">
        <f>F1</f>
        <v>CDD12</v>
      </c>
      <c r="N1" s="5" t="str">
        <f>G1</f>
        <v>MonthDays</v>
      </c>
      <c r="O1" s="115" t="str">
        <f>H1</f>
        <v>COVID_AM</v>
      </c>
      <c r="P1" s="5" t="str">
        <f>I1</f>
        <v>OntarioGDP</v>
      </c>
      <c r="Q1" s="42" t="s">
        <v>145</v>
      </c>
    </row>
    <row r="2" spans="1:25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Dataset!K2</f>
        <v>8580150.9017420951</v>
      </c>
      <c r="E2" s="124">
        <f ca="1">Weather!BP61</f>
        <v>680.29000000000008</v>
      </c>
      <c r="F2" s="124">
        <f ca="1">Weather!CS61</f>
        <v>0</v>
      </c>
      <c r="G2" s="12">
        <f>Dataset!AY2</f>
        <v>31</v>
      </c>
      <c r="H2" s="115">
        <f>Dataset!BS2</f>
        <v>0</v>
      </c>
      <c r="I2" s="12">
        <f>Dataset!AT2</f>
        <v>634944.30000000005</v>
      </c>
      <c r="K2" s="12">
        <f>$V$8</f>
        <v>-1911212.21422041</v>
      </c>
      <c r="L2" s="1">
        <f ca="1">E2*$V$9</f>
        <v>3156647.5628229063</v>
      </c>
      <c r="M2" s="1">
        <f ca="1">F2*$V$10</f>
        <v>0</v>
      </c>
      <c r="N2" s="1">
        <f>G2*$V$11</f>
        <v>4523798.4938138649</v>
      </c>
      <c r="O2" s="1">
        <f>H2*$V$12</f>
        <v>0</v>
      </c>
      <c r="P2" s="1">
        <f>I2*$V$13</f>
        <v>3080992.6907252143</v>
      </c>
      <c r="Q2" s="1">
        <f ca="1">SUM(K2:P2)</f>
        <v>8850226.5331415758</v>
      </c>
    </row>
    <row r="3" spans="1:25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Dataset!K3</f>
        <v>7945639.6084420951</v>
      </c>
      <c r="E3" s="124">
        <f ca="1">Weather!BP62</f>
        <v>621.00999999999988</v>
      </c>
      <c r="F3" s="124">
        <f ca="1">Weather!CS62</f>
        <v>0</v>
      </c>
      <c r="G3" s="12">
        <f>Dataset!AY3</f>
        <v>29</v>
      </c>
      <c r="H3" s="115">
        <f>Dataset!BS3</f>
        <v>0</v>
      </c>
      <c r="I3" s="12">
        <f>Dataset!AT3</f>
        <v>634944.30000000005</v>
      </c>
      <c r="K3" s="12">
        <f t="shared" ref="K3:K66" si="0">$V$8</f>
        <v>-1911212.21422041</v>
      </c>
      <c r="L3" s="1">
        <f t="shared" ref="L3:L66" ca="1" si="1">E3*$V$9</f>
        <v>2881579.4778530514</v>
      </c>
      <c r="M3" s="1">
        <f t="shared" ref="M3:M66" ca="1" si="2">F3*$V$10</f>
        <v>0</v>
      </c>
      <c r="N3" s="1">
        <f t="shared" ref="N3:N66" si="3">G3*$V$11</f>
        <v>4231940.5264710346</v>
      </c>
      <c r="O3" s="1">
        <f t="shared" ref="O3:O36" si="4">H3*$V$12</f>
        <v>0</v>
      </c>
      <c r="P3" s="1">
        <f t="shared" ref="P3:P36" si="5">I3*$V$13</f>
        <v>3080992.6907252143</v>
      </c>
      <c r="Q3" s="1">
        <f t="shared" ref="Q3:Q66" ca="1" si="6">SUM(K3:P3)</f>
        <v>8283300.4808288906</v>
      </c>
      <c r="U3" s="5" t="s">
        <v>242</v>
      </c>
    </row>
    <row r="4" spans="1:25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Dataset!K4</f>
        <v>7647711.6280420944</v>
      </c>
      <c r="E4" s="124">
        <f ca="1">Weather!BP63</f>
        <v>525.08999999999992</v>
      </c>
      <c r="F4" s="124">
        <f ca="1">Weather!CS63</f>
        <v>0.58000000000000007</v>
      </c>
      <c r="G4" s="12">
        <f>Dataset!AY4</f>
        <v>31</v>
      </c>
      <c r="H4" s="115">
        <f>Dataset!BS4</f>
        <v>0</v>
      </c>
      <c r="I4" s="12">
        <f>Dataset!AT4</f>
        <v>634944.30000000005</v>
      </c>
      <c r="K4" s="12">
        <f t="shared" si="0"/>
        <v>-1911212.21422041</v>
      </c>
      <c r="L4" s="1">
        <f t="shared" ca="1" si="1"/>
        <v>2436496.3012284162</v>
      </c>
      <c r="M4" s="1">
        <f t="shared" ca="1" si="2"/>
        <v>4466.2832951753508</v>
      </c>
      <c r="N4" s="1">
        <f t="shared" si="3"/>
        <v>4523798.4938138649</v>
      </c>
      <c r="O4" s="1">
        <f t="shared" si="4"/>
        <v>0</v>
      </c>
      <c r="P4" s="1">
        <f t="shared" si="5"/>
        <v>3080992.6907252143</v>
      </c>
      <c r="Q4" s="1">
        <f t="shared" ca="1" si="6"/>
        <v>8134541.5548422616</v>
      </c>
      <c r="U4" s="5" t="s">
        <v>234</v>
      </c>
    </row>
    <row r="5" spans="1:25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Dataset!K5</f>
        <v>6858638.5008420954</v>
      </c>
      <c r="E5" s="124">
        <f ca="1">Weather!BP64</f>
        <v>323.27</v>
      </c>
      <c r="F5" s="124">
        <f ca="1">Weather!CS64</f>
        <v>2.66</v>
      </c>
      <c r="G5" s="12">
        <f>Dataset!AY5</f>
        <v>30</v>
      </c>
      <c r="H5" s="115">
        <f>Dataset!BS5</f>
        <v>0</v>
      </c>
      <c r="I5" s="12">
        <f>Dataset!AT5</f>
        <v>634944.30000000005</v>
      </c>
      <c r="K5" s="12">
        <f t="shared" si="0"/>
        <v>-1911212.21422041</v>
      </c>
      <c r="L5" s="1">
        <f t="shared" ca="1" si="1"/>
        <v>1500021.2521626963</v>
      </c>
      <c r="M5" s="1">
        <f t="shared" ca="1" si="2"/>
        <v>20483.299250286953</v>
      </c>
      <c r="N5" s="1">
        <f t="shared" si="3"/>
        <v>4377869.5101424493</v>
      </c>
      <c r="O5" s="1">
        <f t="shared" si="4"/>
        <v>0</v>
      </c>
      <c r="P5" s="1">
        <f t="shared" si="5"/>
        <v>3080992.6907252143</v>
      </c>
      <c r="Q5" s="1">
        <f t="shared" ca="1" si="6"/>
        <v>7068154.5380602367</v>
      </c>
      <c r="U5" s="5" t="s">
        <v>257</v>
      </c>
    </row>
    <row r="6" spans="1:25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Dataset!K6</f>
        <v>6922458.3671420952</v>
      </c>
      <c r="E6" s="124">
        <f ca="1">Weather!BP65</f>
        <v>121.16</v>
      </c>
      <c r="F6" s="124">
        <f ca="1">Weather!CS65</f>
        <v>64.11</v>
      </c>
      <c r="G6" s="12">
        <f>Dataset!AY6</f>
        <v>31</v>
      </c>
      <c r="H6" s="115">
        <f>Dataset!BS6</f>
        <v>0</v>
      </c>
      <c r="I6" s="12">
        <f>Dataset!AT6</f>
        <v>634944.30000000005</v>
      </c>
      <c r="K6" s="12">
        <f t="shared" si="0"/>
        <v>-1911212.21422041</v>
      </c>
      <c r="L6" s="1">
        <f t="shared" ca="1" si="1"/>
        <v>562200.55963136791</v>
      </c>
      <c r="M6" s="1">
        <f t="shared" ca="1" si="2"/>
        <v>493678.31388567534</v>
      </c>
      <c r="N6" s="1">
        <f t="shared" si="3"/>
        <v>4523798.4938138649</v>
      </c>
      <c r="O6" s="1">
        <f t="shared" si="4"/>
        <v>0</v>
      </c>
      <c r="P6" s="1">
        <f t="shared" si="5"/>
        <v>3080992.6907252143</v>
      </c>
      <c r="Q6" s="1">
        <f t="shared" ca="1" si="6"/>
        <v>6749457.8438357124</v>
      </c>
    </row>
    <row r="7" spans="1:25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Dataset!K7</f>
        <v>7298813.232942095</v>
      </c>
      <c r="E7" s="124">
        <f ca="1">Weather!BP66</f>
        <v>19.970000000000002</v>
      </c>
      <c r="F7" s="124">
        <f ca="1">Weather!CS66</f>
        <v>161.94999999999999</v>
      </c>
      <c r="G7" s="12">
        <f>Dataset!AY7</f>
        <v>30</v>
      </c>
      <c r="H7" s="115">
        <f>Dataset!BS7</f>
        <v>0</v>
      </c>
      <c r="I7" s="12">
        <f>Dataset!AT7</f>
        <v>634944.30000000005</v>
      </c>
      <c r="K7" s="12">
        <f t="shared" si="0"/>
        <v>-1911212.21422041</v>
      </c>
      <c r="L7" s="1">
        <f t="shared" ca="1" si="1"/>
        <v>92663.793131713581</v>
      </c>
      <c r="M7" s="1">
        <f t="shared" ca="1" si="2"/>
        <v>1247094.102851117</v>
      </c>
      <c r="N7" s="1">
        <f t="shared" si="3"/>
        <v>4377869.5101424493</v>
      </c>
      <c r="O7" s="1">
        <f t="shared" si="4"/>
        <v>0</v>
      </c>
      <c r="P7" s="1">
        <f t="shared" si="5"/>
        <v>3080992.6907252143</v>
      </c>
      <c r="Q7" s="1">
        <f t="shared" ca="1" si="6"/>
        <v>6887407.8826300837</v>
      </c>
      <c r="V7" s="5" t="s">
        <v>129</v>
      </c>
      <c r="W7" s="5" t="s">
        <v>130</v>
      </c>
      <c r="X7" s="5" t="s">
        <v>131</v>
      </c>
      <c r="Y7" s="5" t="s">
        <v>132</v>
      </c>
    </row>
    <row r="8" spans="1:25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Dataset!K8</f>
        <v>8020879.9263420952</v>
      </c>
      <c r="E8" s="124">
        <f ca="1">Weather!BP67</f>
        <v>0.72999999999999987</v>
      </c>
      <c r="F8" s="124">
        <f ca="1">Weather!CS67</f>
        <v>277.32000000000005</v>
      </c>
      <c r="G8" s="12">
        <f>Dataset!AY8</f>
        <v>31</v>
      </c>
      <c r="H8" s="115">
        <f>Dataset!BS8</f>
        <v>0</v>
      </c>
      <c r="I8" s="12">
        <f>Dataset!AT8</f>
        <v>634944.30000000005</v>
      </c>
      <c r="K8" s="12">
        <f t="shared" si="0"/>
        <v>-1911212.21422041</v>
      </c>
      <c r="L8" s="1">
        <f t="shared" ca="1" si="1"/>
        <v>3387.3094134276862</v>
      </c>
      <c r="M8" s="1">
        <f t="shared" ca="1" si="2"/>
        <v>2135499.4541690145</v>
      </c>
      <c r="N8" s="1">
        <f t="shared" si="3"/>
        <v>4523798.4938138649</v>
      </c>
      <c r="O8" s="1">
        <f t="shared" si="4"/>
        <v>0</v>
      </c>
      <c r="P8" s="1">
        <f t="shared" si="5"/>
        <v>3080992.6907252143</v>
      </c>
      <c r="Q8" s="1">
        <f t="shared" ca="1" si="6"/>
        <v>7832465.7339011114</v>
      </c>
      <c r="U8" s="5" t="s">
        <v>133</v>
      </c>
      <c r="V8" s="12">
        <v>-1911212.21422041</v>
      </c>
      <c r="W8" s="5">
        <v>672478.142823837</v>
      </c>
      <c r="X8" s="5">
        <v>-2.8420436182430202</v>
      </c>
      <c r="Y8" s="5">
        <v>5.3122666726095899E-3</v>
      </c>
    </row>
    <row r="9" spans="1:25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Dataset!K9</f>
        <v>7798486.9309420949</v>
      </c>
      <c r="E9" s="124">
        <f ca="1">Weather!BP68</f>
        <v>1.7199999999999995</v>
      </c>
      <c r="F9" s="124">
        <f ca="1">Weather!CS68</f>
        <v>259.34000000000003</v>
      </c>
      <c r="G9" s="12">
        <f>Dataset!AY9</f>
        <v>31</v>
      </c>
      <c r="H9" s="115">
        <f>Dataset!BS9</f>
        <v>0</v>
      </c>
      <c r="I9" s="12">
        <f>Dataset!AT9</f>
        <v>634944.30000000005</v>
      </c>
      <c r="K9" s="12">
        <f t="shared" si="0"/>
        <v>-1911212.21422041</v>
      </c>
      <c r="L9" s="1">
        <f t="shared" ca="1" si="1"/>
        <v>7981.0577960213977</v>
      </c>
      <c r="M9" s="1">
        <f t="shared" ca="1" si="2"/>
        <v>1997044.6720185783</v>
      </c>
      <c r="N9" s="1">
        <f t="shared" si="3"/>
        <v>4523798.4938138649</v>
      </c>
      <c r="O9" s="1">
        <f t="shared" si="4"/>
        <v>0</v>
      </c>
      <c r="P9" s="1">
        <f t="shared" si="5"/>
        <v>3080992.6907252143</v>
      </c>
      <c r="Q9" s="1">
        <f t="shared" ca="1" si="6"/>
        <v>7698604.7001332697</v>
      </c>
      <c r="U9" s="5" t="s">
        <v>34</v>
      </c>
      <c r="V9" s="12">
        <v>4640.1498814077904</v>
      </c>
      <c r="W9" s="5">
        <v>113.311612434145</v>
      </c>
      <c r="X9" s="5">
        <v>40.950347292115303</v>
      </c>
      <c r="Y9" s="104">
        <v>5.0657711070414403E-70</v>
      </c>
    </row>
    <row r="10" spans="1:25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Dataset!K10</f>
        <v>6928089.1268420946</v>
      </c>
      <c r="E10" s="124">
        <f ca="1">Weather!BP69</f>
        <v>46.3</v>
      </c>
      <c r="F10" s="124">
        <f ca="1">Weather!CS69</f>
        <v>132.88999999999999</v>
      </c>
      <c r="G10" s="12">
        <f>Dataset!AY10</f>
        <v>30</v>
      </c>
      <c r="H10" s="115">
        <f>Dataset!BS10</f>
        <v>0</v>
      </c>
      <c r="I10" s="12">
        <f>Dataset!AT10</f>
        <v>634944.30000000005</v>
      </c>
      <c r="K10" s="12">
        <f t="shared" si="0"/>
        <v>-1911212.21422041</v>
      </c>
      <c r="L10" s="1">
        <f t="shared" ca="1" si="1"/>
        <v>214838.93950918069</v>
      </c>
      <c r="M10" s="1">
        <f t="shared" ca="1" si="2"/>
        <v>1023317.9087859521</v>
      </c>
      <c r="N10" s="1">
        <f t="shared" si="3"/>
        <v>4377869.5101424493</v>
      </c>
      <c r="O10" s="1">
        <f t="shared" si="4"/>
        <v>0</v>
      </c>
      <c r="P10" s="1">
        <f t="shared" si="5"/>
        <v>3080992.6907252143</v>
      </c>
      <c r="Q10" s="1">
        <f t="shared" ca="1" si="6"/>
        <v>6785806.8349423865</v>
      </c>
      <c r="U10" s="5" t="s">
        <v>39</v>
      </c>
      <c r="V10" s="12">
        <v>7700.4884399575003</v>
      </c>
      <c r="W10" s="5">
        <v>276.00683938392098</v>
      </c>
      <c r="X10" s="5">
        <v>27.899629071315399</v>
      </c>
      <c r="Y10" s="104">
        <v>9.1969881418266408E-53</v>
      </c>
    </row>
    <row r="11" spans="1:25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Dataset!K11</f>
        <v>6739400.565742095</v>
      </c>
      <c r="E11" s="124">
        <f ca="1">Weather!BP70</f>
        <v>183.56</v>
      </c>
      <c r="F11" s="124">
        <f ca="1">Weather!CS70</f>
        <v>34.660000000000004</v>
      </c>
      <c r="G11" s="12">
        <f>Dataset!AY11</f>
        <v>31</v>
      </c>
      <c r="H11" s="115">
        <f>Dataset!BS11</f>
        <v>0</v>
      </c>
      <c r="I11" s="12">
        <f>Dataset!AT11</f>
        <v>634944.30000000005</v>
      </c>
      <c r="K11" s="12">
        <f t="shared" si="0"/>
        <v>-1911212.21422041</v>
      </c>
      <c r="L11" s="1">
        <f t="shared" ca="1" si="1"/>
        <v>851745.912231214</v>
      </c>
      <c r="M11" s="1">
        <f t="shared" ca="1" si="2"/>
        <v>266898.92932892701</v>
      </c>
      <c r="N11" s="1">
        <f t="shared" si="3"/>
        <v>4523798.4938138649</v>
      </c>
      <c r="O11" s="1">
        <f t="shared" si="4"/>
        <v>0</v>
      </c>
      <c r="P11" s="1">
        <f t="shared" si="5"/>
        <v>3080992.6907252143</v>
      </c>
      <c r="Q11" s="1">
        <f t="shared" ca="1" si="6"/>
        <v>6812223.8118788097</v>
      </c>
      <c r="U11" s="5" t="s">
        <v>83</v>
      </c>
      <c r="V11" s="12">
        <v>145928.98367141499</v>
      </c>
      <c r="W11" s="5">
        <v>18145.767554272501</v>
      </c>
      <c r="X11" s="5">
        <v>8.0420397337810794</v>
      </c>
      <c r="Y11" s="104">
        <v>9.1802293174254409E-13</v>
      </c>
    </row>
    <row r="12" spans="1:25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Dataset!K12</f>
        <v>7358864.0259420946</v>
      </c>
      <c r="E12" s="124">
        <f ca="1">Weather!BP71</f>
        <v>391.92999999999995</v>
      </c>
      <c r="F12" s="124">
        <f ca="1">Weather!CS71</f>
        <v>1.0099999999999998</v>
      </c>
      <c r="G12" s="12">
        <f>Dataset!AY12</f>
        <v>30</v>
      </c>
      <c r="H12" s="115">
        <f>Dataset!BS12</f>
        <v>0</v>
      </c>
      <c r="I12" s="12">
        <f>Dataset!AT12</f>
        <v>634944.30000000005</v>
      </c>
      <c r="K12" s="12">
        <f t="shared" si="0"/>
        <v>-1911212.21422041</v>
      </c>
      <c r="L12" s="1">
        <f t="shared" ca="1" si="1"/>
        <v>1818613.943020155</v>
      </c>
      <c r="M12" s="1">
        <f t="shared" ca="1" si="2"/>
        <v>7777.493324357074</v>
      </c>
      <c r="N12" s="1">
        <f t="shared" si="3"/>
        <v>4377869.5101424493</v>
      </c>
      <c r="O12" s="1">
        <f t="shared" si="4"/>
        <v>0</v>
      </c>
      <c r="P12" s="1">
        <f t="shared" si="5"/>
        <v>3080992.6907252143</v>
      </c>
      <c r="Q12" s="1">
        <f t="shared" ca="1" si="6"/>
        <v>7374041.4229917657</v>
      </c>
      <c r="U12" s="5" t="s">
        <v>94</v>
      </c>
      <c r="V12" s="12">
        <v>-994447.30119688995</v>
      </c>
      <c r="W12" s="5">
        <v>95857.368578493202</v>
      </c>
      <c r="X12" s="5">
        <v>-10.3742395179833</v>
      </c>
      <c r="Y12" s="104">
        <v>3.7053793518137696E-18</v>
      </c>
    </row>
    <row r="13" spans="1:25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Dataset!K13</f>
        <v>8008484.3062420944</v>
      </c>
      <c r="E13" s="124">
        <f ca="1">Weather!BP72</f>
        <v>554.06000000000006</v>
      </c>
      <c r="F13" s="124">
        <f ca="1">Weather!CS72</f>
        <v>0</v>
      </c>
      <c r="G13" s="12">
        <f>Dataset!AY13</f>
        <v>31</v>
      </c>
      <c r="H13" s="115">
        <f>Dataset!BS13</f>
        <v>0</v>
      </c>
      <c r="I13" s="12">
        <f>Dataset!AT13</f>
        <v>634944.30000000005</v>
      </c>
      <c r="K13" s="12">
        <f t="shared" si="0"/>
        <v>-1911212.21422041</v>
      </c>
      <c r="L13" s="1">
        <f t="shared" ca="1" si="1"/>
        <v>2570921.4432928008</v>
      </c>
      <c r="M13" s="1">
        <f t="shared" ca="1" si="2"/>
        <v>0</v>
      </c>
      <c r="N13" s="1">
        <f t="shared" si="3"/>
        <v>4523798.4938138649</v>
      </c>
      <c r="O13" s="1">
        <f t="shared" si="4"/>
        <v>0</v>
      </c>
      <c r="P13" s="1">
        <f t="shared" si="5"/>
        <v>3080992.6907252143</v>
      </c>
      <c r="Q13" s="1">
        <f t="shared" ca="1" si="6"/>
        <v>8264500.4136114698</v>
      </c>
      <c r="U13" s="5" t="s">
        <v>69</v>
      </c>
      <c r="V13" s="12">
        <v>4.85238262746073</v>
      </c>
      <c r="W13" s="5">
        <v>0.54095521258907897</v>
      </c>
      <c r="X13" s="5">
        <v>8.9700265651136295</v>
      </c>
      <c r="Y13" s="104">
        <v>6.9036555319629501E-15</v>
      </c>
    </row>
    <row r="14" spans="1:25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Dataset!K14</f>
        <v>8692578.1217623129</v>
      </c>
      <c r="E14" s="124">
        <f t="shared" ref="E14:F25" ca="1" si="7">E2</f>
        <v>680.29000000000008</v>
      </c>
      <c r="F14" s="124">
        <f t="shared" ca="1" si="7"/>
        <v>0</v>
      </c>
      <c r="G14" s="12">
        <f>Dataset!AY14</f>
        <v>31</v>
      </c>
      <c r="H14" s="115">
        <f>Dataset!BS14</f>
        <v>0</v>
      </c>
      <c r="I14" s="12">
        <f>Dataset!AT14</f>
        <v>643937</v>
      </c>
      <c r="K14" s="12">
        <f t="shared" si="0"/>
        <v>-1911212.21422041</v>
      </c>
      <c r="L14" s="1">
        <f t="shared" ca="1" si="1"/>
        <v>3156647.5628229063</v>
      </c>
      <c r="M14" s="1">
        <f t="shared" ca="1" si="2"/>
        <v>0</v>
      </c>
      <c r="N14" s="1">
        <f t="shared" si="3"/>
        <v>4523798.4938138649</v>
      </c>
      <c r="O14" s="1">
        <f t="shared" si="4"/>
        <v>0</v>
      </c>
      <c r="P14" s="1">
        <f t="shared" si="5"/>
        <v>3124628.7119791801</v>
      </c>
      <c r="Q14" s="1">
        <f t="shared" ca="1" si="6"/>
        <v>8893862.5543955415</v>
      </c>
      <c r="V14" s="12"/>
    </row>
    <row r="15" spans="1:25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Dataset!K15</f>
        <v>7930701.4310623128</v>
      </c>
      <c r="E15" s="124">
        <f t="shared" ca="1" si="7"/>
        <v>621.00999999999988</v>
      </c>
      <c r="F15" s="124">
        <f t="shared" ca="1" si="7"/>
        <v>0</v>
      </c>
      <c r="G15" s="12">
        <f>Dataset!AY15</f>
        <v>28</v>
      </c>
      <c r="H15" s="115">
        <f>Dataset!BS15</f>
        <v>0</v>
      </c>
      <c r="I15" s="12">
        <f>Dataset!AT15</f>
        <v>643937</v>
      </c>
      <c r="K15" s="12">
        <f t="shared" si="0"/>
        <v>-1911212.21422041</v>
      </c>
      <c r="L15" s="1">
        <f t="shared" ca="1" si="1"/>
        <v>2881579.4778530514</v>
      </c>
      <c r="M15" s="1">
        <f t="shared" ca="1" si="2"/>
        <v>0</v>
      </c>
      <c r="N15" s="1">
        <f t="shared" si="3"/>
        <v>4086011.5427996195</v>
      </c>
      <c r="O15" s="1">
        <f t="shared" si="4"/>
        <v>0</v>
      </c>
      <c r="P15" s="1">
        <f t="shared" si="5"/>
        <v>3124628.7119791801</v>
      </c>
      <c r="Q15" s="1">
        <f t="shared" ca="1" si="6"/>
        <v>8181007.5184114408</v>
      </c>
      <c r="U15" s="5" t="s">
        <v>135</v>
      </c>
      <c r="V15" s="12"/>
    </row>
    <row r="16" spans="1:25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Dataset!K16</f>
        <v>8016591.7657623123</v>
      </c>
      <c r="E16" s="124">
        <f t="shared" ca="1" si="7"/>
        <v>525.08999999999992</v>
      </c>
      <c r="F16" s="124">
        <f t="shared" ca="1" si="7"/>
        <v>0.58000000000000007</v>
      </c>
      <c r="G16" s="12">
        <f>Dataset!AY16</f>
        <v>31</v>
      </c>
      <c r="H16" s="115">
        <f>Dataset!BS16</f>
        <v>0</v>
      </c>
      <c r="I16" s="12">
        <f>Dataset!AT16</f>
        <v>643937</v>
      </c>
      <c r="K16" s="12">
        <f t="shared" si="0"/>
        <v>-1911212.21422041</v>
      </c>
      <c r="L16" s="1">
        <f t="shared" ca="1" si="1"/>
        <v>2436496.3012284162</v>
      </c>
      <c r="M16" s="1">
        <f t="shared" ca="1" si="2"/>
        <v>4466.2832951753508</v>
      </c>
      <c r="N16" s="1">
        <f t="shared" si="3"/>
        <v>4523798.4938138649</v>
      </c>
      <c r="O16" s="1">
        <f t="shared" si="4"/>
        <v>0</v>
      </c>
      <c r="P16" s="1">
        <f t="shared" si="5"/>
        <v>3124628.7119791801</v>
      </c>
      <c r="Q16" s="1">
        <f t="shared" ca="1" si="6"/>
        <v>8178177.5760962274</v>
      </c>
      <c r="U16" s="5" t="s">
        <v>136</v>
      </c>
      <c r="V16" s="12">
        <v>7751734.7077914802</v>
      </c>
      <c r="W16" s="5" t="s">
        <v>137</v>
      </c>
      <c r="X16" s="5">
        <v>817354.04214857204</v>
      </c>
    </row>
    <row r="17" spans="1:24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Dataset!K17</f>
        <v>7059066.7556623127</v>
      </c>
      <c r="E17" s="124">
        <f t="shared" ca="1" si="7"/>
        <v>323.27</v>
      </c>
      <c r="F17" s="124">
        <f t="shared" ca="1" si="7"/>
        <v>2.66</v>
      </c>
      <c r="G17" s="12">
        <f>Dataset!AY17</f>
        <v>30</v>
      </c>
      <c r="H17" s="115">
        <f>Dataset!BS17</f>
        <v>0</v>
      </c>
      <c r="I17" s="12">
        <f>Dataset!AT17</f>
        <v>643937</v>
      </c>
      <c r="K17" s="12">
        <f t="shared" si="0"/>
        <v>-1911212.21422041</v>
      </c>
      <c r="L17" s="1">
        <f t="shared" ca="1" si="1"/>
        <v>1500021.2521626963</v>
      </c>
      <c r="M17" s="1">
        <f t="shared" ca="1" si="2"/>
        <v>20483.299250286953</v>
      </c>
      <c r="N17" s="1">
        <f t="shared" si="3"/>
        <v>4377869.5101424493</v>
      </c>
      <c r="O17" s="1">
        <f t="shared" si="4"/>
        <v>0</v>
      </c>
      <c r="P17" s="1">
        <f t="shared" si="5"/>
        <v>3124628.7119791801</v>
      </c>
      <c r="Q17" s="1">
        <f t="shared" ca="1" si="6"/>
        <v>7111790.5593142025</v>
      </c>
      <c r="U17" s="5" t="s">
        <v>138</v>
      </c>
      <c r="V17" s="5">
        <v>3477108450798</v>
      </c>
      <c r="W17" s="5" t="s">
        <v>139</v>
      </c>
      <c r="X17" s="5">
        <v>174645.21557371499</v>
      </c>
    </row>
    <row r="18" spans="1:24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Dataset!K18</f>
        <v>6548073.4908623118</v>
      </c>
      <c r="E18" s="124">
        <f t="shared" ca="1" si="7"/>
        <v>121.16</v>
      </c>
      <c r="F18" s="124">
        <f t="shared" ca="1" si="7"/>
        <v>64.11</v>
      </c>
      <c r="G18" s="12">
        <f>Dataset!AY18</f>
        <v>31</v>
      </c>
      <c r="H18" s="115">
        <f>Dataset!BS18</f>
        <v>0</v>
      </c>
      <c r="I18" s="12">
        <f>Dataset!AT18</f>
        <v>643937</v>
      </c>
      <c r="K18" s="12">
        <f t="shared" si="0"/>
        <v>-1911212.21422041</v>
      </c>
      <c r="L18" s="1">
        <f t="shared" ca="1" si="1"/>
        <v>562200.55963136791</v>
      </c>
      <c r="M18" s="1">
        <f t="shared" ca="1" si="2"/>
        <v>493678.31388567534</v>
      </c>
      <c r="N18" s="1">
        <f t="shared" si="3"/>
        <v>4523798.4938138649</v>
      </c>
      <c r="O18" s="1">
        <f t="shared" si="4"/>
        <v>0</v>
      </c>
      <c r="P18" s="1">
        <f t="shared" si="5"/>
        <v>3124628.7119791801</v>
      </c>
      <c r="Q18" s="1">
        <f t="shared" ca="1" si="6"/>
        <v>6793093.8650896782</v>
      </c>
      <c r="U18" s="5" t="s">
        <v>140</v>
      </c>
      <c r="V18" s="5">
        <v>0.95635704551814404</v>
      </c>
      <c r="W18" s="5" t="s">
        <v>141</v>
      </c>
      <c r="X18" s="5">
        <v>0.95444288084788698</v>
      </c>
    </row>
    <row r="19" spans="1:24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Dataset!K19</f>
        <v>6690830.9947623136</v>
      </c>
      <c r="E19" s="124">
        <f t="shared" ca="1" si="7"/>
        <v>19.970000000000002</v>
      </c>
      <c r="F19" s="124">
        <f t="shared" ca="1" si="7"/>
        <v>161.94999999999999</v>
      </c>
      <c r="G19" s="12">
        <f>Dataset!AY19</f>
        <v>30</v>
      </c>
      <c r="H19" s="115">
        <f>Dataset!BS19</f>
        <v>0</v>
      </c>
      <c r="I19" s="12">
        <f>Dataset!AT19</f>
        <v>643937</v>
      </c>
      <c r="K19" s="12">
        <f t="shared" si="0"/>
        <v>-1911212.21422041</v>
      </c>
      <c r="L19" s="1">
        <f t="shared" ca="1" si="1"/>
        <v>92663.793131713581</v>
      </c>
      <c r="M19" s="1">
        <f t="shared" ca="1" si="2"/>
        <v>1247094.102851117</v>
      </c>
      <c r="N19" s="1">
        <f t="shared" si="3"/>
        <v>4377869.5101424493</v>
      </c>
      <c r="O19" s="1">
        <f t="shared" si="4"/>
        <v>0</v>
      </c>
      <c r="P19" s="1">
        <f t="shared" si="5"/>
        <v>3124628.7119791801</v>
      </c>
      <c r="Q19" s="1">
        <f t="shared" ca="1" si="6"/>
        <v>6931043.9038840495</v>
      </c>
      <c r="U19" s="5" t="s">
        <v>250</v>
      </c>
      <c r="V19" s="5">
        <v>426.67364199199699</v>
      </c>
      <c r="W19" s="5" t="s">
        <v>142</v>
      </c>
      <c r="X19" s="104">
        <v>4.8879904351600099E-72</v>
      </c>
    </row>
    <row r="20" spans="1:24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Dataset!K20</f>
        <v>7609432.4498623125</v>
      </c>
      <c r="E20" s="124">
        <f t="shared" ca="1" si="7"/>
        <v>0.72999999999999987</v>
      </c>
      <c r="F20" s="124">
        <f t="shared" ca="1" si="7"/>
        <v>277.32000000000005</v>
      </c>
      <c r="G20" s="12">
        <f>Dataset!AY20</f>
        <v>31</v>
      </c>
      <c r="H20" s="115">
        <f>Dataset!BS20</f>
        <v>0</v>
      </c>
      <c r="I20" s="12">
        <f>Dataset!AT20</f>
        <v>643937</v>
      </c>
      <c r="K20" s="12">
        <f t="shared" si="0"/>
        <v>-1911212.21422041</v>
      </c>
      <c r="L20" s="1">
        <f t="shared" ca="1" si="1"/>
        <v>3387.3094134276862</v>
      </c>
      <c r="M20" s="1">
        <f t="shared" ca="1" si="2"/>
        <v>2135499.4541690145</v>
      </c>
      <c r="N20" s="1">
        <f t="shared" si="3"/>
        <v>4523798.4938138649</v>
      </c>
      <c r="O20" s="1">
        <f t="shared" si="4"/>
        <v>0</v>
      </c>
      <c r="P20" s="1">
        <f t="shared" si="5"/>
        <v>3124628.7119791801</v>
      </c>
      <c r="Q20" s="1">
        <f t="shared" ca="1" si="6"/>
        <v>7876101.7551550772</v>
      </c>
      <c r="U20" s="5" t="s">
        <v>143</v>
      </c>
      <c r="V20" s="5">
        <v>6.1658619044215497E-3</v>
      </c>
      <c r="W20" s="5" t="s">
        <v>144</v>
      </c>
      <c r="X20" s="5">
        <v>1.98293904075143</v>
      </c>
    </row>
    <row r="21" spans="1:24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Dataset!K21</f>
        <v>7278736.166662313</v>
      </c>
      <c r="E21" s="124">
        <f t="shared" ca="1" si="7"/>
        <v>1.7199999999999995</v>
      </c>
      <c r="F21" s="124">
        <f t="shared" ca="1" si="7"/>
        <v>259.34000000000003</v>
      </c>
      <c r="G21" s="12">
        <f>Dataset!AY21</f>
        <v>31</v>
      </c>
      <c r="H21" s="115">
        <f>Dataset!BS21</f>
        <v>0</v>
      </c>
      <c r="I21" s="12">
        <f>Dataset!AT21</f>
        <v>643937</v>
      </c>
      <c r="K21" s="12">
        <f t="shared" si="0"/>
        <v>-1911212.21422041</v>
      </c>
      <c r="L21" s="1">
        <f t="shared" ca="1" si="1"/>
        <v>7981.0577960213977</v>
      </c>
      <c r="M21" s="1">
        <f t="shared" ca="1" si="2"/>
        <v>1997044.6720185783</v>
      </c>
      <c r="N21" s="1">
        <f t="shared" si="3"/>
        <v>4523798.4938138649</v>
      </c>
      <c r="O21" s="1">
        <f t="shared" si="4"/>
        <v>0</v>
      </c>
      <c r="P21" s="1">
        <f t="shared" si="5"/>
        <v>3124628.7119791801</v>
      </c>
      <c r="Q21" s="1">
        <f t="shared" ca="1" si="6"/>
        <v>7742240.7213872354</v>
      </c>
    </row>
    <row r="22" spans="1:24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Dataset!K22</f>
        <v>6625892.8788623121</v>
      </c>
      <c r="E22" s="124">
        <f t="shared" ca="1" si="7"/>
        <v>46.3</v>
      </c>
      <c r="F22" s="124">
        <f t="shared" ca="1" si="7"/>
        <v>132.88999999999999</v>
      </c>
      <c r="G22" s="12">
        <f>Dataset!AY22</f>
        <v>30</v>
      </c>
      <c r="H22" s="115">
        <f>Dataset!BS22</f>
        <v>0</v>
      </c>
      <c r="I22" s="12">
        <f>Dataset!AT22</f>
        <v>643937</v>
      </c>
      <c r="K22" s="12">
        <f t="shared" si="0"/>
        <v>-1911212.21422041</v>
      </c>
      <c r="L22" s="1">
        <f t="shared" ca="1" si="1"/>
        <v>214838.93950918069</v>
      </c>
      <c r="M22" s="1">
        <f t="shared" ca="1" si="2"/>
        <v>1023317.9087859521</v>
      </c>
      <c r="N22" s="1">
        <f t="shared" si="3"/>
        <v>4377869.5101424493</v>
      </c>
      <c r="O22" s="1">
        <f t="shared" si="4"/>
        <v>0</v>
      </c>
      <c r="P22" s="1">
        <f t="shared" si="5"/>
        <v>3124628.7119791801</v>
      </c>
      <c r="Q22" s="1">
        <f t="shared" ca="1" si="6"/>
        <v>6829442.8561963523</v>
      </c>
      <c r="X22" s="104"/>
    </row>
    <row r="23" spans="1:24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Dataset!K23</f>
        <v>6618667.4886623127</v>
      </c>
      <c r="E23" s="124">
        <f t="shared" ca="1" si="7"/>
        <v>183.56</v>
      </c>
      <c r="F23" s="124">
        <f t="shared" ca="1" si="7"/>
        <v>34.660000000000004</v>
      </c>
      <c r="G23" s="12">
        <f>Dataset!AY23</f>
        <v>31</v>
      </c>
      <c r="H23" s="115">
        <f>Dataset!BS23</f>
        <v>0</v>
      </c>
      <c r="I23" s="12">
        <f>Dataset!AT23</f>
        <v>643937</v>
      </c>
      <c r="K23" s="12">
        <f t="shared" si="0"/>
        <v>-1911212.21422041</v>
      </c>
      <c r="L23" s="1">
        <f t="shared" ca="1" si="1"/>
        <v>851745.912231214</v>
      </c>
      <c r="M23" s="1">
        <f t="shared" ca="1" si="2"/>
        <v>266898.92932892701</v>
      </c>
      <c r="N23" s="1">
        <f t="shared" si="3"/>
        <v>4523798.4938138649</v>
      </c>
      <c r="O23" s="1">
        <f t="shared" si="4"/>
        <v>0</v>
      </c>
      <c r="P23" s="1">
        <f t="shared" si="5"/>
        <v>3124628.7119791801</v>
      </c>
      <c r="Q23" s="1">
        <f t="shared" ca="1" si="6"/>
        <v>6855859.8331327755</v>
      </c>
    </row>
    <row r="24" spans="1:24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Dataset!K24</f>
        <v>7394646.1028623125</v>
      </c>
      <c r="E24" s="124">
        <f t="shared" ca="1" si="7"/>
        <v>391.92999999999995</v>
      </c>
      <c r="F24" s="124">
        <f t="shared" ca="1" si="7"/>
        <v>1.0099999999999998</v>
      </c>
      <c r="G24" s="12">
        <f>Dataset!AY24</f>
        <v>30</v>
      </c>
      <c r="H24" s="115">
        <f>Dataset!BS24</f>
        <v>0</v>
      </c>
      <c r="I24" s="12">
        <f>Dataset!AT24</f>
        <v>643937</v>
      </c>
      <c r="K24" s="12">
        <f t="shared" si="0"/>
        <v>-1911212.21422041</v>
      </c>
      <c r="L24" s="1">
        <f t="shared" ca="1" si="1"/>
        <v>1818613.943020155</v>
      </c>
      <c r="M24" s="1">
        <f t="shared" ca="1" si="2"/>
        <v>7777.493324357074</v>
      </c>
      <c r="N24" s="1">
        <f t="shared" si="3"/>
        <v>4377869.5101424493</v>
      </c>
      <c r="O24" s="1">
        <f t="shared" si="4"/>
        <v>0</v>
      </c>
      <c r="P24" s="1">
        <f t="shared" si="5"/>
        <v>3124628.7119791801</v>
      </c>
      <c r="Q24" s="1">
        <f t="shared" ca="1" si="6"/>
        <v>7417677.4442457315</v>
      </c>
    </row>
    <row r="25" spans="1:24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Dataset!K25</f>
        <v>8288097.326762314</v>
      </c>
      <c r="E25" s="124">
        <f t="shared" ca="1" si="7"/>
        <v>554.06000000000006</v>
      </c>
      <c r="F25" s="124">
        <f t="shared" ca="1" si="7"/>
        <v>0</v>
      </c>
      <c r="G25" s="12">
        <f>Dataset!AY25</f>
        <v>31</v>
      </c>
      <c r="H25" s="115">
        <f>Dataset!BS25</f>
        <v>0</v>
      </c>
      <c r="I25" s="12">
        <f>Dataset!AT25</f>
        <v>643937</v>
      </c>
      <c r="K25" s="12">
        <f t="shared" si="0"/>
        <v>-1911212.21422041</v>
      </c>
      <c r="L25" s="1">
        <f t="shared" ca="1" si="1"/>
        <v>2570921.4432928008</v>
      </c>
      <c r="M25" s="1">
        <f t="shared" ca="1" si="2"/>
        <v>0</v>
      </c>
      <c r="N25" s="1">
        <f t="shared" si="3"/>
        <v>4523798.4938138649</v>
      </c>
      <c r="O25" s="1">
        <f t="shared" si="4"/>
        <v>0</v>
      </c>
      <c r="P25" s="1">
        <f t="shared" si="5"/>
        <v>3124628.7119791801</v>
      </c>
      <c r="Q25" s="1">
        <f t="shared" ca="1" si="6"/>
        <v>8308136.4348654356</v>
      </c>
    </row>
    <row r="26" spans="1:24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Dataset!K26</f>
        <v>9988749.2108940259</v>
      </c>
      <c r="E26" s="124">
        <f t="shared" ref="E26:F26" ca="1" si="8">E14</f>
        <v>680.29000000000008</v>
      </c>
      <c r="F26" s="124">
        <f t="shared" ca="1" si="8"/>
        <v>0</v>
      </c>
      <c r="G26" s="12">
        <f>Dataset!AY26</f>
        <v>31</v>
      </c>
      <c r="H26" s="115">
        <f>Dataset!BS26</f>
        <v>0</v>
      </c>
      <c r="I26" s="12">
        <f>Dataset!AT26</f>
        <v>659861.19999999995</v>
      </c>
      <c r="K26" s="12">
        <f t="shared" si="0"/>
        <v>-1911212.21422041</v>
      </c>
      <c r="L26" s="1">
        <f t="shared" ca="1" si="1"/>
        <v>3156647.5628229063</v>
      </c>
      <c r="M26" s="1">
        <f t="shared" ca="1" si="2"/>
        <v>0</v>
      </c>
      <c r="N26" s="1">
        <f t="shared" si="3"/>
        <v>4523798.4938138649</v>
      </c>
      <c r="O26" s="1">
        <f t="shared" si="4"/>
        <v>0</v>
      </c>
      <c r="P26" s="1">
        <f t="shared" si="5"/>
        <v>3201899.0234153899</v>
      </c>
      <c r="Q26" s="1">
        <f t="shared" ca="1" si="6"/>
        <v>8971132.8658317514</v>
      </c>
    </row>
    <row r="27" spans="1:24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Dataset!K27</f>
        <v>8934920.7579940259</v>
      </c>
      <c r="E27" s="124">
        <f t="shared" ref="E27:F27" ca="1" si="9">E15</f>
        <v>621.00999999999988</v>
      </c>
      <c r="F27" s="124">
        <f t="shared" ca="1" si="9"/>
        <v>0</v>
      </c>
      <c r="G27" s="12">
        <f>Dataset!AY27</f>
        <v>28</v>
      </c>
      <c r="H27" s="115">
        <f>Dataset!BS27</f>
        <v>0</v>
      </c>
      <c r="I27" s="12">
        <f>Dataset!AT27</f>
        <v>659861.19999999995</v>
      </c>
      <c r="K27" s="12">
        <f t="shared" si="0"/>
        <v>-1911212.21422041</v>
      </c>
      <c r="L27" s="1">
        <f t="shared" ca="1" si="1"/>
        <v>2881579.4778530514</v>
      </c>
      <c r="M27" s="1">
        <f t="shared" ca="1" si="2"/>
        <v>0</v>
      </c>
      <c r="N27" s="1">
        <f t="shared" si="3"/>
        <v>4086011.5427996195</v>
      </c>
      <c r="O27" s="1">
        <f t="shared" si="4"/>
        <v>0</v>
      </c>
      <c r="P27" s="1">
        <f t="shared" si="5"/>
        <v>3201899.0234153899</v>
      </c>
      <c r="Q27" s="1">
        <f t="shared" ca="1" si="6"/>
        <v>8258277.8298476506</v>
      </c>
    </row>
    <row r="28" spans="1:24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Dataset!K28</f>
        <v>9083539.4957940262</v>
      </c>
      <c r="E28" s="124">
        <f t="shared" ref="E28:F28" ca="1" si="10">E16</f>
        <v>525.08999999999992</v>
      </c>
      <c r="F28" s="124">
        <f t="shared" ca="1" si="10"/>
        <v>0.58000000000000007</v>
      </c>
      <c r="G28" s="12">
        <f>Dataset!AY28</f>
        <v>31</v>
      </c>
      <c r="H28" s="115">
        <f>Dataset!BS28</f>
        <v>0</v>
      </c>
      <c r="I28" s="12">
        <f>Dataset!AT28</f>
        <v>659861.19999999995</v>
      </c>
      <c r="K28" s="12">
        <f t="shared" si="0"/>
        <v>-1911212.21422041</v>
      </c>
      <c r="L28" s="1">
        <f t="shared" ca="1" si="1"/>
        <v>2436496.3012284162</v>
      </c>
      <c r="M28" s="1">
        <f t="shared" ca="1" si="2"/>
        <v>4466.2832951753508</v>
      </c>
      <c r="N28" s="1">
        <f t="shared" si="3"/>
        <v>4523798.4938138649</v>
      </c>
      <c r="O28" s="1">
        <f t="shared" si="4"/>
        <v>0</v>
      </c>
      <c r="P28" s="1">
        <f t="shared" si="5"/>
        <v>3201899.0234153899</v>
      </c>
      <c r="Q28" s="1">
        <f t="shared" ca="1" si="6"/>
        <v>8255447.8875324372</v>
      </c>
    </row>
    <row r="29" spans="1:24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Dataset!K29</f>
        <v>7471400.6048940262</v>
      </c>
      <c r="E29" s="124">
        <f t="shared" ref="E29:F29" ca="1" si="11">E17</f>
        <v>323.27</v>
      </c>
      <c r="F29" s="124">
        <f t="shared" ca="1" si="11"/>
        <v>2.66</v>
      </c>
      <c r="G29" s="12">
        <f>Dataset!AY29</f>
        <v>30</v>
      </c>
      <c r="H29" s="115">
        <f>Dataset!BS29</f>
        <v>0</v>
      </c>
      <c r="I29" s="12">
        <f>Dataset!AT29</f>
        <v>659861.19999999995</v>
      </c>
      <c r="K29" s="12">
        <f t="shared" si="0"/>
        <v>-1911212.21422041</v>
      </c>
      <c r="L29" s="1">
        <f t="shared" ca="1" si="1"/>
        <v>1500021.2521626963</v>
      </c>
      <c r="M29" s="1">
        <f t="shared" ca="1" si="2"/>
        <v>20483.299250286953</v>
      </c>
      <c r="N29" s="1">
        <f t="shared" si="3"/>
        <v>4377869.5101424493</v>
      </c>
      <c r="O29" s="1">
        <f t="shared" si="4"/>
        <v>0</v>
      </c>
      <c r="P29" s="1">
        <f t="shared" si="5"/>
        <v>3201899.0234153899</v>
      </c>
      <c r="Q29" s="1">
        <f t="shared" ca="1" si="6"/>
        <v>7189060.8707504123</v>
      </c>
    </row>
    <row r="30" spans="1:24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Dataset!K30</f>
        <v>6839623.9084940264</v>
      </c>
      <c r="E30" s="124">
        <f t="shared" ref="E30:F30" ca="1" si="12">E18</f>
        <v>121.16</v>
      </c>
      <c r="F30" s="124">
        <f t="shared" ca="1" si="12"/>
        <v>64.11</v>
      </c>
      <c r="G30" s="12">
        <f>Dataset!AY30</f>
        <v>31</v>
      </c>
      <c r="H30" s="115">
        <f>Dataset!BS30</f>
        <v>0</v>
      </c>
      <c r="I30" s="12">
        <f>Dataset!AT30</f>
        <v>659861.19999999995</v>
      </c>
      <c r="K30" s="12">
        <f t="shared" si="0"/>
        <v>-1911212.21422041</v>
      </c>
      <c r="L30" s="1">
        <f t="shared" ca="1" si="1"/>
        <v>562200.55963136791</v>
      </c>
      <c r="M30" s="1">
        <f t="shared" ca="1" si="2"/>
        <v>493678.31388567534</v>
      </c>
      <c r="N30" s="1">
        <f t="shared" si="3"/>
        <v>4523798.4938138649</v>
      </c>
      <c r="O30" s="1">
        <f t="shared" si="4"/>
        <v>0</v>
      </c>
      <c r="P30" s="1">
        <f t="shared" si="5"/>
        <v>3201899.0234153899</v>
      </c>
      <c r="Q30" s="1">
        <f t="shared" ca="1" si="6"/>
        <v>6870364.176525888</v>
      </c>
    </row>
    <row r="31" spans="1:24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Dataset!K31</f>
        <v>6992422.3415940264</v>
      </c>
      <c r="E31" s="124">
        <f t="shared" ref="E31:F31" ca="1" si="13">E19</f>
        <v>19.970000000000002</v>
      </c>
      <c r="F31" s="124">
        <f t="shared" ca="1" si="13"/>
        <v>161.94999999999999</v>
      </c>
      <c r="G31" s="12">
        <f>Dataset!AY31</f>
        <v>30</v>
      </c>
      <c r="H31" s="115">
        <f>Dataset!BS31</f>
        <v>0</v>
      </c>
      <c r="I31" s="12">
        <f>Dataset!AT31</f>
        <v>659861.19999999995</v>
      </c>
      <c r="K31" s="12">
        <f t="shared" si="0"/>
        <v>-1911212.21422041</v>
      </c>
      <c r="L31" s="1">
        <f t="shared" ca="1" si="1"/>
        <v>92663.793131713581</v>
      </c>
      <c r="M31" s="1">
        <f t="shared" ca="1" si="2"/>
        <v>1247094.102851117</v>
      </c>
      <c r="N31" s="1">
        <f t="shared" si="3"/>
        <v>4377869.5101424493</v>
      </c>
      <c r="O31" s="1">
        <f t="shared" si="4"/>
        <v>0</v>
      </c>
      <c r="P31" s="1">
        <f t="shared" si="5"/>
        <v>3201899.0234153899</v>
      </c>
      <c r="Q31" s="1">
        <f t="shared" ca="1" si="6"/>
        <v>7008314.2153202593</v>
      </c>
    </row>
    <row r="32" spans="1:24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Dataset!K32</f>
        <v>7454634.9496940263</v>
      </c>
      <c r="E32" s="124">
        <f t="shared" ref="E32:F32" ca="1" si="14">E20</f>
        <v>0.72999999999999987</v>
      </c>
      <c r="F32" s="124">
        <f t="shared" ca="1" si="14"/>
        <v>277.32000000000005</v>
      </c>
      <c r="G32" s="12">
        <f>Dataset!AY32</f>
        <v>31</v>
      </c>
      <c r="H32" s="115">
        <f>Dataset!BS32</f>
        <v>0</v>
      </c>
      <c r="I32" s="12">
        <f>Dataset!AT32</f>
        <v>659861.19999999995</v>
      </c>
      <c r="K32" s="12">
        <f t="shared" si="0"/>
        <v>-1911212.21422041</v>
      </c>
      <c r="L32" s="1">
        <f t="shared" ca="1" si="1"/>
        <v>3387.3094134276862</v>
      </c>
      <c r="M32" s="1">
        <f t="shared" ca="1" si="2"/>
        <v>2135499.4541690145</v>
      </c>
      <c r="N32" s="1">
        <f t="shared" si="3"/>
        <v>4523798.4938138649</v>
      </c>
      <c r="O32" s="1">
        <f t="shared" si="4"/>
        <v>0</v>
      </c>
      <c r="P32" s="1">
        <f t="shared" si="5"/>
        <v>3201899.0234153899</v>
      </c>
      <c r="Q32" s="1">
        <f t="shared" ca="1" si="6"/>
        <v>7953372.066591287</v>
      </c>
    </row>
    <row r="33" spans="1:17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Dataset!K33</f>
        <v>7416488.4797940264</v>
      </c>
      <c r="E33" s="124">
        <f t="shared" ref="E33:F33" ca="1" si="15">E21</f>
        <v>1.7199999999999995</v>
      </c>
      <c r="F33" s="124">
        <f t="shared" ca="1" si="15"/>
        <v>259.34000000000003</v>
      </c>
      <c r="G33" s="12">
        <f>Dataset!AY33</f>
        <v>31</v>
      </c>
      <c r="H33" s="115">
        <f>Dataset!BS33</f>
        <v>0</v>
      </c>
      <c r="I33" s="12">
        <f>Dataset!AT33</f>
        <v>659861.19999999995</v>
      </c>
      <c r="K33" s="12">
        <f t="shared" si="0"/>
        <v>-1911212.21422041</v>
      </c>
      <c r="L33" s="1">
        <f t="shared" ca="1" si="1"/>
        <v>7981.0577960213977</v>
      </c>
      <c r="M33" s="1">
        <f t="shared" ca="1" si="2"/>
        <v>1997044.6720185783</v>
      </c>
      <c r="N33" s="1">
        <f t="shared" si="3"/>
        <v>4523798.4938138649</v>
      </c>
      <c r="O33" s="1">
        <f t="shared" si="4"/>
        <v>0</v>
      </c>
      <c r="P33" s="1">
        <f t="shared" si="5"/>
        <v>3201899.0234153899</v>
      </c>
      <c r="Q33" s="1">
        <f t="shared" ca="1" si="6"/>
        <v>7819511.0328234453</v>
      </c>
    </row>
    <row r="34" spans="1:17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Dataset!K34</f>
        <v>6927804.9839940257</v>
      </c>
      <c r="E34" s="124">
        <f t="shared" ref="E34:F34" ca="1" si="16">E22</f>
        <v>46.3</v>
      </c>
      <c r="F34" s="124">
        <f t="shared" ca="1" si="16"/>
        <v>132.88999999999999</v>
      </c>
      <c r="G34" s="12">
        <f>Dataset!AY34</f>
        <v>30</v>
      </c>
      <c r="H34" s="115">
        <f>Dataset!BS34</f>
        <v>0</v>
      </c>
      <c r="I34" s="12">
        <f>Dataset!AT34</f>
        <v>659861.19999999995</v>
      </c>
      <c r="K34" s="12">
        <f t="shared" si="0"/>
        <v>-1911212.21422041</v>
      </c>
      <c r="L34" s="1">
        <f t="shared" ca="1" si="1"/>
        <v>214838.93950918069</v>
      </c>
      <c r="M34" s="1">
        <f t="shared" ca="1" si="2"/>
        <v>1023317.9087859521</v>
      </c>
      <c r="N34" s="1">
        <f t="shared" si="3"/>
        <v>4377869.5101424493</v>
      </c>
      <c r="O34" s="1">
        <f t="shared" si="4"/>
        <v>0</v>
      </c>
      <c r="P34" s="1">
        <f t="shared" si="5"/>
        <v>3201899.0234153899</v>
      </c>
      <c r="Q34" s="1">
        <f t="shared" ca="1" si="6"/>
        <v>6906713.1676325621</v>
      </c>
    </row>
    <row r="35" spans="1:17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Dataset!K35</f>
        <v>6963024.5938940272</v>
      </c>
      <c r="E35" s="124">
        <f t="shared" ref="E35:F35" ca="1" si="17">E23</f>
        <v>183.56</v>
      </c>
      <c r="F35" s="124">
        <f t="shared" ca="1" si="17"/>
        <v>34.660000000000004</v>
      </c>
      <c r="G35" s="12">
        <f>Dataset!AY35</f>
        <v>31</v>
      </c>
      <c r="H35" s="115">
        <f>Dataset!BS35</f>
        <v>0</v>
      </c>
      <c r="I35" s="12">
        <f>Dataset!AT35</f>
        <v>659861.19999999995</v>
      </c>
      <c r="K35" s="12">
        <f t="shared" si="0"/>
        <v>-1911212.21422041</v>
      </c>
      <c r="L35" s="1">
        <f t="shared" ca="1" si="1"/>
        <v>851745.912231214</v>
      </c>
      <c r="M35" s="1">
        <f t="shared" ca="1" si="2"/>
        <v>266898.92932892701</v>
      </c>
      <c r="N35" s="1">
        <f t="shared" si="3"/>
        <v>4523798.4938138649</v>
      </c>
      <c r="O35" s="1">
        <f t="shared" si="4"/>
        <v>0</v>
      </c>
      <c r="P35" s="1">
        <f t="shared" si="5"/>
        <v>3201899.0234153899</v>
      </c>
      <c r="Q35" s="1">
        <f t="shared" ca="1" si="6"/>
        <v>6933130.1445689853</v>
      </c>
    </row>
    <row r="36" spans="1:17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Dataset!K36</f>
        <v>7769142.098894028</v>
      </c>
      <c r="E36" s="124">
        <f t="shared" ref="E36:F36" ca="1" si="18">E24</f>
        <v>391.92999999999995</v>
      </c>
      <c r="F36" s="124">
        <f t="shared" ca="1" si="18"/>
        <v>1.0099999999999998</v>
      </c>
      <c r="G36" s="12">
        <f>Dataset!AY36</f>
        <v>30</v>
      </c>
      <c r="H36" s="115">
        <f>Dataset!BS36</f>
        <v>0</v>
      </c>
      <c r="I36" s="12">
        <f>Dataset!AT36</f>
        <v>659861.19999999995</v>
      </c>
      <c r="K36" s="12">
        <f t="shared" si="0"/>
        <v>-1911212.21422041</v>
      </c>
      <c r="L36" s="1">
        <f t="shared" ca="1" si="1"/>
        <v>1818613.943020155</v>
      </c>
      <c r="M36" s="1">
        <f t="shared" ca="1" si="2"/>
        <v>7777.493324357074</v>
      </c>
      <c r="N36" s="1">
        <f t="shared" si="3"/>
        <v>4377869.5101424493</v>
      </c>
      <c r="O36" s="1">
        <f t="shared" si="4"/>
        <v>0</v>
      </c>
      <c r="P36" s="1">
        <f t="shared" si="5"/>
        <v>3201899.0234153899</v>
      </c>
      <c r="Q36" s="1">
        <f t="shared" ca="1" si="6"/>
        <v>7494947.7556819413</v>
      </c>
    </row>
    <row r="37" spans="1:17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Dataset!K37</f>
        <v>8556821.8163940273</v>
      </c>
      <c r="E37" s="124">
        <f t="shared" ref="E37:F37" ca="1" si="19">E25</f>
        <v>554.06000000000006</v>
      </c>
      <c r="F37" s="124">
        <f t="shared" ca="1" si="19"/>
        <v>0</v>
      </c>
      <c r="G37" s="12">
        <f>Dataset!AY37</f>
        <v>31</v>
      </c>
      <c r="H37" s="115">
        <f>Dataset!BS37</f>
        <v>0</v>
      </c>
      <c r="I37" s="12">
        <f>Dataset!AT37</f>
        <v>659861.19999999995</v>
      </c>
      <c r="K37" s="12">
        <f t="shared" si="0"/>
        <v>-1911212.21422041</v>
      </c>
      <c r="L37" s="1">
        <f t="shared" ca="1" si="1"/>
        <v>2570921.4432928008</v>
      </c>
      <c r="M37" s="1">
        <f t="shared" ca="1" si="2"/>
        <v>0</v>
      </c>
      <c r="N37" s="1">
        <f t="shared" si="3"/>
        <v>4523798.4938138649</v>
      </c>
      <c r="O37" s="1">
        <f t="shared" ref="O37:O100" si="20">H37*$V$12</f>
        <v>0</v>
      </c>
      <c r="P37" s="1">
        <f t="shared" ref="P37:P100" si="21">I37*$V$13</f>
        <v>3201899.0234153899</v>
      </c>
      <c r="Q37" s="1">
        <f t="shared" ca="1" si="6"/>
        <v>8385406.7463016454</v>
      </c>
    </row>
    <row r="38" spans="1:17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Dataset!K38</f>
        <v>9735262.3652854096</v>
      </c>
      <c r="E38" s="124">
        <f t="shared" ref="E38:F38" ca="1" si="22">E26</f>
        <v>680.29000000000008</v>
      </c>
      <c r="F38" s="124">
        <f t="shared" ca="1" si="22"/>
        <v>0</v>
      </c>
      <c r="G38" s="12">
        <f>Dataset!AY38</f>
        <v>31</v>
      </c>
      <c r="H38" s="115">
        <f>Dataset!BS38</f>
        <v>0</v>
      </c>
      <c r="I38" s="12">
        <f>Dataset!AT38</f>
        <v>677384</v>
      </c>
      <c r="K38" s="12">
        <f t="shared" si="0"/>
        <v>-1911212.21422041</v>
      </c>
      <c r="L38" s="1">
        <f t="shared" ca="1" si="1"/>
        <v>3156647.5628229063</v>
      </c>
      <c r="M38" s="1">
        <f t="shared" ca="1" si="2"/>
        <v>0</v>
      </c>
      <c r="N38" s="1">
        <f t="shared" si="3"/>
        <v>4523798.4938138649</v>
      </c>
      <c r="O38" s="1">
        <f t="shared" si="20"/>
        <v>0</v>
      </c>
      <c r="P38" s="1">
        <f t="shared" si="21"/>
        <v>3286926.3537198589</v>
      </c>
      <c r="Q38" s="1">
        <f t="shared" ca="1" si="6"/>
        <v>9056160.1961362194</v>
      </c>
    </row>
    <row r="39" spans="1:17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Dataset!K39</f>
        <v>9173778.9674854074</v>
      </c>
      <c r="E39" s="124">
        <f t="shared" ref="E39:F39" ca="1" si="23">E27</f>
        <v>621.00999999999988</v>
      </c>
      <c r="F39" s="124">
        <f t="shared" ca="1" si="23"/>
        <v>0</v>
      </c>
      <c r="G39" s="12">
        <f>Dataset!AY39</f>
        <v>28</v>
      </c>
      <c r="H39" s="115">
        <f>Dataset!BS39</f>
        <v>0</v>
      </c>
      <c r="I39" s="12">
        <f>Dataset!AT39</f>
        <v>677384</v>
      </c>
      <c r="K39" s="12">
        <f t="shared" si="0"/>
        <v>-1911212.21422041</v>
      </c>
      <c r="L39" s="1">
        <f t="shared" ca="1" si="1"/>
        <v>2881579.4778530514</v>
      </c>
      <c r="M39" s="1">
        <f t="shared" ca="1" si="2"/>
        <v>0</v>
      </c>
      <c r="N39" s="1">
        <f t="shared" si="3"/>
        <v>4086011.5427996195</v>
      </c>
      <c r="O39" s="1">
        <f t="shared" si="20"/>
        <v>0</v>
      </c>
      <c r="P39" s="1">
        <f t="shared" si="21"/>
        <v>3286926.3537198589</v>
      </c>
      <c r="Q39" s="1">
        <f t="shared" ca="1" si="6"/>
        <v>8343305.1601521205</v>
      </c>
    </row>
    <row r="40" spans="1:17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Dataset!K40</f>
        <v>8959649.7311854083</v>
      </c>
      <c r="E40" s="124">
        <f t="shared" ref="E40:F40" ca="1" si="24">E28</f>
        <v>525.08999999999992</v>
      </c>
      <c r="F40" s="124">
        <f t="shared" ca="1" si="24"/>
        <v>0.58000000000000007</v>
      </c>
      <c r="G40" s="12">
        <f>Dataset!AY40</f>
        <v>31</v>
      </c>
      <c r="H40" s="115">
        <f>Dataset!BS40</f>
        <v>0</v>
      </c>
      <c r="I40" s="12">
        <f>Dataset!AT40</f>
        <v>677384</v>
      </c>
      <c r="K40" s="12">
        <f t="shared" si="0"/>
        <v>-1911212.21422041</v>
      </c>
      <c r="L40" s="1">
        <f t="shared" ca="1" si="1"/>
        <v>2436496.3012284162</v>
      </c>
      <c r="M40" s="1">
        <f t="shared" ca="1" si="2"/>
        <v>4466.2832951753508</v>
      </c>
      <c r="N40" s="1">
        <f t="shared" si="3"/>
        <v>4523798.4938138649</v>
      </c>
      <c r="O40" s="1">
        <f t="shared" si="20"/>
        <v>0</v>
      </c>
      <c r="P40" s="1">
        <f t="shared" si="21"/>
        <v>3286926.3537198589</v>
      </c>
      <c r="Q40" s="1">
        <f t="shared" ca="1" si="6"/>
        <v>8340475.2178369053</v>
      </c>
    </row>
    <row r="41" spans="1:17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Dataset!K41</f>
        <v>7428675.5899854088</v>
      </c>
      <c r="E41" s="124">
        <f t="shared" ref="E41:F41" ca="1" si="25">E29</f>
        <v>323.27</v>
      </c>
      <c r="F41" s="124">
        <f t="shared" ca="1" si="25"/>
        <v>2.66</v>
      </c>
      <c r="G41" s="12">
        <f>Dataset!AY41</f>
        <v>30</v>
      </c>
      <c r="H41" s="115">
        <f>Dataset!BS41</f>
        <v>0</v>
      </c>
      <c r="I41" s="12">
        <f>Dataset!AT41</f>
        <v>677384</v>
      </c>
      <c r="K41" s="12">
        <f t="shared" si="0"/>
        <v>-1911212.21422041</v>
      </c>
      <c r="L41" s="1">
        <f t="shared" ca="1" si="1"/>
        <v>1500021.2521626963</v>
      </c>
      <c r="M41" s="1">
        <f t="shared" ca="1" si="2"/>
        <v>20483.299250286953</v>
      </c>
      <c r="N41" s="1">
        <f t="shared" si="3"/>
        <v>4377869.5101424493</v>
      </c>
      <c r="O41" s="1">
        <f t="shared" si="20"/>
        <v>0</v>
      </c>
      <c r="P41" s="1">
        <f t="shared" si="21"/>
        <v>3286926.3537198589</v>
      </c>
      <c r="Q41" s="1">
        <f t="shared" ca="1" si="6"/>
        <v>7274088.2010548813</v>
      </c>
    </row>
    <row r="42" spans="1:17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Dataset!K42</f>
        <v>6859389.188585409</v>
      </c>
      <c r="E42" s="124">
        <f t="shared" ref="E42:F42" ca="1" si="26">E30</f>
        <v>121.16</v>
      </c>
      <c r="F42" s="124">
        <f t="shared" ca="1" si="26"/>
        <v>64.11</v>
      </c>
      <c r="G42" s="12">
        <f>Dataset!AY42</f>
        <v>31</v>
      </c>
      <c r="H42" s="115">
        <f>Dataset!BS42</f>
        <v>0</v>
      </c>
      <c r="I42" s="12">
        <f>Dataset!AT42</f>
        <v>677384</v>
      </c>
      <c r="K42" s="12">
        <f t="shared" si="0"/>
        <v>-1911212.21422041</v>
      </c>
      <c r="L42" s="1">
        <f t="shared" ca="1" si="1"/>
        <v>562200.55963136791</v>
      </c>
      <c r="M42" s="1">
        <f t="shared" ca="1" si="2"/>
        <v>493678.31388567534</v>
      </c>
      <c r="N42" s="1">
        <f t="shared" si="3"/>
        <v>4523798.4938138649</v>
      </c>
      <c r="O42" s="1">
        <f t="shared" si="20"/>
        <v>0</v>
      </c>
      <c r="P42" s="1">
        <f t="shared" si="21"/>
        <v>3286926.3537198589</v>
      </c>
      <c r="Q42" s="1">
        <f t="shared" ca="1" si="6"/>
        <v>6955391.506830357</v>
      </c>
    </row>
    <row r="43" spans="1:17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Dataset!K43</f>
        <v>6924433.8549854094</v>
      </c>
      <c r="E43" s="124">
        <f t="shared" ref="E43:F43" ca="1" si="27">E31</f>
        <v>19.970000000000002</v>
      </c>
      <c r="F43" s="124">
        <f t="shared" ca="1" si="27"/>
        <v>161.94999999999999</v>
      </c>
      <c r="G43" s="12">
        <f>Dataset!AY43</f>
        <v>30</v>
      </c>
      <c r="H43" s="115">
        <f>Dataset!BS43</f>
        <v>0</v>
      </c>
      <c r="I43" s="12">
        <f>Dataset!AT43</f>
        <v>677384</v>
      </c>
      <c r="K43" s="12">
        <f t="shared" si="0"/>
        <v>-1911212.21422041</v>
      </c>
      <c r="L43" s="1">
        <f t="shared" ca="1" si="1"/>
        <v>92663.793131713581</v>
      </c>
      <c r="M43" s="1">
        <f t="shared" ca="1" si="2"/>
        <v>1247094.102851117</v>
      </c>
      <c r="N43" s="1">
        <f t="shared" si="3"/>
        <v>4377869.5101424493</v>
      </c>
      <c r="O43" s="1">
        <f t="shared" si="20"/>
        <v>0</v>
      </c>
      <c r="P43" s="1">
        <f t="shared" si="21"/>
        <v>3286926.3537198589</v>
      </c>
      <c r="Q43" s="1">
        <f t="shared" ca="1" si="6"/>
        <v>7093341.5456247292</v>
      </c>
    </row>
    <row r="44" spans="1:17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Dataset!K44</f>
        <v>7628178.5090854103</v>
      </c>
      <c r="E44" s="124">
        <f t="shared" ref="E44:F44" ca="1" si="28">E32</f>
        <v>0.72999999999999987</v>
      </c>
      <c r="F44" s="124">
        <f t="shared" ca="1" si="28"/>
        <v>277.32000000000005</v>
      </c>
      <c r="G44" s="12">
        <f>Dataset!AY44</f>
        <v>31</v>
      </c>
      <c r="H44" s="115">
        <f>Dataset!BS44</f>
        <v>0</v>
      </c>
      <c r="I44" s="12">
        <f>Dataset!AT44</f>
        <v>677384</v>
      </c>
      <c r="K44" s="12">
        <f t="shared" si="0"/>
        <v>-1911212.21422041</v>
      </c>
      <c r="L44" s="1">
        <f t="shared" ca="1" si="1"/>
        <v>3387.3094134276862</v>
      </c>
      <c r="M44" s="1">
        <f t="shared" ca="1" si="2"/>
        <v>2135499.4541690145</v>
      </c>
      <c r="N44" s="1">
        <f t="shared" si="3"/>
        <v>4523798.4938138649</v>
      </c>
      <c r="O44" s="1">
        <f t="shared" si="20"/>
        <v>0</v>
      </c>
      <c r="P44" s="1">
        <f t="shared" si="21"/>
        <v>3286926.3537198589</v>
      </c>
      <c r="Q44" s="1">
        <f t="shared" ca="1" si="6"/>
        <v>8038399.3968957551</v>
      </c>
    </row>
    <row r="45" spans="1:17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Dataset!K45</f>
        <v>7863920.7364854096</v>
      </c>
      <c r="E45" s="124">
        <f t="shared" ref="E45:F45" ca="1" si="29">E33</f>
        <v>1.7199999999999995</v>
      </c>
      <c r="F45" s="124">
        <f t="shared" ca="1" si="29"/>
        <v>259.34000000000003</v>
      </c>
      <c r="G45" s="12">
        <f>Dataset!AY45</f>
        <v>31</v>
      </c>
      <c r="H45" s="115">
        <f>Dataset!BS45</f>
        <v>0</v>
      </c>
      <c r="I45" s="12">
        <f>Dataset!AT45</f>
        <v>677384</v>
      </c>
      <c r="K45" s="12">
        <f t="shared" si="0"/>
        <v>-1911212.21422041</v>
      </c>
      <c r="L45" s="1">
        <f t="shared" ca="1" si="1"/>
        <v>7981.0577960213977</v>
      </c>
      <c r="M45" s="1">
        <f t="shared" ca="1" si="2"/>
        <v>1997044.6720185783</v>
      </c>
      <c r="N45" s="1">
        <f t="shared" si="3"/>
        <v>4523798.4938138649</v>
      </c>
      <c r="O45" s="1">
        <f t="shared" si="20"/>
        <v>0</v>
      </c>
      <c r="P45" s="1">
        <f t="shared" si="21"/>
        <v>3286926.3537198589</v>
      </c>
      <c r="Q45" s="1">
        <f t="shared" ca="1" si="6"/>
        <v>7904538.3631279133</v>
      </c>
    </row>
    <row r="46" spans="1:17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Dataset!K46</f>
        <v>7252656.5305854091</v>
      </c>
      <c r="E46" s="124">
        <f t="shared" ref="E46:F46" ca="1" si="30">E34</f>
        <v>46.3</v>
      </c>
      <c r="F46" s="124">
        <f t="shared" ca="1" si="30"/>
        <v>132.88999999999999</v>
      </c>
      <c r="G46" s="12">
        <f>Dataset!AY46</f>
        <v>30</v>
      </c>
      <c r="H46" s="115">
        <f>Dataset!BS46</f>
        <v>0</v>
      </c>
      <c r="I46" s="12">
        <f>Dataset!AT46</f>
        <v>677384</v>
      </c>
      <c r="K46" s="12">
        <f t="shared" si="0"/>
        <v>-1911212.21422041</v>
      </c>
      <c r="L46" s="1">
        <f t="shared" ca="1" si="1"/>
        <v>214838.93950918069</v>
      </c>
      <c r="M46" s="1">
        <f t="shared" ca="1" si="2"/>
        <v>1023317.9087859521</v>
      </c>
      <c r="N46" s="1">
        <f t="shared" si="3"/>
        <v>4377869.5101424493</v>
      </c>
      <c r="O46" s="1">
        <f t="shared" si="20"/>
        <v>0</v>
      </c>
      <c r="P46" s="1">
        <f t="shared" si="21"/>
        <v>3286926.3537198589</v>
      </c>
      <c r="Q46" s="1">
        <f t="shared" ca="1" si="6"/>
        <v>6991740.4979370311</v>
      </c>
    </row>
    <row r="47" spans="1:17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Dataset!K47</f>
        <v>6924665.3202854097</v>
      </c>
      <c r="E47" s="124">
        <f t="shared" ref="E47:F47" ca="1" si="31">E35</f>
        <v>183.56</v>
      </c>
      <c r="F47" s="124">
        <f t="shared" ca="1" si="31"/>
        <v>34.660000000000004</v>
      </c>
      <c r="G47" s="12">
        <f>Dataset!AY47</f>
        <v>31</v>
      </c>
      <c r="H47" s="115">
        <f>Dataset!BS47</f>
        <v>0</v>
      </c>
      <c r="I47" s="12">
        <f>Dataset!AT47</f>
        <v>677384</v>
      </c>
      <c r="K47" s="12">
        <f t="shared" si="0"/>
        <v>-1911212.21422041</v>
      </c>
      <c r="L47" s="1">
        <f t="shared" ca="1" si="1"/>
        <v>851745.912231214</v>
      </c>
      <c r="M47" s="1">
        <f t="shared" ca="1" si="2"/>
        <v>266898.92932892701</v>
      </c>
      <c r="N47" s="1">
        <f t="shared" si="3"/>
        <v>4523798.4938138649</v>
      </c>
      <c r="O47" s="1">
        <f t="shared" si="20"/>
        <v>0</v>
      </c>
      <c r="P47" s="1">
        <f t="shared" si="21"/>
        <v>3286926.3537198589</v>
      </c>
      <c r="Q47" s="1">
        <f t="shared" ca="1" si="6"/>
        <v>7018157.4748734552</v>
      </c>
    </row>
    <row r="48" spans="1:17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Dataset!K48</f>
        <v>7121552.6544854073</v>
      </c>
      <c r="E48" s="124">
        <f t="shared" ref="E48:F48" ca="1" si="32">E36</f>
        <v>391.92999999999995</v>
      </c>
      <c r="F48" s="124">
        <f t="shared" ca="1" si="32"/>
        <v>1.0099999999999998</v>
      </c>
      <c r="G48" s="12">
        <f>Dataset!AY48</f>
        <v>30</v>
      </c>
      <c r="H48" s="115">
        <f>Dataset!BS48</f>
        <v>0</v>
      </c>
      <c r="I48" s="12">
        <f>Dataset!AT48</f>
        <v>677384</v>
      </c>
      <c r="K48" s="12">
        <f t="shared" si="0"/>
        <v>-1911212.21422041</v>
      </c>
      <c r="L48" s="1">
        <f t="shared" ca="1" si="1"/>
        <v>1818613.943020155</v>
      </c>
      <c r="M48" s="1">
        <f t="shared" ca="1" si="2"/>
        <v>7777.493324357074</v>
      </c>
      <c r="N48" s="1">
        <f t="shared" si="3"/>
        <v>4377869.5101424493</v>
      </c>
      <c r="O48" s="1">
        <f t="shared" si="20"/>
        <v>0</v>
      </c>
      <c r="P48" s="1">
        <f t="shared" si="21"/>
        <v>3286926.3537198589</v>
      </c>
      <c r="Q48" s="1">
        <f t="shared" ca="1" si="6"/>
        <v>7579975.0859864093</v>
      </c>
    </row>
    <row r="49" spans="1:34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Dataset!K49</f>
        <v>7534726.56518541</v>
      </c>
      <c r="E49" s="124">
        <f t="shared" ref="E49:F49" ca="1" si="33">E37</f>
        <v>554.06000000000006</v>
      </c>
      <c r="F49" s="124">
        <f t="shared" ca="1" si="33"/>
        <v>0</v>
      </c>
      <c r="G49" s="12">
        <f>Dataset!AY49</f>
        <v>31</v>
      </c>
      <c r="H49" s="115">
        <f>Dataset!BS49</f>
        <v>0</v>
      </c>
      <c r="I49" s="12">
        <f>Dataset!AT49</f>
        <v>677384</v>
      </c>
      <c r="K49" s="12">
        <f t="shared" si="0"/>
        <v>-1911212.21422041</v>
      </c>
      <c r="L49" s="1">
        <f t="shared" ca="1" si="1"/>
        <v>2570921.4432928008</v>
      </c>
      <c r="M49" s="1">
        <f t="shared" ca="1" si="2"/>
        <v>0</v>
      </c>
      <c r="N49" s="1">
        <f t="shared" si="3"/>
        <v>4523798.4938138649</v>
      </c>
      <c r="O49" s="1">
        <f t="shared" si="20"/>
        <v>0</v>
      </c>
      <c r="P49" s="1">
        <f t="shared" si="21"/>
        <v>3286926.3537198589</v>
      </c>
      <c r="Q49" s="1">
        <f t="shared" ca="1" si="6"/>
        <v>8470434.0766061153</v>
      </c>
    </row>
    <row r="50" spans="1:34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Dataset!K50</f>
        <v>9031481.7587633412</v>
      </c>
      <c r="E50" s="124">
        <f t="shared" ref="E50:F50" ca="1" si="34">E38</f>
        <v>680.29000000000008</v>
      </c>
      <c r="F50" s="124">
        <f t="shared" ca="1" si="34"/>
        <v>0</v>
      </c>
      <c r="G50" s="12">
        <f>Dataset!AY50</f>
        <v>31</v>
      </c>
      <c r="H50" s="115">
        <f>Dataset!BS50</f>
        <v>0</v>
      </c>
      <c r="I50" s="12">
        <f>Dataset!AT50</f>
        <v>692620.80000000005</v>
      </c>
      <c r="K50" s="12">
        <f t="shared" si="0"/>
        <v>-1911212.21422041</v>
      </c>
      <c r="L50" s="1">
        <f t="shared" ca="1" si="1"/>
        <v>3156647.5628229063</v>
      </c>
      <c r="M50" s="1">
        <f t="shared" ca="1" si="2"/>
        <v>0</v>
      </c>
      <c r="N50" s="1">
        <f t="shared" si="3"/>
        <v>4523798.4938138649</v>
      </c>
      <c r="O50" s="1">
        <f t="shared" si="20"/>
        <v>0</v>
      </c>
      <c r="P50" s="1">
        <f t="shared" si="21"/>
        <v>3360861.1373379529</v>
      </c>
      <c r="Q50" s="1">
        <f t="shared" ca="1" si="6"/>
        <v>9130094.9797543138</v>
      </c>
    </row>
    <row r="51" spans="1:34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Dataset!K51</f>
        <v>8552403.6207633428</v>
      </c>
      <c r="E51" s="124">
        <f t="shared" ref="E51:F51" ca="1" si="35">E39</f>
        <v>621.00999999999988</v>
      </c>
      <c r="F51" s="124">
        <f t="shared" ca="1" si="35"/>
        <v>0</v>
      </c>
      <c r="G51" s="12">
        <f>Dataset!AY51</f>
        <v>29</v>
      </c>
      <c r="H51" s="115">
        <f>Dataset!BS51</f>
        <v>0</v>
      </c>
      <c r="I51" s="12">
        <f>Dataset!AT51</f>
        <v>692620.80000000005</v>
      </c>
      <c r="K51" s="12">
        <f t="shared" si="0"/>
        <v>-1911212.21422041</v>
      </c>
      <c r="L51" s="1">
        <f t="shared" ca="1" si="1"/>
        <v>2881579.4778530514</v>
      </c>
      <c r="M51" s="1">
        <f t="shared" ca="1" si="2"/>
        <v>0</v>
      </c>
      <c r="N51" s="1">
        <f t="shared" si="3"/>
        <v>4231940.5264710346</v>
      </c>
      <c r="O51" s="1">
        <f t="shared" si="20"/>
        <v>0</v>
      </c>
      <c r="P51" s="1">
        <f t="shared" si="21"/>
        <v>3360861.1373379529</v>
      </c>
      <c r="Q51" s="1">
        <f t="shared" ca="1" si="6"/>
        <v>8563168.9274416286</v>
      </c>
    </row>
    <row r="52" spans="1:34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Dataset!K52</f>
        <v>8282005.9674633425</v>
      </c>
      <c r="E52" s="124">
        <f t="shared" ref="E52:F52" ca="1" si="36">E40</f>
        <v>525.08999999999992</v>
      </c>
      <c r="F52" s="124">
        <f t="shared" ca="1" si="36"/>
        <v>0.58000000000000007</v>
      </c>
      <c r="G52" s="12">
        <f>Dataset!AY52</f>
        <v>31</v>
      </c>
      <c r="H52" s="115">
        <f>Dataset!BS52</f>
        <v>0</v>
      </c>
      <c r="I52" s="12">
        <f>Dataset!AT52</f>
        <v>692620.80000000005</v>
      </c>
      <c r="K52" s="12">
        <f t="shared" si="0"/>
        <v>-1911212.21422041</v>
      </c>
      <c r="L52" s="1">
        <f t="shared" ca="1" si="1"/>
        <v>2436496.3012284162</v>
      </c>
      <c r="M52" s="1">
        <f t="shared" ca="1" si="2"/>
        <v>4466.2832951753508</v>
      </c>
      <c r="N52" s="1">
        <f t="shared" si="3"/>
        <v>4523798.4938138649</v>
      </c>
      <c r="O52" s="1">
        <f t="shared" si="20"/>
        <v>0</v>
      </c>
      <c r="P52" s="1">
        <f t="shared" si="21"/>
        <v>3360861.1373379529</v>
      </c>
      <c r="Q52" s="1">
        <f t="shared" ca="1" si="6"/>
        <v>8414410.0014549997</v>
      </c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"/>
    </row>
    <row r="53" spans="1:34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Dataset!K53</f>
        <v>7355656.3598633427</v>
      </c>
      <c r="E53" s="124">
        <f t="shared" ref="E53:F53" ca="1" si="37">E41</f>
        <v>323.27</v>
      </c>
      <c r="F53" s="124">
        <f t="shared" ca="1" si="37"/>
        <v>2.66</v>
      </c>
      <c r="G53" s="12">
        <f>Dataset!AY53</f>
        <v>30</v>
      </c>
      <c r="H53" s="115">
        <f>Dataset!BS53</f>
        <v>0</v>
      </c>
      <c r="I53" s="12">
        <f>Dataset!AT53</f>
        <v>692620.80000000005</v>
      </c>
      <c r="K53" s="12">
        <f t="shared" si="0"/>
        <v>-1911212.21422041</v>
      </c>
      <c r="L53" s="1">
        <f t="shared" ca="1" si="1"/>
        <v>1500021.2521626963</v>
      </c>
      <c r="M53" s="1">
        <f t="shared" ca="1" si="2"/>
        <v>20483.299250286953</v>
      </c>
      <c r="N53" s="1">
        <f t="shared" si="3"/>
        <v>4377869.5101424493</v>
      </c>
      <c r="O53" s="1">
        <f t="shared" si="20"/>
        <v>0</v>
      </c>
      <c r="P53" s="1">
        <f t="shared" si="21"/>
        <v>3360861.1373379529</v>
      </c>
      <c r="Q53" s="1">
        <f t="shared" ca="1" si="6"/>
        <v>7348022.9846729748</v>
      </c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"/>
    </row>
    <row r="54" spans="1:34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Dataset!K54</f>
        <v>7044064.5118633434</v>
      </c>
      <c r="E54" s="124">
        <f t="shared" ref="E54:F54" ca="1" si="38">E42</f>
        <v>121.16</v>
      </c>
      <c r="F54" s="124">
        <f t="shared" ca="1" si="38"/>
        <v>64.11</v>
      </c>
      <c r="G54" s="12">
        <f>Dataset!AY54</f>
        <v>31</v>
      </c>
      <c r="H54" s="115">
        <f>Dataset!BS54</f>
        <v>0</v>
      </c>
      <c r="I54" s="12">
        <f>Dataset!AT54</f>
        <v>692620.80000000005</v>
      </c>
      <c r="K54" s="12">
        <f t="shared" si="0"/>
        <v>-1911212.21422041</v>
      </c>
      <c r="L54" s="1">
        <f t="shared" ca="1" si="1"/>
        <v>562200.55963136791</v>
      </c>
      <c r="M54" s="1">
        <f t="shared" ca="1" si="2"/>
        <v>493678.31388567534</v>
      </c>
      <c r="N54" s="1">
        <f t="shared" si="3"/>
        <v>4523798.4938138649</v>
      </c>
      <c r="O54" s="1">
        <f t="shared" si="20"/>
        <v>0</v>
      </c>
      <c r="P54" s="1">
        <f t="shared" si="21"/>
        <v>3360861.1373379529</v>
      </c>
      <c r="Q54" s="1">
        <f t="shared" ca="1" si="6"/>
        <v>7029326.2904484514</v>
      </c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"/>
    </row>
    <row r="55" spans="1:34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Dataset!K55</f>
        <v>7268238.0157633424</v>
      </c>
      <c r="E55" s="124">
        <f t="shared" ref="E55:F55" ca="1" si="39">E43</f>
        <v>19.970000000000002</v>
      </c>
      <c r="F55" s="124">
        <f t="shared" ca="1" si="39"/>
        <v>161.94999999999999</v>
      </c>
      <c r="G55" s="12">
        <f>Dataset!AY55</f>
        <v>30</v>
      </c>
      <c r="H55" s="115">
        <f>Dataset!BS55</f>
        <v>0</v>
      </c>
      <c r="I55" s="12">
        <f>Dataset!AT55</f>
        <v>692620.80000000005</v>
      </c>
      <c r="K55" s="12">
        <f t="shared" si="0"/>
        <v>-1911212.21422041</v>
      </c>
      <c r="L55" s="1">
        <f t="shared" ca="1" si="1"/>
        <v>92663.793131713581</v>
      </c>
      <c r="M55" s="1">
        <f t="shared" ca="1" si="2"/>
        <v>1247094.102851117</v>
      </c>
      <c r="N55" s="1">
        <f t="shared" si="3"/>
        <v>4377869.5101424493</v>
      </c>
      <c r="O55" s="1">
        <f t="shared" si="20"/>
        <v>0</v>
      </c>
      <c r="P55" s="1">
        <f t="shared" si="21"/>
        <v>3360861.1373379529</v>
      </c>
      <c r="Q55" s="1">
        <f t="shared" ca="1" si="6"/>
        <v>7167276.3292428227</v>
      </c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"/>
    </row>
    <row r="56" spans="1:34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Dataset!K56</f>
        <v>8239440.4106633421</v>
      </c>
      <c r="E56" s="124">
        <f t="shared" ref="E56:F56" ca="1" si="40">E44</f>
        <v>0.72999999999999987</v>
      </c>
      <c r="F56" s="124">
        <f t="shared" ca="1" si="40"/>
        <v>277.32000000000005</v>
      </c>
      <c r="G56" s="12">
        <f>Dataset!AY56</f>
        <v>31</v>
      </c>
      <c r="H56" s="115">
        <f>Dataset!BS56</f>
        <v>0</v>
      </c>
      <c r="I56" s="12">
        <f>Dataset!AT56</f>
        <v>692620.80000000005</v>
      </c>
      <c r="K56" s="12">
        <f t="shared" si="0"/>
        <v>-1911212.21422041</v>
      </c>
      <c r="L56" s="1">
        <f t="shared" ca="1" si="1"/>
        <v>3387.3094134276862</v>
      </c>
      <c r="M56" s="1">
        <f t="shared" ca="1" si="2"/>
        <v>2135499.4541690145</v>
      </c>
      <c r="N56" s="1">
        <f t="shared" si="3"/>
        <v>4523798.4938138649</v>
      </c>
      <c r="O56" s="1">
        <f t="shared" si="20"/>
        <v>0</v>
      </c>
      <c r="P56" s="1">
        <f t="shared" si="21"/>
        <v>3360861.1373379529</v>
      </c>
      <c r="Q56" s="1">
        <f t="shared" ca="1" si="6"/>
        <v>8112334.1805138495</v>
      </c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"/>
    </row>
    <row r="57" spans="1:34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Dataset!K57</f>
        <v>8370671.7979633417</v>
      </c>
      <c r="E57" s="124">
        <f t="shared" ref="E57:F57" ca="1" si="41">E45</f>
        <v>1.7199999999999995</v>
      </c>
      <c r="F57" s="124">
        <f t="shared" ca="1" si="41"/>
        <v>259.34000000000003</v>
      </c>
      <c r="G57" s="12">
        <f>Dataset!AY57</f>
        <v>31</v>
      </c>
      <c r="H57" s="115">
        <f>Dataset!BS57</f>
        <v>0</v>
      </c>
      <c r="I57" s="12">
        <f>Dataset!AT57</f>
        <v>692620.80000000005</v>
      </c>
      <c r="K57" s="12">
        <f t="shared" si="0"/>
        <v>-1911212.21422041</v>
      </c>
      <c r="L57" s="1">
        <f t="shared" ca="1" si="1"/>
        <v>7981.0577960213977</v>
      </c>
      <c r="M57" s="1">
        <f t="shared" ca="1" si="2"/>
        <v>1997044.6720185783</v>
      </c>
      <c r="N57" s="1">
        <f t="shared" si="3"/>
        <v>4523798.4938138649</v>
      </c>
      <c r="O57" s="1">
        <f t="shared" si="20"/>
        <v>0</v>
      </c>
      <c r="P57" s="1">
        <f t="shared" si="21"/>
        <v>3360861.1373379529</v>
      </c>
      <c r="Q57" s="1">
        <f t="shared" ca="1" si="6"/>
        <v>7978473.1467460077</v>
      </c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"/>
    </row>
    <row r="58" spans="1:34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Dataset!K58</f>
        <v>7412834.3775633425</v>
      </c>
      <c r="E58" s="124">
        <f t="shared" ref="E58:F58" ca="1" si="42">E46</f>
        <v>46.3</v>
      </c>
      <c r="F58" s="124">
        <f t="shared" ca="1" si="42"/>
        <v>132.88999999999999</v>
      </c>
      <c r="G58" s="12">
        <f>Dataset!AY58</f>
        <v>30</v>
      </c>
      <c r="H58" s="115">
        <f>Dataset!BS58</f>
        <v>0</v>
      </c>
      <c r="I58" s="12">
        <f>Dataset!AT58</f>
        <v>692620.80000000005</v>
      </c>
      <c r="K58" s="12">
        <f t="shared" si="0"/>
        <v>-1911212.21422041</v>
      </c>
      <c r="L58" s="1">
        <f t="shared" ca="1" si="1"/>
        <v>214838.93950918069</v>
      </c>
      <c r="M58" s="1">
        <f t="shared" ca="1" si="2"/>
        <v>1023317.9087859521</v>
      </c>
      <c r="N58" s="1">
        <f t="shared" si="3"/>
        <v>4377869.5101424493</v>
      </c>
      <c r="O58" s="1">
        <f t="shared" si="20"/>
        <v>0</v>
      </c>
      <c r="P58" s="1">
        <f t="shared" si="21"/>
        <v>3360861.1373379529</v>
      </c>
      <c r="Q58" s="1">
        <f t="shared" ca="1" si="6"/>
        <v>7065675.2815551255</v>
      </c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"/>
    </row>
    <row r="59" spans="1:34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Dataset!K59</f>
        <v>7101168.6762633435</v>
      </c>
      <c r="E59" s="124">
        <f t="shared" ref="E59:F59" ca="1" si="43">E47</f>
        <v>183.56</v>
      </c>
      <c r="F59" s="124">
        <f t="shared" ca="1" si="43"/>
        <v>34.660000000000004</v>
      </c>
      <c r="G59" s="12">
        <f>Dataset!AY59</f>
        <v>31</v>
      </c>
      <c r="H59" s="115">
        <f>Dataset!BS59</f>
        <v>0</v>
      </c>
      <c r="I59" s="12">
        <f>Dataset!AT59</f>
        <v>692620.80000000005</v>
      </c>
      <c r="K59" s="12">
        <f t="shared" si="0"/>
        <v>-1911212.21422041</v>
      </c>
      <c r="L59" s="1">
        <f t="shared" ca="1" si="1"/>
        <v>851745.912231214</v>
      </c>
      <c r="M59" s="1">
        <f t="shared" ca="1" si="2"/>
        <v>266898.92932892701</v>
      </c>
      <c r="N59" s="1">
        <f t="shared" si="3"/>
        <v>4523798.4938138649</v>
      </c>
      <c r="O59" s="1">
        <f t="shared" si="20"/>
        <v>0</v>
      </c>
      <c r="P59" s="1">
        <f t="shared" si="21"/>
        <v>3360861.1373379529</v>
      </c>
      <c r="Q59" s="1">
        <f t="shared" ca="1" si="6"/>
        <v>7092092.2584915487</v>
      </c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"/>
    </row>
    <row r="60" spans="1:34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Dataset!K60</f>
        <v>7484569.687063342</v>
      </c>
      <c r="E60" s="124">
        <f t="shared" ref="E60:F60" ca="1" si="44">E48</f>
        <v>391.92999999999995</v>
      </c>
      <c r="F60" s="124">
        <f t="shared" ca="1" si="44"/>
        <v>1.0099999999999998</v>
      </c>
      <c r="G60" s="12">
        <f>Dataset!AY60</f>
        <v>30</v>
      </c>
      <c r="H60" s="115">
        <f>Dataset!BS60</f>
        <v>0</v>
      </c>
      <c r="I60" s="12">
        <f>Dataset!AT60</f>
        <v>692620.80000000005</v>
      </c>
      <c r="K60" s="12">
        <f t="shared" si="0"/>
        <v>-1911212.21422041</v>
      </c>
      <c r="L60" s="1">
        <f t="shared" ca="1" si="1"/>
        <v>1818613.943020155</v>
      </c>
      <c r="M60" s="1">
        <f t="shared" ca="1" si="2"/>
        <v>7777.493324357074</v>
      </c>
      <c r="N60" s="1">
        <f t="shared" si="3"/>
        <v>4377869.5101424493</v>
      </c>
      <c r="O60" s="1">
        <f t="shared" si="20"/>
        <v>0</v>
      </c>
      <c r="P60" s="1">
        <f t="shared" si="21"/>
        <v>3360861.1373379529</v>
      </c>
      <c r="Q60" s="1">
        <f t="shared" ca="1" si="6"/>
        <v>7653909.8696045037</v>
      </c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"/>
    </row>
    <row r="61" spans="1:34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Dataset!K61</f>
        <v>8493911.9302633423</v>
      </c>
      <c r="E61" s="124">
        <f t="shared" ref="E61:F61" ca="1" si="45">E49</f>
        <v>554.06000000000006</v>
      </c>
      <c r="F61" s="124">
        <f t="shared" ca="1" si="45"/>
        <v>0</v>
      </c>
      <c r="G61" s="12">
        <f>Dataset!AY61</f>
        <v>31</v>
      </c>
      <c r="H61" s="115">
        <f>Dataset!BS61</f>
        <v>0</v>
      </c>
      <c r="I61" s="12">
        <f>Dataset!AT61</f>
        <v>692620.80000000005</v>
      </c>
      <c r="K61" s="12">
        <f t="shared" si="0"/>
        <v>-1911212.21422041</v>
      </c>
      <c r="L61" s="1">
        <f t="shared" ca="1" si="1"/>
        <v>2570921.4432928008</v>
      </c>
      <c r="M61" s="1">
        <f t="shared" ca="1" si="2"/>
        <v>0</v>
      </c>
      <c r="N61" s="1">
        <f t="shared" si="3"/>
        <v>4523798.4938138649</v>
      </c>
      <c r="O61" s="1">
        <f t="shared" si="20"/>
        <v>0</v>
      </c>
      <c r="P61" s="1">
        <f t="shared" si="21"/>
        <v>3360861.1373379529</v>
      </c>
      <c r="Q61" s="1">
        <f t="shared" ca="1" si="6"/>
        <v>8544368.8602242097</v>
      </c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"/>
    </row>
    <row r="62" spans="1:34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Dataset!K62</f>
        <v>8917249.3660306875</v>
      </c>
      <c r="E62" s="124">
        <f t="shared" ref="E62:F62" ca="1" si="46">E50</f>
        <v>680.29000000000008</v>
      </c>
      <c r="F62" s="124">
        <f t="shared" ca="1" si="46"/>
        <v>0</v>
      </c>
      <c r="G62" s="12">
        <f>Dataset!AY62</f>
        <v>31</v>
      </c>
      <c r="H62" s="115">
        <f>Dataset!BS62</f>
        <v>0</v>
      </c>
      <c r="I62" s="12">
        <f>Dataset!AT62</f>
        <v>711695.1</v>
      </c>
      <c r="K62" s="12">
        <f t="shared" si="0"/>
        <v>-1911212.21422041</v>
      </c>
      <c r="L62" s="1">
        <f t="shared" ca="1" si="1"/>
        <v>3156647.5628229063</v>
      </c>
      <c r="M62" s="1">
        <f t="shared" ca="1" si="2"/>
        <v>0</v>
      </c>
      <c r="N62" s="1">
        <f t="shared" si="3"/>
        <v>4523798.4938138649</v>
      </c>
      <c r="O62" s="1">
        <f t="shared" si="20"/>
        <v>0</v>
      </c>
      <c r="P62" s="1">
        <f t="shared" si="21"/>
        <v>3453416.9392889268</v>
      </c>
      <c r="Q62" s="1">
        <f t="shared" ca="1" si="6"/>
        <v>9222650.7817052882</v>
      </c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"/>
    </row>
    <row r="63" spans="1:34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Dataset!K63</f>
        <v>8096112.2055306872</v>
      </c>
      <c r="E63" s="124">
        <f t="shared" ref="E63:F63" ca="1" si="47">E51</f>
        <v>621.00999999999988</v>
      </c>
      <c r="F63" s="124">
        <f t="shared" ca="1" si="47"/>
        <v>0</v>
      </c>
      <c r="G63" s="12">
        <f>Dataset!AY63</f>
        <v>28</v>
      </c>
      <c r="H63" s="115">
        <f>Dataset!BS63</f>
        <v>0</v>
      </c>
      <c r="I63" s="12">
        <f>Dataset!AT63</f>
        <v>711695.1</v>
      </c>
      <c r="K63" s="12">
        <f t="shared" si="0"/>
        <v>-1911212.21422041</v>
      </c>
      <c r="L63" s="1">
        <f t="shared" ca="1" si="1"/>
        <v>2881579.4778530514</v>
      </c>
      <c r="M63" s="1">
        <f t="shared" ca="1" si="2"/>
        <v>0</v>
      </c>
      <c r="N63" s="1">
        <f t="shared" si="3"/>
        <v>4086011.5427996195</v>
      </c>
      <c r="O63" s="1">
        <f t="shared" si="20"/>
        <v>0</v>
      </c>
      <c r="P63" s="1">
        <f t="shared" si="21"/>
        <v>3453416.9392889268</v>
      </c>
      <c r="Q63" s="1">
        <f t="shared" ca="1" si="6"/>
        <v>8509795.7457211874</v>
      </c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Dataset!K64</f>
        <v>8645562.1052306872</v>
      </c>
      <c r="E64" s="124">
        <f t="shared" ref="E64:F64" ca="1" si="48">E52</f>
        <v>525.08999999999992</v>
      </c>
      <c r="F64" s="124">
        <f t="shared" ca="1" si="48"/>
        <v>0.58000000000000007</v>
      </c>
      <c r="G64" s="12">
        <f>Dataset!AY64</f>
        <v>31</v>
      </c>
      <c r="H64" s="115">
        <f>Dataset!BS64</f>
        <v>0</v>
      </c>
      <c r="I64" s="12">
        <f>Dataset!AT64</f>
        <v>711695.1</v>
      </c>
      <c r="K64" s="12">
        <f t="shared" si="0"/>
        <v>-1911212.21422041</v>
      </c>
      <c r="L64" s="1">
        <f t="shared" ca="1" si="1"/>
        <v>2436496.3012284162</v>
      </c>
      <c r="M64" s="1">
        <f t="shared" ca="1" si="2"/>
        <v>4466.2832951753508</v>
      </c>
      <c r="N64" s="1">
        <f t="shared" si="3"/>
        <v>4523798.4938138649</v>
      </c>
      <c r="O64" s="1">
        <f t="shared" si="20"/>
        <v>0</v>
      </c>
      <c r="P64" s="1">
        <f t="shared" si="21"/>
        <v>3453416.9392889268</v>
      </c>
      <c r="Q64" s="1">
        <f t="shared" ca="1" si="6"/>
        <v>8506965.8034059741</v>
      </c>
    </row>
    <row r="65" spans="1:17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Dataset!K65</f>
        <v>7400133.958930687</v>
      </c>
      <c r="E65" s="124">
        <f t="shared" ref="E65:F65" ca="1" si="49">E53</f>
        <v>323.27</v>
      </c>
      <c r="F65" s="124">
        <f t="shared" ca="1" si="49"/>
        <v>2.66</v>
      </c>
      <c r="G65" s="12">
        <f>Dataset!AY65</f>
        <v>30</v>
      </c>
      <c r="H65" s="115">
        <f>Dataset!BS65</f>
        <v>0</v>
      </c>
      <c r="I65" s="12">
        <f>Dataset!AT65</f>
        <v>711695.1</v>
      </c>
      <c r="K65" s="12">
        <f t="shared" si="0"/>
        <v>-1911212.21422041</v>
      </c>
      <c r="L65" s="1">
        <f t="shared" ca="1" si="1"/>
        <v>1500021.2521626963</v>
      </c>
      <c r="M65" s="1">
        <f t="shared" ca="1" si="2"/>
        <v>20483.299250286953</v>
      </c>
      <c r="N65" s="1">
        <f t="shared" si="3"/>
        <v>4377869.5101424493</v>
      </c>
      <c r="O65" s="1">
        <f t="shared" si="20"/>
        <v>0</v>
      </c>
      <c r="P65" s="1">
        <f t="shared" si="21"/>
        <v>3453416.9392889268</v>
      </c>
      <c r="Q65" s="1">
        <f t="shared" ca="1" si="6"/>
        <v>7440578.7866239492</v>
      </c>
    </row>
    <row r="66" spans="1:17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Dataset!K66</f>
        <v>7124617.9445306873</v>
      </c>
      <c r="E66" s="124">
        <f t="shared" ref="E66:F66" ca="1" si="50">E54</f>
        <v>121.16</v>
      </c>
      <c r="F66" s="124">
        <f t="shared" ca="1" si="50"/>
        <v>64.11</v>
      </c>
      <c r="G66" s="12">
        <f>Dataset!AY66</f>
        <v>31</v>
      </c>
      <c r="H66" s="115">
        <f>Dataset!BS66</f>
        <v>0</v>
      </c>
      <c r="I66" s="12">
        <f>Dataset!AT66</f>
        <v>711695.1</v>
      </c>
      <c r="K66" s="12">
        <f t="shared" si="0"/>
        <v>-1911212.21422041</v>
      </c>
      <c r="L66" s="1">
        <f t="shared" ca="1" si="1"/>
        <v>562200.55963136791</v>
      </c>
      <c r="M66" s="1">
        <f t="shared" ca="1" si="2"/>
        <v>493678.31388567534</v>
      </c>
      <c r="N66" s="1">
        <f t="shared" si="3"/>
        <v>4523798.4938138649</v>
      </c>
      <c r="O66" s="1">
        <f t="shared" si="20"/>
        <v>0</v>
      </c>
      <c r="P66" s="1">
        <f t="shared" si="21"/>
        <v>3453416.9392889268</v>
      </c>
      <c r="Q66" s="1">
        <f t="shared" ca="1" si="6"/>
        <v>7121882.0923994249</v>
      </c>
    </row>
    <row r="67" spans="1:17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Dataset!K67</f>
        <v>7141694.1340306876</v>
      </c>
      <c r="E67" s="124">
        <f t="shared" ref="E67:F67" ca="1" si="51">E55</f>
        <v>19.970000000000002</v>
      </c>
      <c r="F67" s="124">
        <f t="shared" ca="1" si="51"/>
        <v>161.94999999999999</v>
      </c>
      <c r="G67" s="12">
        <f>Dataset!AY67</f>
        <v>30</v>
      </c>
      <c r="H67" s="115">
        <f>Dataset!BS67</f>
        <v>0</v>
      </c>
      <c r="I67" s="12">
        <f>Dataset!AT67</f>
        <v>711695.1</v>
      </c>
      <c r="K67" s="12">
        <f t="shared" ref="K67:K130" si="52">$V$8</f>
        <v>-1911212.21422041</v>
      </c>
      <c r="L67" s="1">
        <f t="shared" ref="L67:L130" ca="1" si="53">E67*$V$9</f>
        <v>92663.793131713581</v>
      </c>
      <c r="M67" s="1">
        <f t="shared" ref="M67:M130" ca="1" si="54">F67*$V$10</f>
        <v>1247094.102851117</v>
      </c>
      <c r="N67" s="1">
        <f t="shared" ref="N67:N130" si="55">G67*$V$11</f>
        <v>4377869.5101424493</v>
      </c>
      <c r="O67" s="1">
        <f t="shared" si="20"/>
        <v>0</v>
      </c>
      <c r="P67" s="1">
        <f t="shared" si="21"/>
        <v>3453416.9392889268</v>
      </c>
      <c r="Q67" s="1">
        <f t="shared" ref="Q67:Q130" ca="1" si="56">SUM(K67:P67)</f>
        <v>7259832.1311937962</v>
      </c>
    </row>
    <row r="68" spans="1:17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Dataset!K68</f>
        <v>7908390.7467306871</v>
      </c>
      <c r="E68" s="124">
        <f t="shared" ref="E68:F68" ca="1" si="57">E56</f>
        <v>0.72999999999999987</v>
      </c>
      <c r="F68" s="124">
        <f t="shared" ca="1" si="57"/>
        <v>277.32000000000005</v>
      </c>
      <c r="G68" s="12">
        <f>Dataset!AY68</f>
        <v>31</v>
      </c>
      <c r="H68" s="115">
        <f>Dataset!BS68</f>
        <v>0</v>
      </c>
      <c r="I68" s="12">
        <f>Dataset!AT68</f>
        <v>711695.1</v>
      </c>
      <c r="K68" s="12">
        <f t="shared" si="52"/>
        <v>-1911212.21422041</v>
      </c>
      <c r="L68" s="1">
        <f t="shared" ca="1" si="53"/>
        <v>3387.3094134276862</v>
      </c>
      <c r="M68" s="1">
        <f t="shared" ca="1" si="54"/>
        <v>2135499.4541690145</v>
      </c>
      <c r="N68" s="1">
        <f t="shared" si="55"/>
        <v>4523798.4938138649</v>
      </c>
      <c r="O68" s="1">
        <f t="shared" si="20"/>
        <v>0</v>
      </c>
      <c r="P68" s="1">
        <f t="shared" si="21"/>
        <v>3453416.9392889268</v>
      </c>
      <c r="Q68" s="1">
        <f t="shared" ca="1" si="56"/>
        <v>8204889.9824648239</v>
      </c>
    </row>
    <row r="69" spans="1:17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Dataset!K69</f>
        <v>7801527.0502306866</v>
      </c>
      <c r="E69" s="124">
        <f t="shared" ref="E69:F69" ca="1" si="58">E57</f>
        <v>1.7199999999999995</v>
      </c>
      <c r="F69" s="124">
        <f t="shared" ca="1" si="58"/>
        <v>259.34000000000003</v>
      </c>
      <c r="G69" s="12">
        <f>Dataset!AY69</f>
        <v>31</v>
      </c>
      <c r="H69" s="115">
        <f>Dataset!BS69</f>
        <v>0</v>
      </c>
      <c r="I69" s="12">
        <f>Dataset!AT69</f>
        <v>711695.1</v>
      </c>
      <c r="K69" s="12">
        <f t="shared" si="52"/>
        <v>-1911212.21422041</v>
      </c>
      <c r="L69" s="1">
        <f t="shared" ca="1" si="53"/>
        <v>7981.0577960213977</v>
      </c>
      <c r="M69" s="1">
        <f t="shared" ca="1" si="54"/>
        <v>1997044.6720185783</v>
      </c>
      <c r="N69" s="1">
        <f t="shared" si="55"/>
        <v>4523798.4938138649</v>
      </c>
      <c r="O69" s="1">
        <f t="shared" si="20"/>
        <v>0</v>
      </c>
      <c r="P69" s="1">
        <f t="shared" si="21"/>
        <v>3453416.9392889268</v>
      </c>
      <c r="Q69" s="1">
        <f t="shared" ca="1" si="56"/>
        <v>8071028.9486969821</v>
      </c>
    </row>
    <row r="70" spans="1:17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Dataset!K70</f>
        <v>7311880.2364306869</v>
      </c>
      <c r="E70" s="124">
        <f t="shared" ref="E70:F70" ca="1" si="59">E58</f>
        <v>46.3</v>
      </c>
      <c r="F70" s="124">
        <f t="shared" ca="1" si="59"/>
        <v>132.88999999999999</v>
      </c>
      <c r="G70" s="12">
        <f>Dataset!AY70</f>
        <v>30</v>
      </c>
      <c r="H70" s="115">
        <f>Dataset!BS70</f>
        <v>0</v>
      </c>
      <c r="I70" s="12">
        <f>Dataset!AT70</f>
        <v>711695.1</v>
      </c>
      <c r="K70" s="12">
        <f t="shared" si="52"/>
        <v>-1911212.21422041</v>
      </c>
      <c r="L70" s="1">
        <f t="shared" ca="1" si="53"/>
        <v>214838.93950918069</v>
      </c>
      <c r="M70" s="1">
        <f t="shared" ca="1" si="54"/>
        <v>1023317.9087859521</v>
      </c>
      <c r="N70" s="1">
        <f t="shared" si="55"/>
        <v>4377869.5101424493</v>
      </c>
      <c r="O70" s="1">
        <f t="shared" si="20"/>
        <v>0</v>
      </c>
      <c r="P70" s="1">
        <f t="shared" si="21"/>
        <v>3453416.9392889268</v>
      </c>
      <c r="Q70" s="1">
        <f t="shared" ca="1" si="56"/>
        <v>7158231.0835060989</v>
      </c>
    </row>
    <row r="71" spans="1:17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Dataset!K71</f>
        <v>7260099.2108306866</v>
      </c>
      <c r="E71" s="124">
        <f t="shared" ref="E71:F71" ca="1" si="60">E59</f>
        <v>183.56</v>
      </c>
      <c r="F71" s="124">
        <f t="shared" ca="1" si="60"/>
        <v>34.660000000000004</v>
      </c>
      <c r="G71" s="12">
        <f>Dataset!AY71</f>
        <v>31</v>
      </c>
      <c r="H71" s="115">
        <f>Dataset!BS71</f>
        <v>0</v>
      </c>
      <c r="I71" s="12">
        <f>Dataset!AT71</f>
        <v>711695.1</v>
      </c>
      <c r="K71" s="12">
        <f t="shared" si="52"/>
        <v>-1911212.21422041</v>
      </c>
      <c r="L71" s="1">
        <f t="shared" ca="1" si="53"/>
        <v>851745.912231214</v>
      </c>
      <c r="M71" s="1">
        <f t="shared" ca="1" si="54"/>
        <v>266898.92932892701</v>
      </c>
      <c r="N71" s="1">
        <f t="shared" si="55"/>
        <v>4523798.4938138649</v>
      </c>
      <c r="O71" s="1">
        <f t="shared" si="20"/>
        <v>0</v>
      </c>
      <c r="P71" s="1">
        <f t="shared" si="21"/>
        <v>3453416.9392889268</v>
      </c>
      <c r="Q71" s="1">
        <f t="shared" ca="1" si="56"/>
        <v>7184648.0604425222</v>
      </c>
    </row>
    <row r="72" spans="1:17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Dataset!K72</f>
        <v>7699609.4139306862</v>
      </c>
      <c r="E72" s="124">
        <f t="shared" ref="E72:F72" ca="1" si="61">E60</f>
        <v>391.92999999999995</v>
      </c>
      <c r="F72" s="124">
        <f t="shared" ca="1" si="61"/>
        <v>1.0099999999999998</v>
      </c>
      <c r="G72" s="12">
        <f>Dataset!AY72</f>
        <v>30</v>
      </c>
      <c r="H72" s="115">
        <f>Dataset!BS72</f>
        <v>0</v>
      </c>
      <c r="I72" s="12">
        <f>Dataset!AT72</f>
        <v>711695.1</v>
      </c>
      <c r="K72" s="12">
        <f t="shared" si="52"/>
        <v>-1911212.21422041</v>
      </c>
      <c r="L72" s="1">
        <f t="shared" ca="1" si="53"/>
        <v>1818613.943020155</v>
      </c>
      <c r="M72" s="1">
        <f t="shared" ca="1" si="54"/>
        <v>7777.493324357074</v>
      </c>
      <c r="N72" s="1">
        <f t="shared" si="55"/>
        <v>4377869.5101424493</v>
      </c>
      <c r="O72" s="1">
        <f t="shared" si="20"/>
        <v>0</v>
      </c>
      <c r="P72" s="1">
        <f t="shared" si="21"/>
        <v>3453416.9392889268</v>
      </c>
      <c r="Q72" s="1">
        <f t="shared" ca="1" si="56"/>
        <v>7746465.6715554781</v>
      </c>
    </row>
    <row r="73" spans="1:17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Dataset!K73</f>
        <v>8917393.611430686</v>
      </c>
      <c r="E73" s="124">
        <f t="shared" ref="E73:F73" ca="1" si="62">E61</f>
        <v>554.06000000000006</v>
      </c>
      <c r="F73" s="124">
        <f t="shared" ca="1" si="62"/>
        <v>0</v>
      </c>
      <c r="G73" s="12">
        <f>Dataset!AY73</f>
        <v>31</v>
      </c>
      <c r="H73" s="115">
        <f>Dataset!BS73</f>
        <v>0</v>
      </c>
      <c r="I73" s="12">
        <f>Dataset!AT73</f>
        <v>711695.1</v>
      </c>
      <c r="K73" s="12">
        <f t="shared" si="52"/>
        <v>-1911212.21422041</v>
      </c>
      <c r="L73" s="1">
        <f t="shared" ca="1" si="53"/>
        <v>2570921.4432928008</v>
      </c>
      <c r="M73" s="1">
        <f t="shared" ca="1" si="54"/>
        <v>0</v>
      </c>
      <c r="N73" s="1">
        <f t="shared" si="55"/>
        <v>4523798.4938138649</v>
      </c>
      <c r="O73" s="1">
        <f t="shared" si="20"/>
        <v>0</v>
      </c>
      <c r="P73" s="1">
        <f t="shared" si="21"/>
        <v>3453416.9392889268</v>
      </c>
      <c r="Q73" s="1">
        <f t="shared" ca="1" si="56"/>
        <v>8636924.6621751823</v>
      </c>
    </row>
    <row r="74" spans="1:17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Dataset!K74</f>
        <v>9789479.1998712961</v>
      </c>
      <c r="E74" s="124">
        <f t="shared" ref="E74:F74" ca="1" si="63">E62</f>
        <v>680.29000000000008</v>
      </c>
      <c r="F74" s="124">
        <f t="shared" ca="1" si="63"/>
        <v>0</v>
      </c>
      <c r="G74" s="12">
        <f>Dataset!AY74</f>
        <v>31</v>
      </c>
      <c r="H74" s="115">
        <f>Dataset!BS74</f>
        <v>0</v>
      </c>
      <c r="I74" s="12">
        <f>Dataset!AT74</f>
        <v>735936.1</v>
      </c>
      <c r="K74" s="12">
        <f t="shared" si="52"/>
        <v>-1911212.21422041</v>
      </c>
      <c r="L74" s="1">
        <f t="shared" ca="1" si="53"/>
        <v>3156647.5628229063</v>
      </c>
      <c r="M74" s="1">
        <f t="shared" ca="1" si="54"/>
        <v>0</v>
      </c>
      <c r="N74" s="1">
        <f t="shared" si="55"/>
        <v>4523798.4938138649</v>
      </c>
      <c r="O74" s="1">
        <f t="shared" si="20"/>
        <v>0</v>
      </c>
      <c r="P74" s="1">
        <f t="shared" si="21"/>
        <v>3571043.5465612025</v>
      </c>
      <c r="Q74" s="1">
        <f t="shared" ca="1" si="56"/>
        <v>9340277.388977563</v>
      </c>
    </row>
    <row r="75" spans="1:17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Dataset!K75</f>
        <v>8314459.1190712927</v>
      </c>
      <c r="E75" s="124">
        <f t="shared" ref="E75:F75" ca="1" si="64">E63</f>
        <v>621.00999999999988</v>
      </c>
      <c r="F75" s="124">
        <f t="shared" ca="1" si="64"/>
        <v>0</v>
      </c>
      <c r="G75" s="12">
        <f>Dataset!AY75</f>
        <v>28</v>
      </c>
      <c r="H75" s="115">
        <f>Dataset!BS75</f>
        <v>0</v>
      </c>
      <c r="I75" s="12">
        <f>Dataset!AT75</f>
        <v>735936.1</v>
      </c>
      <c r="K75" s="12">
        <f t="shared" si="52"/>
        <v>-1911212.21422041</v>
      </c>
      <c r="L75" s="1">
        <f t="shared" ca="1" si="53"/>
        <v>2881579.4778530514</v>
      </c>
      <c r="M75" s="1">
        <f t="shared" ca="1" si="54"/>
        <v>0</v>
      </c>
      <c r="N75" s="1">
        <f t="shared" si="55"/>
        <v>4086011.5427996195</v>
      </c>
      <c r="O75" s="1">
        <f t="shared" si="20"/>
        <v>0</v>
      </c>
      <c r="P75" s="1">
        <f t="shared" si="21"/>
        <v>3571043.5465612025</v>
      </c>
      <c r="Q75" s="1">
        <f t="shared" ca="1" si="56"/>
        <v>8627422.3529934641</v>
      </c>
    </row>
    <row r="76" spans="1:17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Dataset!K76</f>
        <v>8538015.0371712949</v>
      </c>
      <c r="E76" s="124">
        <f t="shared" ref="E76:F76" ca="1" si="65">E64</f>
        <v>525.08999999999992</v>
      </c>
      <c r="F76" s="124">
        <f t="shared" ca="1" si="65"/>
        <v>0.58000000000000007</v>
      </c>
      <c r="G76" s="12">
        <f>Dataset!AY76</f>
        <v>31</v>
      </c>
      <c r="H76" s="115">
        <f>Dataset!BS76</f>
        <v>0</v>
      </c>
      <c r="I76" s="12">
        <f>Dataset!AT76</f>
        <v>735936.1</v>
      </c>
      <c r="K76" s="12">
        <f t="shared" si="52"/>
        <v>-1911212.21422041</v>
      </c>
      <c r="L76" s="1">
        <f t="shared" ca="1" si="53"/>
        <v>2436496.3012284162</v>
      </c>
      <c r="M76" s="1">
        <f t="shared" ca="1" si="54"/>
        <v>4466.2832951753508</v>
      </c>
      <c r="N76" s="1">
        <f t="shared" si="55"/>
        <v>4523798.4938138649</v>
      </c>
      <c r="O76" s="1">
        <f t="shared" si="20"/>
        <v>0</v>
      </c>
      <c r="P76" s="1">
        <f t="shared" si="21"/>
        <v>3571043.5465612025</v>
      </c>
      <c r="Q76" s="1">
        <f t="shared" ca="1" si="56"/>
        <v>8624592.4106782489</v>
      </c>
    </row>
    <row r="77" spans="1:17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Dataset!K77</f>
        <v>7840110.7640712932</v>
      </c>
      <c r="E77" s="124">
        <f t="shared" ref="E77:F77" ca="1" si="66">E65</f>
        <v>323.27</v>
      </c>
      <c r="F77" s="124">
        <f t="shared" ca="1" si="66"/>
        <v>2.66</v>
      </c>
      <c r="G77" s="12">
        <f>Dataset!AY77</f>
        <v>30</v>
      </c>
      <c r="H77" s="115">
        <f>Dataset!BS77</f>
        <v>0</v>
      </c>
      <c r="I77" s="12">
        <f>Dataset!AT77</f>
        <v>735936.1</v>
      </c>
      <c r="K77" s="12">
        <f t="shared" si="52"/>
        <v>-1911212.21422041</v>
      </c>
      <c r="L77" s="1">
        <f t="shared" ca="1" si="53"/>
        <v>1500021.2521626963</v>
      </c>
      <c r="M77" s="1">
        <f t="shared" ca="1" si="54"/>
        <v>20483.299250286953</v>
      </c>
      <c r="N77" s="1">
        <f t="shared" si="55"/>
        <v>4377869.5101424493</v>
      </c>
      <c r="O77" s="1">
        <f t="shared" si="20"/>
        <v>0</v>
      </c>
      <c r="P77" s="1">
        <f t="shared" si="21"/>
        <v>3571043.5465612025</v>
      </c>
      <c r="Q77" s="1">
        <f t="shared" ca="1" si="56"/>
        <v>7558205.3938962249</v>
      </c>
    </row>
    <row r="78" spans="1:17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Dataset!K78</f>
        <v>7179930.0797712933</v>
      </c>
      <c r="E78" s="124">
        <f t="shared" ref="E78:F78" ca="1" si="67">E66</f>
        <v>121.16</v>
      </c>
      <c r="F78" s="124">
        <f t="shared" ca="1" si="67"/>
        <v>64.11</v>
      </c>
      <c r="G78" s="12">
        <f>Dataset!AY78</f>
        <v>31</v>
      </c>
      <c r="H78" s="115">
        <f>Dataset!BS78</f>
        <v>0</v>
      </c>
      <c r="I78" s="12">
        <f>Dataset!AT78</f>
        <v>735936.1</v>
      </c>
      <c r="K78" s="12">
        <f t="shared" si="52"/>
        <v>-1911212.21422041</v>
      </c>
      <c r="L78" s="1">
        <f t="shared" ca="1" si="53"/>
        <v>562200.55963136791</v>
      </c>
      <c r="M78" s="1">
        <f t="shared" ca="1" si="54"/>
        <v>493678.31388567534</v>
      </c>
      <c r="N78" s="1">
        <f t="shared" si="55"/>
        <v>4523798.4938138649</v>
      </c>
      <c r="O78" s="1">
        <f t="shared" si="20"/>
        <v>0</v>
      </c>
      <c r="P78" s="1">
        <f t="shared" si="21"/>
        <v>3571043.5465612025</v>
      </c>
      <c r="Q78" s="1">
        <f t="shared" ca="1" si="56"/>
        <v>7239508.6996717006</v>
      </c>
    </row>
    <row r="79" spans="1:17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Dataset!K79</f>
        <v>7450735.2655712934</v>
      </c>
      <c r="E79" s="124">
        <f t="shared" ref="E79:F79" ca="1" si="68">E67</f>
        <v>19.970000000000002</v>
      </c>
      <c r="F79" s="124">
        <f t="shared" ca="1" si="68"/>
        <v>161.94999999999999</v>
      </c>
      <c r="G79" s="12">
        <f>Dataset!AY79</f>
        <v>30</v>
      </c>
      <c r="H79" s="115">
        <f>Dataset!BS79</f>
        <v>0</v>
      </c>
      <c r="I79" s="12">
        <f>Dataset!AT79</f>
        <v>735936.1</v>
      </c>
      <c r="K79" s="12">
        <f t="shared" si="52"/>
        <v>-1911212.21422041</v>
      </c>
      <c r="L79" s="1">
        <f t="shared" ca="1" si="53"/>
        <v>92663.793131713581</v>
      </c>
      <c r="M79" s="1">
        <f t="shared" ca="1" si="54"/>
        <v>1247094.102851117</v>
      </c>
      <c r="N79" s="1">
        <f t="shared" si="55"/>
        <v>4377869.5101424493</v>
      </c>
      <c r="O79" s="1">
        <f t="shared" si="20"/>
        <v>0</v>
      </c>
      <c r="P79" s="1">
        <f t="shared" si="21"/>
        <v>3571043.5465612025</v>
      </c>
      <c r="Q79" s="1">
        <f t="shared" ca="1" si="56"/>
        <v>7377458.7384660728</v>
      </c>
    </row>
    <row r="80" spans="1:17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Dataset!K80</f>
        <v>8547792.5164712947</v>
      </c>
      <c r="E80" s="124">
        <f t="shared" ref="E80:F80" ca="1" si="69">E68</f>
        <v>0.72999999999999987</v>
      </c>
      <c r="F80" s="124">
        <f t="shared" ca="1" si="69"/>
        <v>277.32000000000005</v>
      </c>
      <c r="G80" s="12">
        <f>Dataset!AY80</f>
        <v>31</v>
      </c>
      <c r="H80" s="115">
        <f>Dataset!BS80</f>
        <v>0</v>
      </c>
      <c r="I80" s="12">
        <f>Dataset!AT80</f>
        <v>735936.1</v>
      </c>
      <c r="K80" s="12">
        <f t="shared" si="52"/>
        <v>-1911212.21422041</v>
      </c>
      <c r="L80" s="1">
        <f t="shared" ca="1" si="53"/>
        <v>3387.3094134276862</v>
      </c>
      <c r="M80" s="1">
        <f t="shared" ca="1" si="54"/>
        <v>2135499.4541690145</v>
      </c>
      <c r="N80" s="1">
        <f t="shared" si="55"/>
        <v>4523798.4938138649</v>
      </c>
      <c r="O80" s="1">
        <f t="shared" si="20"/>
        <v>0</v>
      </c>
      <c r="P80" s="1">
        <f t="shared" si="21"/>
        <v>3571043.5465612025</v>
      </c>
      <c r="Q80" s="1">
        <f t="shared" ca="1" si="56"/>
        <v>8322516.5897370987</v>
      </c>
    </row>
    <row r="81" spans="1:17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Dataset!K81</f>
        <v>8520754.678571295</v>
      </c>
      <c r="E81" s="124">
        <f t="shared" ref="E81:F81" ca="1" si="70">E69</f>
        <v>1.7199999999999995</v>
      </c>
      <c r="F81" s="124">
        <f t="shared" ca="1" si="70"/>
        <v>259.34000000000003</v>
      </c>
      <c r="G81" s="12">
        <f>Dataset!AY81</f>
        <v>31</v>
      </c>
      <c r="H81" s="115">
        <f>Dataset!BS81</f>
        <v>0</v>
      </c>
      <c r="I81" s="12">
        <f>Dataset!AT81</f>
        <v>735936.1</v>
      </c>
      <c r="K81" s="12">
        <f t="shared" si="52"/>
        <v>-1911212.21422041</v>
      </c>
      <c r="L81" s="1">
        <f t="shared" ca="1" si="53"/>
        <v>7981.0577960213977</v>
      </c>
      <c r="M81" s="1">
        <f t="shared" ca="1" si="54"/>
        <v>1997044.6720185783</v>
      </c>
      <c r="N81" s="1">
        <f t="shared" si="55"/>
        <v>4523798.4938138649</v>
      </c>
      <c r="O81" s="1">
        <f t="shared" si="20"/>
        <v>0</v>
      </c>
      <c r="P81" s="1">
        <f t="shared" si="21"/>
        <v>3571043.5465612025</v>
      </c>
      <c r="Q81" s="1">
        <f t="shared" ca="1" si="56"/>
        <v>8188655.5559692569</v>
      </c>
    </row>
    <row r="82" spans="1:17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Dataset!K82</f>
        <v>7601986.5556712942</v>
      </c>
      <c r="E82" s="124">
        <f t="shared" ref="E82:F82" ca="1" si="71">E70</f>
        <v>46.3</v>
      </c>
      <c r="F82" s="124">
        <f t="shared" ca="1" si="71"/>
        <v>132.88999999999999</v>
      </c>
      <c r="G82" s="12">
        <f>Dataset!AY82</f>
        <v>30</v>
      </c>
      <c r="H82" s="115">
        <f>Dataset!BS82</f>
        <v>0</v>
      </c>
      <c r="I82" s="12">
        <f>Dataset!AT82</f>
        <v>735936.1</v>
      </c>
      <c r="K82" s="12">
        <f t="shared" si="52"/>
        <v>-1911212.21422041</v>
      </c>
      <c r="L82" s="1">
        <f t="shared" ca="1" si="53"/>
        <v>214838.93950918069</v>
      </c>
      <c r="M82" s="1">
        <f t="shared" ca="1" si="54"/>
        <v>1023317.9087859521</v>
      </c>
      <c r="N82" s="1">
        <f t="shared" si="55"/>
        <v>4377869.5101424493</v>
      </c>
      <c r="O82" s="1">
        <f t="shared" si="20"/>
        <v>0</v>
      </c>
      <c r="P82" s="1">
        <f t="shared" si="21"/>
        <v>3571043.5465612025</v>
      </c>
      <c r="Q82" s="1">
        <f t="shared" ca="1" si="56"/>
        <v>7275857.6907783747</v>
      </c>
    </row>
    <row r="83" spans="1:17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Dataset!K83</f>
        <v>7438109.1987712942</v>
      </c>
      <c r="E83" s="124">
        <f t="shared" ref="E83:F83" ca="1" si="72">E71</f>
        <v>183.56</v>
      </c>
      <c r="F83" s="124">
        <f t="shared" ca="1" si="72"/>
        <v>34.660000000000004</v>
      </c>
      <c r="G83" s="12">
        <f>Dataset!AY83</f>
        <v>31</v>
      </c>
      <c r="H83" s="115">
        <f>Dataset!BS83</f>
        <v>0</v>
      </c>
      <c r="I83" s="12">
        <f>Dataset!AT83</f>
        <v>735936.1</v>
      </c>
      <c r="K83" s="12">
        <f t="shared" si="52"/>
        <v>-1911212.21422041</v>
      </c>
      <c r="L83" s="1">
        <f t="shared" ca="1" si="53"/>
        <v>851745.912231214</v>
      </c>
      <c r="M83" s="1">
        <f t="shared" ca="1" si="54"/>
        <v>266898.92932892701</v>
      </c>
      <c r="N83" s="1">
        <f t="shared" si="55"/>
        <v>4523798.4938138649</v>
      </c>
      <c r="O83" s="1">
        <f t="shared" si="20"/>
        <v>0</v>
      </c>
      <c r="P83" s="1">
        <f t="shared" si="21"/>
        <v>3571043.5465612025</v>
      </c>
      <c r="Q83" s="1">
        <f t="shared" ca="1" si="56"/>
        <v>7302274.6677147988</v>
      </c>
    </row>
    <row r="84" spans="1:17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Dataset!K84</f>
        <v>8072799.4723712942</v>
      </c>
      <c r="E84" s="124">
        <f t="shared" ref="E84:F84" ca="1" si="73">E72</f>
        <v>391.92999999999995</v>
      </c>
      <c r="F84" s="124">
        <f t="shared" ca="1" si="73"/>
        <v>1.0099999999999998</v>
      </c>
      <c r="G84" s="12">
        <f>Dataset!AY84</f>
        <v>30</v>
      </c>
      <c r="H84" s="115">
        <f>Dataset!BS84</f>
        <v>0</v>
      </c>
      <c r="I84" s="12">
        <f>Dataset!AT84</f>
        <v>735936.1</v>
      </c>
      <c r="K84" s="12">
        <f t="shared" si="52"/>
        <v>-1911212.21422041</v>
      </c>
      <c r="L84" s="1">
        <f t="shared" ca="1" si="53"/>
        <v>1818613.943020155</v>
      </c>
      <c r="M84" s="1">
        <f t="shared" ca="1" si="54"/>
        <v>7777.493324357074</v>
      </c>
      <c r="N84" s="1">
        <f t="shared" si="55"/>
        <v>4377869.5101424493</v>
      </c>
      <c r="O84" s="1">
        <f t="shared" si="20"/>
        <v>0</v>
      </c>
      <c r="P84" s="1">
        <f t="shared" si="21"/>
        <v>3571043.5465612025</v>
      </c>
      <c r="Q84" s="1">
        <f t="shared" ca="1" si="56"/>
        <v>7864092.2788277529</v>
      </c>
    </row>
    <row r="85" spans="1:17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Dataset!K85</f>
        <v>8604306.1488712952</v>
      </c>
      <c r="E85" s="124">
        <f t="shared" ref="E85:F85" ca="1" si="74">E73</f>
        <v>554.06000000000006</v>
      </c>
      <c r="F85" s="124">
        <f t="shared" ca="1" si="74"/>
        <v>0</v>
      </c>
      <c r="G85" s="12">
        <f>Dataset!AY85</f>
        <v>31</v>
      </c>
      <c r="H85" s="115">
        <f>Dataset!BS85</f>
        <v>0</v>
      </c>
      <c r="I85" s="12">
        <f>Dataset!AT85</f>
        <v>735936.1</v>
      </c>
      <c r="K85" s="12">
        <f t="shared" si="52"/>
        <v>-1911212.21422041</v>
      </c>
      <c r="L85" s="1">
        <f t="shared" ca="1" si="53"/>
        <v>2570921.4432928008</v>
      </c>
      <c r="M85" s="1">
        <f t="shared" ca="1" si="54"/>
        <v>0</v>
      </c>
      <c r="N85" s="1">
        <f t="shared" si="55"/>
        <v>4523798.4938138649</v>
      </c>
      <c r="O85" s="1">
        <f t="shared" si="20"/>
        <v>0</v>
      </c>
      <c r="P85" s="1">
        <f t="shared" si="21"/>
        <v>3571043.5465612025</v>
      </c>
      <c r="Q85" s="1">
        <f t="shared" ca="1" si="56"/>
        <v>8754551.2694474589</v>
      </c>
    </row>
    <row r="86" spans="1:17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Dataset!K86</f>
        <v>9765593.0170296691</v>
      </c>
      <c r="E86" s="124">
        <f t="shared" ref="E86:F86" ca="1" si="75">E74</f>
        <v>680.29000000000008</v>
      </c>
      <c r="F86" s="124">
        <f t="shared" ca="1" si="75"/>
        <v>0</v>
      </c>
      <c r="G86" s="12">
        <f>Dataset!AY86</f>
        <v>31</v>
      </c>
      <c r="H86" s="115">
        <f>Dataset!BS86</f>
        <v>0</v>
      </c>
      <c r="I86" s="12">
        <f>Dataset!AT86</f>
        <v>750792.8</v>
      </c>
      <c r="K86" s="12">
        <f t="shared" si="52"/>
        <v>-1911212.21422041</v>
      </c>
      <c r="L86" s="1">
        <f t="shared" ca="1" si="53"/>
        <v>3156647.5628229063</v>
      </c>
      <c r="M86" s="1">
        <f t="shared" ca="1" si="54"/>
        <v>0</v>
      </c>
      <c r="N86" s="1">
        <f t="shared" si="55"/>
        <v>4523798.4938138649</v>
      </c>
      <c r="O86" s="1">
        <f t="shared" si="20"/>
        <v>0</v>
      </c>
      <c r="P86" s="1">
        <f t="shared" si="21"/>
        <v>3643133.9395425986</v>
      </c>
      <c r="Q86" s="1">
        <f t="shared" ca="1" si="56"/>
        <v>9412367.78195896</v>
      </c>
    </row>
    <row r="87" spans="1:17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Dataset!K87</f>
        <v>8694546.6816106699</v>
      </c>
      <c r="E87" s="124">
        <f t="shared" ref="E87:F87" ca="1" si="76">E75</f>
        <v>621.00999999999988</v>
      </c>
      <c r="F87" s="124">
        <f t="shared" ca="1" si="76"/>
        <v>0</v>
      </c>
      <c r="G87" s="12">
        <f>Dataset!AY87</f>
        <v>28</v>
      </c>
      <c r="H87" s="115">
        <f>Dataset!BS87</f>
        <v>0</v>
      </c>
      <c r="I87" s="12">
        <f>Dataset!AT87</f>
        <v>750792.8</v>
      </c>
      <c r="K87" s="12">
        <f t="shared" si="52"/>
        <v>-1911212.21422041</v>
      </c>
      <c r="L87" s="1">
        <f t="shared" ca="1" si="53"/>
        <v>2881579.4778530514</v>
      </c>
      <c r="M87" s="1">
        <f t="shared" ca="1" si="54"/>
        <v>0</v>
      </c>
      <c r="N87" s="1">
        <f t="shared" si="55"/>
        <v>4086011.5427996195</v>
      </c>
      <c r="O87" s="1">
        <f t="shared" si="20"/>
        <v>0</v>
      </c>
      <c r="P87" s="1">
        <f t="shared" si="21"/>
        <v>3643133.9395425986</v>
      </c>
      <c r="Q87" s="1">
        <f t="shared" ca="1" si="56"/>
        <v>8699512.7459748592</v>
      </c>
    </row>
    <row r="88" spans="1:17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Dataset!K88</f>
        <v>8904902.7535226718</v>
      </c>
      <c r="E88" s="124">
        <f t="shared" ref="E88" ca="1" si="77">E76</f>
        <v>525.08999999999992</v>
      </c>
      <c r="F88" s="124">
        <f ca="1">F76</f>
        <v>0.58000000000000007</v>
      </c>
      <c r="G88" s="12">
        <f>Dataset!AY88</f>
        <v>31</v>
      </c>
      <c r="H88" s="115">
        <f>Dataset!BS88</f>
        <v>0</v>
      </c>
      <c r="I88" s="12">
        <f>Dataset!AT88</f>
        <v>750792.8</v>
      </c>
      <c r="K88" s="12">
        <f t="shared" si="52"/>
        <v>-1911212.21422041</v>
      </c>
      <c r="L88" s="1">
        <f t="shared" ca="1" si="53"/>
        <v>2436496.3012284162</v>
      </c>
      <c r="M88" s="1">
        <f t="shared" ca="1" si="54"/>
        <v>4466.2832951753508</v>
      </c>
      <c r="N88" s="1">
        <f t="shared" si="55"/>
        <v>4523798.4938138649</v>
      </c>
      <c r="O88" s="1">
        <f t="shared" si="20"/>
        <v>0</v>
      </c>
      <c r="P88" s="1">
        <f t="shared" si="21"/>
        <v>3643133.9395425986</v>
      </c>
      <c r="Q88" s="1">
        <f t="shared" ca="1" si="56"/>
        <v>8696682.8036596458</v>
      </c>
    </row>
    <row r="89" spans="1:17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Dataset!K89</f>
        <v>7546753.2511836691</v>
      </c>
      <c r="E89" s="124">
        <f t="shared" ref="E89:F89" ca="1" si="78">E77</f>
        <v>323.27</v>
      </c>
      <c r="F89" s="124">
        <f t="shared" ca="1" si="78"/>
        <v>2.66</v>
      </c>
      <c r="G89" s="12">
        <f>Dataset!AY89</f>
        <v>30</v>
      </c>
      <c r="H89" s="115">
        <f>Dataset!BS89</f>
        <v>0</v>
      </c>
      <c r="I89" s="12">
        <f>Dataset!AT89</f>
        <v>750792.8</v>
      </c>
      <c r="K89" s="12">
        <f t="shared" si="52"/>
        <v>-1911212.21422041</v>
      </c>
      <c r="L89" s="1">
        <f t="shared" ca="1" si="53"/>
        <v>1500021.2521626963</v>
      </c>
      <c r="M89" s="1">
        <f t="shared" ca="1" si="54"/>
        <v>20483.299250286953</v>
      </c>
      <c r="N89" s="1">
        <f t="shared" si="55"/>
        <v>4377869.5101424493</v>
      </c>
      <c r="O89" s="1">
        <f t="shared" si="20"/>
        <v>0</v>
      </c>
      <c r="P89" s="1">
        <f t="shared" si="21"/>
        <v>3643133.9395425986</v>
      </c>
      <c r="Q89" s="1">
        <f t="shared" ca="1" si="56"/>
        <v>7630295.786877621</v>
      </c>
    </row>
    <row r="90" spans="1:17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Dataset!K90</f>
        <v>7039001.9810326714</v>
      </c>
      <c r="E90" s="124">
        <f t="shared" ref="E90:F90" ca="1" si="79">E78</f>
        <v>121.16</v>
      </c>
      <c r="F90" s="124">
        <f t="shared" ca="1" si="79"/>
        <v>64.11</v>
      </c>
      <c r="G90" s="12">
        <f>Dataset!AY90</f>
        <v>31</v>
      </c>
      <c r="H90" s="115">
        <f>Dataset!BS90</f>
        <v>0</v>
      </c>
      <c r="I90" s="12">
        <f>Dataset!AT90</f>
        <v>750792.8</v>
      </c>
      <c r="K90" s="12">
        <f t="shared" si="52"/>
        <v>-1911212.21422041</v>
      </c>
      <c r="L90" s="1">
        <f t="shared" ca="1" si="53"/>
        <v>562200.55963136791</v>
      </c>
      <c r="M90" s="1">
        <f t="shared" ca="1" si="54"/>
        <v>493678.31388567534</v>
      </c>
      <c r="N90" s="1">
        <f t="shared" si="55"/>
        <v>4523798.4938138649</v>
      </c>
      <c r="O90" s="1">
        <f t="shared" si="20"/>
        <v>0</v>
      </c>
      <c r="P90" s="1">
        <f t="shared" si="21"/>
        <v>3643133.9395425986</v>
      </c>
      <c r="Q90" s="1">
        <f t="shared" ca="1" si="56"/>
        <v>7311599.0926530967</v>
      </c>
    </row>
    <row r="91" spans="1:17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Dataset!K91</f>
        <v>7103846.595436669</v>
      </c>
      <c r="E91" s="124">
        <f t="shared" ref="E91:F91" ca="1" si="80">E79</f>
        <v>19.970000000000002</v>
      </c>
      <c r="F91" s="124">
        <f t="shared" ca="1" si="80"/>
        <v>161.94999999999999</v>
      </c>
      <c r="G91" s="12">
        <f>Dataset!AY91</f>
        <v>30</v>
      </c>
      <c r="H91" s="115">
        <f>Dataset!BS91</f>
        <v>0</v>
      </c>
      <c r="I91" s="12">
        <f>Dataset!AT91</f>
        <v>750792.8</v>
      </c>
      <c r="K91" s="12">
        <f t="shared" si="52"/>
        <v>-1911212.21422041</v>
      </c>
      <c r="L91" s="1">
        <f t="shared" ca="1" si="53"/>
        <v>92663.793131713581</v>
      </c>
      <c r="M91" s="1">
        <f t="shared" ca="1" si="54"/>
        <v>1247094.102851117</v>
      </c>
      <c r="N91" s="1">
        <f t="shared" si="55"/>
        <v>4377869.5101424493</v>
      </c>
      <c r="O91" s="1">
        <f t="shared" si="20"/>
        <v>0</v>
      </c>
      <c r="P91" s="1">
        <f t="shared" si="21"/>
        <v>3643133.9395425986</v>
      </c>
      <c r="Q91" s="1">
        <f t="shared" ca="1" si="56"/>
        <v>7449549.131447468</v>
      </c>
    </row>
    <row r="92" spans="1:17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Dataset!K92</f>
        <v>8583144.3288966697</v>
      </c>
      <c r="E92" s="124">
        <f t="shared" ref="E92:F92" ca="1" si="81">E80</f>
        <v>0.72999999999999987</v>
      </c>
      <c r="F92" s="124">
        <f t="shared" ca="1" si="81"/>
        <v>277.32000000000005</v>
      </c>
      <c r="G92" s="12">
        <f>Dataset!AY92</f>
        <v>31</v>
      </c>
      <c r="H92" s="115">
        <f>Dataset!BS92</f>
        <v>0</v>
      </c>
      <c r="I92" s="12">
        <f>Dataset!AT92</f>
        <v>750792.8</v>
      </c>
      <c r="K92" s="12">
        <f t="shared" si="52"/>
        <v>-1911212.21422041</v>
      </c>
      <c r="L92" s="1">
        <f t="shared" ca="1" si="53"/>
        <v>3387.3094134276862</v>
      </c>
      <c r="M92" s="1">
        <f t="shared" ca="1" si="54"/>
        <v>2135499.4541690145</v>
      </c>
      <c r="N92" s="1">
        <f t="shared" si="55"/>
        <v>4523798.4938138649</v>
      </c>
      <c r="O92" s="1">
        <f t="shared" si="20"/>
        <v>0</v>
      </c>
      <c r="P92" s="1">
        <f t="shared" si="21"/>
        <v>3643133.9395425986</v>
      </c>
      <c r="Q92" s="1">
        <f t="shared" ca="1" si="56"/>
        <v>8394606.9827184957</v>
      </c>
    </row>
    <row r="93" spans="1:17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Dataset!K93</f>
        <v>8039409.7426806698</v>
      </c>
      <c r="E93" s="124">
        <f t="shared" ref="E93:F93" ca="1" si="82">E81</f>
        <v>1.7199999999999995</v>
      </c>
      <c r="F93" s="124">
        <f t="shared" ca="1" si="82"/>
        <v>259.34000000000003</v>
      </c>
      <c r="G93" s="12">
        <f>Dataset!AY93</f>
        <v>31</v>
      </c>
      <c r="H93" s="115">
        <f>Dataset!BS93</f>
        <v>0</v>
      </c>
      <c r="I93" s="12">
        <f>Dataset!AT93</f>
        <v>750792.8</v>
      </c>
      <c r="K93" s="12">
        <f t="shared" si="52"/>
        <v>-1911212.21422041</v>
      </c>
      <c r="L93" s="1">
        <f t="shared" ca="1" si="53"/>
        <v>7981.0577960213977</v>
      </c>
      <c r="M93" s="1">
        <f t="shared" ca="1" si="54"/>
        <v>1997044.6720185783</v>
      </c>
      <c r="N93" s="1">
        <f t="shared" si="55"/>
        <v>4523798.4938138649</v>
      </c>
      <c r="O93" s="1">
        <f t="shared" si="20"/>
        <v>0</v>
      </c>
      <c r="P93" s="1">
        <f t="shared" si="21"/>
        <v>3643133.9395425986</v>
      </c>
      <c r="Q93" s="1">
        <f t="shared" ca="1" si="56"/>
        <v>8260745.9489506539</v>
      </c>
    </row>
    <row r="94" spans="1:17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Dataset!K94</f>
        <v>7075858.1130756699</v>
      </c>
      <c r="E94" s="124">
        <f t="shared" ref="E94:F94" ca="1" si="83">E82</f>
        <v>46.3</v>
      </c>
      <c r="F94" s="124">
        <f t="shared" ca="1" si="83"/>
        <v>132.88999999999999</v>
      </c>
      <c r="G94" s="12">
        <f>Dataset!AY94</f>
        <v>30</v>
      </c>
      <c r="H94" s="115">
        <f>Dataset!BS94</f>
        <v>0</v>
      </c>
      <c r="I94" s="12">
        <f>Dataset!AT94</f>
        <v>750792.8</v>
      </c>
      <c r="K94" s="12">
        <f t="shared" si="52"/>
        <v>-1911212.21422041</v>
      </c>
      <c r="L94" s="1">
        <f t="shared" ca="1" si="53"/>
        <v>214838.93950918069</v>
      </c>
      <c r="M94" s="1">
        <f t="shared" ca="1" si="54"/>
        <v>1023317.9087859521</v>
      </c>
      <c r="N94" s="1">
        <f t="shared" si="55"/>
        <v>4377869.5101424493</v>
      </c>
      <c r="O94" s="1">
        <f t="shared" si="20"/>
        <v>0</v>
      </c>
      <c r="P94" s="1">
        <f t="shared" si="21"/>
        <v>3643133.9395425986</v>
      </c>
      <c r="Q94" s="1">
        <f t="shared" ca="1" si="56"/>
        <v>7347948.0837597707</v>
      </c>
    </row>
    <row r="95" spans="1:17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Dataset!K95</f>
        <v>7088529.3732526693</v>
      </c>
      <c r="E95" s="124">
        <f t="shared" ref="E95:F95" ca="1" si="84">E83</f>
        <v>183.56</v>
      </c>
      <c r="F95" s="124">
        <f t="shared" ca="1" si="84"/>
        <v>34.660000000000004</v>
      </c>
      <c r="G95" s="12">
        <f>Dataset!AY95</f>
        <v>31</v>
      </c>
      <c r="H95" s="115">
        <f>Dataset!BS95</f>
        <v>0</v>
      </c>
      <c r="I95" s="12">
        <f>Dataset!AT95</f>
        <v>750792.8</v>
      </c>
      <c r="K95" s="12">
        <f t="shared" si="52"/>
        <v>-1911212.21422041</v>
      </c>
      <c r="L95" s="1">
        <f t="shared" ca="1" si="53"/>
        <v>851745.912231214</v>
      </c>
      <c r="M95" s="1">
        <f t="shared" ca="1" si="54"/>
        <v>266898.92932892701</v>
      </c>
      <c r="N95" s="1">
        <f t="shared" si="55"/>
        <v>4523798.4938138649</v>
      </c>
      <c r="O95" s="1">
        <f t="shared" si="20"/>
        <v>0</v>
      </c>
      <c r="P95" s="1">
        <f t="shared" si="21"/>
        <v>3643133.9395425986</v>
      </c>
      <c r="Q95" s="1">
        <f t="shared" ca="1" si="56"/>
        <v>7374365.0606961939</v>
      </c>
    </row>
    <row r="96" spans="1:17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Dataset!K96</f>
        <v>8142869.9494546708</v>
      </c>
      <c r="E96" s="124">
        <f t="shared" ref="E96:F96" ca="1" si="85">E84</f>
        <v>391.92999999999995</v>
      </c>
      <c r="F96" s="124">
        <f t="shared" ca="1" si="85"/>
        <v>1.0099999999999998</v>
      </c>
      <c r="G96" s="12">
        <f>Dataset!AY96</f>
        <v>30</v>
      </c>
      <c r="H96" s="115">
        <f>Dataset!BS96</f>
        <v>0</v>
      </c>
      <c r="I96" s="12">
        <f>Dataset!AT96</f>
        <v>750792.8</v>
      </c>
      <c r="K96" s="12">
        <f t="shared" si="52"/>
        <v>-1911212.21422041</v>
      </c>
      <c r="L96" s="1">
        <f t="shared" ca="1" si="53"/>
        <v>1818613.943020155</v>
      </c>
      <c r="M96" s="1">
        <f t="shared" ca="1" si="54"/>
        <v>7777.493324357074</v>
      </c>
      <c r="N96" s="1">
        <f t="shared" si="55"/>
        <v>4377869.5101424493</v>
      </c>
      <c r="O96" s="1">
        <f t="shared" si="20"/>
        <v>0</v>
      </c>
      <c r="P96" s="1">
        <f t="shared" si="21"/>
        <v>3643133.9395425986</v>
      </c>
      <c r="Q96" s="1">
        <f t="shared" ca="1" si="56"/>
        <v>7936182.6718091499</v>
      </c>
    </row>
    <row r="97" spans="1:17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Dataset!K97</f>
        <v>8838245.8780446704</v>
      </c>
      <c r="E97" s="124">
        <f t="shared" ref="E97:F97" ca="1" si="86">E85</f>
        <v>554.06000000000006</v>
      </c>
      <c r="F97" s="124">
        <f t="shared" ca="1" si="86"/>
        <v>0</v>
      </c>
      <c r="G97" s="12">
        <f>Dataset!AY97</f>
        <v>31</v>
      </c>
      <c r="H97" s="115">
        <f>Dataset!BS97</f>
        <v>0</v>
      </c>
      <c r="I97" s="12">
        <f>Dataset!AT97</f>
        <v>750792.8</v>
      </c>
      <c r="K97" s="12">
        <f t="shared" si="52"/>
        <v>-1911212.21422041</v>
      </c>
      <c r="L97" s="1">
        <f t="shared" ca="1" si="53"/>
        <v>2570921.4432928008</v>
      </c>
      <c r="M97" s="1">
        <f t="shared" ca="1" si="54"/>
        <v>0</v>
      </c>
      <c r="N97" s="1">
        <f t="shared" si="55"/>
        <v>4523798.4938138649</v>
      </c>
      <c r="O97" s="1">
        <f t="shared" si="20"/>
        <v>0</v>
      </c>
      <c r="P97" s="1">
        <f t="shared" si="21"/>
        <v>3643133.9395425986</v>
      </c>
      <c r="Q97" s="1">
        <f t="shared" ca="1" si="56"/>
        <v>8826641.662428854</v>
      </c>
    </row>
    <row r="98" spans="1:17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Dataset!K98</f>
        <v>9061913.6126453578</v>
      </c>
      <c r="E98" s="124">
        <f t="shared" ref="E98:F98" ca="1" si="87">E86</f>
        <v>680.29000000000008</v>
      </c>
      <c r="F98" s="124">
        <f t="shared" ca="1" si="87"/>
        <v>0</v>
      </c>
      <c r="G98" s="12">
        <f>Dataset!AY98</f>
        <v>31</v>
      </c>
      <c r="H98" s="115">
        <f>Dataset!BS98</f>
        <v>0</v>
      </c>
      <c r="I98" s="12">
        <f>Dataset!AT98</f>
        <v>713444</v>
      </c>
      <c r="K98" s="12">
        <f t="shared" si="52"/>
        <v>-1911212.21422041</v>
      </c>
      <c r="L98" s="1">
        <f t="shared" ca="1" si="53"/>
        <v>3156647.5628229063</v>
      </c>
      <c r="M98" s="1">
        <f t="shared" ca="1" si="54"/>
        <v>0</v>
      </c>
      <c r="N98" s="1">
        <f t="shared" si="55"/>
        <v>4523798.4938138649</v>
      </c>
      <c r="O98" s="1">
        <f t="shared" si="20"/>
        <v>0</v>
      </c>
      <c r="P98" s="1">
        <f t="shared" si="21"/>
        <v>3461903.271266093</v>
      </c>
      <c r="Q98" s="1">
        <f t="shared" ca="1" si="56"/>
        <v>9231137.1136824545</v>
      </c>
    </row>
    <row r="99" spans="1:17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Dataset!K99</f>
        <v>8458160.8721813578</v>
      </c>
      <c r="E99" s="124">
        <f t="shared" ref="E99:F99" ca="1" si="88">E87</f>
        <v>621.00999999999988</v>
      </c>
      <c r="F99" s="124">
        <f t="shared" ca="1" si="88"/>
        <v>0</v>
      </c>
      <c r="G99" s="12">
        <f>Dataset!AY99</f>
        <v>29</v>
      </c>
      <c r="H99" s="115">
        <f>Dataset!BS99</f>
        <v>0</v>
      </c>
      <c r="I99" s="12">
        <f>Dataset!AT99</f>
        <v>713444</v>
      </c>
      <c r="K99" s="12">
        <f t="shared" si="52"/>
        <v>-1911212.21422041</v>
      </c>
      <c r="L99" s="1">
        <f t="shared" ca="1" si="53"/>
        <v>2881579.4778530514</v>
      </c>
      <c r="M99" s="1">
        <f t="shared" ca="1" si="54"/>
        <v>0</v>
      </c>
      <c r="N99" s="1">
        <f t="shared" si="55"/>
        <v>4231940.5264710346</v>
      </c>
      <c r="O99" s="1">
        <f t="shared" si="20"/>
        <v>0</v>
      </c>
      <c r="P99" s="1">
        <f t="shared" si="21"/>
        <v>3461903.271266093</v>
      </c>
      <c r="Q99" s="1">
        <f t="shared" ca="1" si="56"/>
        <v>8664211.0613697693</v>
      </c>
    </row>
    <row r="100" spans="1:17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Dataset!K100</f>
        <v>7799488.4423623588</v>
      </c>
      <c r="E100" s="124">
        <f t="shared" ref="E100:F100" ca="1" si="89">E88</f>
        <v>525.08999999999992</v>
      </c>
      <c r="F100" s="124">
        <f t="shared" ca="1" si="89"/>
        <v>0.58000000000000007</v>
      </c>
      <c r="G100" s="12">
        <f>Dataset!AY100</f>
        <v>31</v>
      </c>
      <c r="H100" s="115">
        <f>Dataset!BS100</f>
        <v>0.5</v>
      </c>
      <c r="I100" s="12">
        <f>Dataset!AT100</f>
        <v>713444</v>
      </c>
      <c r="K100" s="12">
        <f t="shared" si="52"/>
        <v>-1911212.21422041</v>
      </c>
      <c r="L100" s="1">
        <f t="shared" ca="1" si="53"/>
        <v>2436496.3012284162</v>
      </c>
      <c r="M100" s="1">
        <f t="shared" ca="1" si="54"/>
        <v>4466.2832951753508</v>
      </c>
      <c r="N100" s="1">
        <f t="shared" si="55"/>
        <v>4523798.4938138649</v>
      </c>
      <c r="O100" s="1">
        <f t="shared" si="20"/>
        <v>-497223.65059844498</v>
      </c>
      <c r="P100" s="1">
        <f t="shared" si="21"/>
        <v>3461903.271266093</v>
      </c>
      <c r="Q100" s="1">
        <f t="shared" ca="1" si="56"/>
        <v>8018228.4847846944</v>
      </c>
    </row>
    <row r="101" spans="1:17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Dataset!K101</f>
        <v>6291994.0030783564</v>
      </c>
      <c r="E101" s="124">
        <f t="shared" ref="E101:F101" ca="1" si="90">E89</f>
        <v>323.27</v>
      </c>
      <c r="F101" s="124">
        <f t="shared" ca="1" si="90"/>
        <v>2.66</v>
      </c>
      <c r="G101" s="12">
        <f>Dataset!AY101</f>
        <v>30</v>
      </c>
      <c r="H101" s="115">
        <f>Dataset!BS101</f>
        <v>1</v>
      </c>
      <c r="I101" s="12">
        <f>Dataset!AT101</f>
        <v>713444</v>
      </c>
      <c r="K101" s="12">
        <f t="shared" si="52"/>
        <v>-1911212.21422041</v>
      </c>
      <c r="L101" s="1">
        <f t="shared" ca="1" si="53"/>
        <v>1500021.2521626963</v>
      </c>
      <c r="M101" s="1">
        <f t="shared" ca="1" si="54"/>
        <v>20483.299250286953</v>
      </c>
      <c r="N101" s="1">
        <f t="shared" si="55"/>
        <v>4377869.5101424493</v>
      </c>
      <c r="O101" s="1">
        <f t="shared" ref="O101:O145" si="91">H101*$V$12</f>
        <v>-994447.30119688995</v>
      </c>
      <c r="P101" s="1">
        <f t="shared" ref="P101:P145" si="92">I101*$V$13</f>
        <v>3461903.271266093</v>
      </c>
      <c r="Q101" s="1">
        <f t="shared" ca="1" si="56"/>
        <v>6454617.8174042255</v>
      </c>
    </row>
    <row r="102" spans="1:17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Dataset!K102</f>
        <v>6106455.9491883572</v>
      </c>
      <c r="E102" s="124">
        <f t="shared" ref="E102:F102" ca="1" si="93">E90</f>
        <v>121.16</v>
      </c>
      <c r="F102" s="124">
        <f t="shared" ca="1" si="93"/>
        <v>64.11</v>
      </c>
      <c r="G102" s="12">
        <f>Dataset!AY102</f>
        <v>31</v>
      </c>
      <c r="H102" s="115">
        <f>Dataset!BS102</f>
        <v>1</v>
      </c>
      <c r="I102" s="12">
        <f>Dataset!AT102</f>
        <v>713444</v>
      </c>
      <c r="K102" s="12">
        <f t="shared" si="52"/>
        <v>-1911212.21422041</v>
      </c>
      <c r="L102" s="1">
        <f t="shared" ca="1" si="53"/>
        <v>562200.55963136791</v>
      </c>
      <c r="M102" s="1">
        <f t="shared" ca="1" si="54"/>
        <v>493678.31388567534</v>
      </c>
      <c r="N102" s="1">
        <f t="shared" si="55"/>
        <v>4523798.4938138649</v>
      </c>
      <c r="O102" s="1">
        <f t="shared" si="91"/>
        <v>-994447.30119688995</v>
      </c>
      <c r="P102" s="1">
        <f t="shared" si="92"/>
        <v>3461903.271266093</v>
      </c>
      <c r="Q102" s="1">
        <f t="shared" ca="1" si="56"/>
        <v>6135921.1231797012</v>
      </c>
    </row>
    <row r="103" spans="1:17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Dataset!K103</f>
        <v>6630361.1521883588</v>
      </c>
      <c r="E103" s="124">
        <f t="shared" ref="E103:F103" ca="1" si="94">E91</f>
        <v>19.970000000000002</v>
      </c>
      <c r="F103" s="124">
        <f t="shared" ca="1" si="94"/>
        <v>161.94999999999999</v>
      </c>
      <c r="G103" s="12">
        <f>Dataset!AY103</f>
        <v>30</v>
      </c>
      <c r="H103" s="115">
        <f>Dataset!BS103</f>
        <v>0.5</v>
      </c>
      <c r="I103" s="12">
        <f>Dataset!AT103</f>
        <v>713444</v>
      </c>
      <c r="K103" s="12">
        <f t="shared" si="52"/>
        <v>-1911212.21422041</v>
      </c>
      <c r="L103" s="1">
        <f t="shared" ca="1" si="53"/>
        <v>92663.793131713581</v>
      </c>
      <c r="M103" s="1">
        <f t="shared" ca="1" si="54"/>
        <v>1247094.102851117</v>
      </c>
      <c r="N103" s="1">
        <f t="shared" si="55"/>
        <v>4377869.5101424493</v>
      </c>
      <c r="O103" s="1">
        <f t="shared" si="91"/>
        <v>-497223.65059844498</v>
      </c>
      <c r="P103" s="1">
        <f t="shared" si="92"/>
        <v>3461903.271266093</v>
      </c>
      <c r="Q103" s="1">
        <f t="shared" ca="1" si="56"/>
        <v>6771094.8125725184</v>
      </c>
    </row>
    <row r="104" spans="1:17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Dataset!K104</f>
        <v>8283527.7833883576</v>
      </c>
      <c r="E104" s="124">
        <f t="shared" ref="E104:F104" ca="1" si="95">E92</f>
        <v>0.72999999999999987</v>
      </c>
      <c r="F104" s="124">
        <f t="shared" ca="1" si="95"/>
        <v>277.32000000000005</v>
      </c>
      <c r="G104" s="12">
        <f>Dataset!AY104</f>
        <v>31</v>
      </c>
      <c r="H104" s="115">
        <f>Dataset!BS104</f>
        <v>0.5</v>
      </c>
      <c r="I104" s="12">
        <f>Dataset!AT104</f>
        <v>713444</v>
      </c>
      <c r="K104" s="12">
        <f t="shared" si="52"/>
        <v>-1911212.21422041</v>
      </c>
      <c r="L104" s="1">
        <f t="shared" ca="1" si="53"/>
        <v>3387.3094134276862</v>
      </c>
      <c r="M104" s="1">
        <f t="shared" ca="1" si="54"/>
        <v>2135499.4541690145</v>
      </c>
      <c r="N104" s="1">
        <f t="shared" si="55"/>
        <v>4523798.4938138649</v>
      </c>
      <c r="O104" s="1">
        <f t="shared" si="91"/>
        <v>-497223.65059844498</v>
      </c>
      <c r="P104" s="1">
        <f t="shared" si="92"/>
        <v>3461903.271266093</v>
      </c>
      <c r="Q104" s="1">
        <f t="shared" ca="1" si="56"/>
        <v>7716152.6638435442</v>
      </c>
    </row>
    <row r="105" spans="1:17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Dataset!K105</f>
        <v>7701420.6838883562</v>
      </c>
      <c r="E105" s="124">
        <f t="shared" ref="E105:F105" ca="1" si="96">E93</f>
        <v>1.7199999999999995</v>
      </c>
      <c r="F105" s="124">
        <f t="shared" ca="1" si="96"/>
        <v>259.34000000000003</v>
      </c>
      <c r="G105" s="12">
        <f>Dataset!AY105</f>
        <v>31</v>
      </c>
      <c r="H105" s="115">
        <f>Dataset!BS105</f>
        <v>0.5</v>
      </c>
      <c r="I105" s="12">
        <f>Dataset!AT105</f>
        <v>713444</v>
      </c>
      <c r="K105" s="12">
        <f t="shared" si="52"/>
        <v>-1911212.21422041</v>
      </c>
      <c r="L105" s="1">
        <f t="shared" ca="1" si="53"/>
        <v>7981.0577960213977</v>
      </c>
      <c r="M105" s="1">
        <f t="shared" ca="1" si="54"/>
        <v>1997044.6720185783</v>
      </c>
      <c r="N105" s="1">
        <f t="shared" si="55"/>
        <v>4523798.4938138649</v>
      </c>
      <c r="O105" s="1">
        <f t="shared" si="91"/>
        <v>-497223.65059844498</v>
      </c>
      <c r="P105" s="1">
        <f t="shared" si="92"/>
        <v>3461903.271266093</v>
      </c>
      <c r="Q105" s="1">
        <f t="shared" ca="1" si="56"/>
        <v>7582291.6300757024</v>
      </c>
    </row>
    <row r="106" spans="1:17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Dataset!K106</f>
        <v>6613544.5190983564</v>
      </c>
      <c r="E106" s="124">
        <f t="shared" ref="E106:F106" ca="1" si="97">E94</f>
        <v>46.3</v>
      </c>
      <c r="F106" s="124">
        <f t="shared" ca="1" si="97"/>
        <v>132.88999999999999</v>
      </c>
      <c r="G106" s="12">
        <f>Dataset!AY106</f>
        <v>30</v>
      </c>
      <c r="H106" s="115">
        <f>Dataset!BS106</f>
        <v>0.5</v>
      </c>
      <c r="I106" s="12">
        <f>Dataset!AT106</f>
        <v>713444</v>
      </c>
      <c r="K106" s="12">
        <f t="shared" si="52"/>
        <v>-1911212.21422041</v>
      </c>
      <c r="L106" s="1">
        <f t="shared" ca="1" si="53"/>
        <v>214838.93950918069</v>
      </c>
      <c r="M106" s="1">
        <f t="shared" ca="1" si="54"/>
        <v>1023317.9087859521</v>
      </c>
      <c r="N106" s="1">
        <f t="shared" si="55"/>
        <v>4377869.5101424493</v>
      </c>
      <c r="O106" s="1">
        <f t="shared" si="91"/>
        <v>-497223.65059844498</v>
      </c>
      <c r="P106" s="1">
        <f t="shared" si="92"/>
        <v>3461903.271266093</v>
      </c>
      <c r="Q106" s="1">
        <f t="shared" ca="1" si="56"/>
        <v>6669493.7648848202</v>
      </c>
    </row>
    <row r="107" spans="1:17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Dataset!K107</f>
        <v>6768510.9620883549</v>
      </c>
      <c r="E107" s="124">
        <f t="shared" ref="E107:F107" ca="1" si="98">E95</f>
        <v>183.56</v>
      </c>
      <c r="F107" s="124">
        <f t="shared" ca="1" si="98"/>
        <v>34.660000000000004</v>
      </c>
      <c r="G107" s="12">
        <f>Dataset!AY107</f>
        <v>31</v>
      </c>
      <c r="H107" s="115">
        <f>Dataset!BS107</f>
        <v>0.5</v>
      </c>
      <c r="I107" s="12">
        <f>Dataset!AT107</f>
        <v>713444</v>
      </c>
      <c r="K107" s="12">
        <f t="shared" si="52"/>
        <v>-1911212.21422041</v>
      </c>
      <c r="L107" s="1">
        <f t="shared" ca="1" si="53"/>
        <v>851745.912231214</v>
      </c>
      <c r="M107" s="1">
        <f t="shared" ca="1" si="54"/>
        <v>266898.92932892701</v>
      </c>
      <c r="N107" s="1">
        <f t="shared" si="55"/>
        <v>4523798.4938138649</v>
      </c>
      <c r="O107" s="1">
        <f t="shared" si="91"/>
        <v>-497223.65059844498</v>
      </c>
      <c r="P107" s="1">
        <f t="shared" si="92"/>
        <v>3461903.271266093</v>
      </c>
      <c r="Q107" s="1">
        <f t="shared" ca="1" si="56"/>
        <v>6695910.7418212444</v>
      </c>
    </row>
    <row r="108" spans="1:17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Dataset!K108</f>
        <v>7216142.1306073563</v>
      </c>
      <c r="E108" s="124">
        <f t="shared" ref="E108:F108" ca="1" si="99">E96</f>
        <v>391.92999999999995</v>
      </c>
      <c r="F108" s="124">
        <f t="shared" ca="1" si="99"/>
        <v>1.0099999999999998</v>
      </c>
      <c r="G108" s="12">
        <f>Dataset!AY108</f>
        <v>30</v>
      </c>
      <c r="H108" s="115">
        <f>Dataset!BS108</f>
        <v>0.5</v>
      </c>
      <c r="I108" s="12">
        <f>Dataset!AT108</f>
        <v>713444</v>
      </c>
      <c r="K108" s="12">
        <f t="shared" si="52"/>
        <v>-1911212.21422041</v>
      </c>
      <c r="L108" s="1">
        <f t="shared" ca="1" si="53"/>
        <v>1818613.943020155</v>
      </c>
      <c r="M108" s="1">
        <f t="shared" ca="1" si="54"/>
        <v>7777.493324357074</v>
      </c>
      <c r="N108" s="1">
        <f t="shared" si="55"/>
        <v>4377869.5101424493</v>
      </c>
      <c r="O108" s="1">
        <f t="shared" si="91"/>
        <v>-497223.65059844498</v>
      </c>
      <c r="P108" s="1">
        <f t="shared" si="92"/>
        <v>3461903.271266093</v>
      </c>
      <c r="Q108" s="1">
        <f t="shared" ca="1" si="56"/>
        <v>7257728.3529341985</v>
      </c>
    </row>
    <row r="109" spans="1:17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Dataset!K109</f>
        <v>8313564.2674153568</v>
      </c>
      <c r="E109" s="124">
        <f t="shared" ref="E109:F109" ca="1" si="100">E97</f>
        <v>554.06000000000006</v>
      </c>
      <c r="F109" s="124">
        <f t="shared" ca="1" si="100"/>
        <v>0</v>
      </c>
      <c r="G109" s="12">
        <f>Dataset!AY109</f>
        <v>31</v>
      </c>
      <c r="H109" s="115">
        <f>Dataset!BS109</f>
        <v>0.5</v>
      </c>
      <c r="I109" s="12">
        <f>Dataset!AT109</f>
        <v>713444</v>
      </c>
      <c r="K109" s="12">
        <f t="shared" si="52"/>
        <v>-1911212.21422041</v>
      </c>
      <c r="L109" s="1">
        <f t="shared" ca="1" si="53"/>
        <v>2570921.4432928008</v>
      </c>
      <c r="M109" s="1">
        <f t="shared" ca="1" si="54"/>
        <v>0</v>
      </c>
      <c r="N109" s="1">
        <f t="shared" si="55"/>
        <v>4523798.4938138649</v>
      </c>
      <c r="O109" s="1">
        <f t="shared" si="91"/>
        <v>-497223.65059844498</v>
      </c>
      <c r="P109" s="1">
        <f t="shared" si="92"/>
        <v>3461903.271266093</v>
      </c>
      <c r="Q109" s="1">
        <f t="shared" ca="1" si="56"/>
        <v>8148187.3435539044</v>
      </c>
    </row>
    <row r="110" spans="1:17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Dataset!K110</f>
        <v>8415733.1449915711</v>
      </c>
      <c r="E110" s="124">
        <f t="shared" ref="E110:F110" ca="1" si="101">E98</f>
        <v>680.29000000000008</v>
      </c>
      <c r="F110" s="124">
        <f t="shared" ca="1" si="101"/>
        <v>0</v>
      </c>
      <c r="G110" s="12">
        <f>Dataset!AY110</f>
        <v>31</v>
      </c>
      <c r="H110" s="115">
        <f>Dataset!BS110</f>
        <v>0.5</v>
      </c>
      <c r="I110" s="12">
        <f>Dataset!AT110</f>
        <v>743765.37</v>
      </c>
      <c r="K110" s="12">
        <f t="shared" si="52"/>
        <v>-1911212.21422041</v>
      </c>
      <c r="L110" s="1">
        <f t="shared" ca="1" si="53"/>
        <v>3156647.5628229063</v>
      </c>
      <c r="M110" s="1">
        <f t="shared" ca="1" si="54"/>
        <v>0</v>
      </c>
      <c r="N110" s="1">
        <f t="shared" si="55"/>
        <v>4523798.4938138649</v>
      </c>
      <c r="O110" s="1">
        <f t="shared" si="91"/>
        <v>-497223.65059844498</v>
      </c>
      <c r="P110" s="1">
        <f t="shared" si="92"/>
        <v>3609034.160294902</v>
      </c>
      <c r="Q110" s="1">
        <f t="shared" ca="1" si="56"/>
        <v>8881044.3521128185</v>
      </c>
    </row>
    <row r="111" spans="1:17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Dataset!K111</f>
        <v>8168106.6980855726</v>
      </c>
      <c r="E111" s="124">
        <f t="shared" ref="E111:F111" ca="1" si="102">E99</f>
        <v>621.00999999999988</v>
      </c>
      <c r="F111" s="124">
        <f t="shared" ca="1" si="102"/>
        <v>0</v>
      </c>
      <c r="G111" s="12">
        <f>Dataset!AY111</f>
        <v>28</v>
      </c>
      <c r="H111" s="115">
        <f>Dataset!BS111</f>
        <v>0.5</v>
      </c>
      <c r="I111" s="12">
        <f>Dataset!AT111</f>
        <v>743765.37</v>
      </c>
      <c r="K111" s="12">
        <f t="shared" si="52"/>
        <v>-1911212.21422041</v>
      </c>
      <c r="L111" s="1">
        <f t="shared" ca="1" si="53"/>
        <v>2881579.4778530514</v>
      </c>
      <c r="M111" s="1">
        <f t="shared" ca="1" si="54"/>
        <v>0</v>
      </c>
      <c r="N111" s="1">
        <f t="shared" si="55"/>
        <v>4086011.5427996195</v>
      </c>
      <c r="O111" s="1">
        <f t="shared" si="91"/>
        <v>-497223.65059844498</v>
      </c>
      <c r="P111" s="1">
        <f t="shared" si="92"/>
        <v>3609034.160294902</v>
      </c>
      <c r="Q111" s="1">
        <f t="shared" ca="1" si="56"/>
        <v>8168189.3161287177</v>
      </c>
    </row>
    <row r="112" spans="1:17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Dataset!K112</f>
        <v>8205599.6949345721</v>
      </c>
      <c r="E112" s="124">
        <f t="shared" ref="E112:F112" ca="1" si="103">E100</f>
        <v>525.08999999999992</v>
      </c>
      <c r="F112" s="124">
        <f t="shared" ca="1" si="103"/>
        <v>0.58000000000000007</v>
      </c>
      <c r="G112" s="12">
        <f>Dataset!AY112</f>
        <v>31</v>
      </c>
      <c r="H112" s="115">
        <f>Dataset!BS112</f>
        <v>0.5</v>
      </c>
      <c r="I112" s="12">
        <f>Dataset!AT112</f>
        <v>743765.37</v>
      </c>
      <c r="K112" s="12">
        <f t="shared" si="52"/>
        <v>-1911212.21422041</v>
      </c>
      <c r="L112" s="1">
        <f t="shared" ca="1" si="53"/>
        <v>2436496.3012284162</v>
      </c>
      <c r="M112" s="1">
        <f t="shared" ca="1" si="54"/>
        <v>4466.2832951753508</v>
      </c>
      <c r="N112" s="1">
        <f t="shared" si="55"/>
        <v>4523798.4938138649</v>
      </c>
      <c r="O112" s="1">
        <f t="shared" si="91"/>
        <v>-497223.65059844498</v>
      </c>
      <c r="P112" s="1">
        <f t="shared" si="92"/>
        <v>3609034.160294902</v>
      </c>
      <c r="Q112" s="1">
        <f t="shared" ca="1" si="56"/>
        <v>8165359.3738135044</v>
      </c>
    </row>
    <row r="113" spans="1:17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Dataset!K113</f>
        <v>6647089.207704572</v>
      </c>
      <c r="E113" s="124">
        <f t="shared" ref="E113:F113" ca="1" si="104">E101</f>
        <v>323.27</v>
      </c>
      <c r="F113" s="124">
        <f t="shared" ca="1" si="104"/>
        <v>2.66</v>
      </c>
      <c r="G113" s="12">
        <f>Dataset!AY113</f>
        <v>30</v>
      </c>
      <c r="H113" s="115">
        <f>Dataset!BS113</f>
        <v>0.5</v>
      </c>
      <c r="I113" s="12">
        <f>Dataset!AT113</f>
        <v>743765.37</v>
      </c>
      <c r="K113" s="12">
        <f t="shared" si="52"/>
        <v>-1911212.21422041</v>
      </c>
      <c r="L113" s="1">
        <f t="shared" ca="1" si="53"/>
        <v>1500021.2521626963</v>
      </c>
      <c r="M113" s="1">
        <f t="shared" ca="1" si="54"/>
        <v>20483.299250286953</v>
      </c>
      <c r="N113" s="1">
        <f t="shared" si="55"/>
        <v>4377869.5101424493</v>
      </c>
      <c r="O113" s="1">
        <f t="shared" si="91"/>
        <v>-497223.65059844498</v>
      </c>
      <c r="P113" s="1">
        <f t="shared" si="92"/>
        <v>3609034.160294902</v>
      </c>
      <c r="Q113" s="1">
        <f t="shared" ca="1" si="56"/>
        <v>7098972.3570314795</v>
      </c>
    </row>
    <row r="114" spans="1:17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Dataset!K114</f>
        <v>6490729.9070125716</v>
      </c>
      <c r="E114" s="124">
        <f t="shared" ref="E114:F114" ca="1" si="105">E102</f>
        <v>121.16</v>
      </c>
      <c r="F114" s="124">
        <f t="shared" ca="1" si="105"/>
        <v>64.11</v>
      </c>
      <c r="G114" s="12">
        <f>Dataset!AY114</f>
        <v>31</v>
      </c>
      <c r="H114" s="115">
        <f>Dataset!BS114</f>
        <v>0.5</v>
      </c>
      <c r="I114" s="12">
        <f>Dataset!AT114</f>
        <v>743765.37</v>
      </c>
      <c r="K114" s="12">
        <f t="shared" si="52"/>
        <v>-1911212.21422041</v>
      </c>
      <c r="L114" s="1">
        <f t="shared" ca="1" si="53"/>
        <v>562200.55963136791</v>
      </c>
      <c r="M114" s="1">
        <f t="shared" ca="1" si="54"/>
        <v>493678.31388567534</v>
      </c>
      <c r="N114" s="1">
        <f t="shared" si="55"/>
        <v>4523798.4938138649</v>
      </c>
      <c r="O114" s="1">
        <f t="shared" si="91"/>
        <v>-497223.65059844498</v>
      </c>
      <c r="P114" s="1">
        <f t="shared" si="92"/>
        <v>3609034.160294902</v>
      </c>
      <c r="Q114" s="1">
        <f t="shared" ca="1" si="56"/>
        <v>6780275.6628069552</v>
      </c>
    </row>
    <row r="115" spans="1:17">
      <c r="A115" s="11">
        <f>Dataset!A115</f>
        <v>44348</v>
      </c>
      <c r="B115" s="5">
        <f>Dataset!B115</f>
        <v>2021</v>
      </c>
      <c r="C115" s="5">
        <f>Dataset!C115</f>
        <v>6</v>
      </c>
      <c r="D115" s="12">
        <f>Dataset!K115</f>
        <v>7043212.1190405712</v>
      </c>
      <c r="E115" s="124">
        <f t="shared" ref="E115:F115" ca="1" si="106">E103</f>
        <v>19.970000000000002</v>
      </c>
      <c r="F115" s="124">
        <f t="shared" ca="1" si="106"/>
        <v>161.94999999999999</v>
      </c>
      <c r="G115" s="12">
        <f>Dataset!AY115</f>
        <v>30</v>
      </c>
      <c r="H115" s="115">
        <f>Dataset!BS115</f>
        <v>0.5</v>
      </c>
      <c r="I115" s="12">
        <f>Dataset!AT115</f>
        <v>743765.37</v>
      </c>
      <c r="K115" s="12">
        <f t="shared" si="52"/>
        <v>-1911212.21422041</v>
      </c>
      <c r="L115" s="1">
        <f t="shared" ca="1" si="53"/>
        <v>92663.793131713581</v>
      </c>
      <c r="M115" s="1">
        <f t="shared" ca="1" si="54"/>
        <v>1247094.102851117</v>
      </c>
      <c r="N115" s="1">
        <f t="shared" si="55"/>
        <v>4377869.5101424493</v>
      </c>
      <c r="O115" s="1">
        <f t="shared" si="91"/>
        <v>-497223.65059844498</v>
      </c>
      <c r="P115" s="1">
        <f t="shared" si="92"/>
        <v>3609034.160294902</v>
      </c>
      <c r="Q115" s="1">
        <f t="shared" ca="1" si="56"/>
        <v>6918225.7016013265</v>
      </c>
    </row>
    <row r="116" spans="1:17">
      <c r="A116" s="11">
        <f>Dataset!A116</f>
        <v>44378</v>
      </c>
      <c r="B116" s="5">
        <f>Dataset!B116</f>
        <v>2021</v>
      </c>
      <c r="C116" s="5">
        <f>Dataset!C116</f>
        <v>7</v>
      </c>
      <c r="D116" s="12">
        <f>Dataset!K116</f>
        <v>7557798.761481571</v>
      </c>
      <c r="E116" s="124">
        <f t="shared" ref="E116:F116" ca="1" si="107">E104</f>
        <v>0.72999999999999987</v>
      </c>
      <c r="F116" s="124">
        <f t="shared" ca="1" si="107"/>
        <v>277.32000000000005</v>
      </c>
      <c r="G116" s="12">
        <f>Dataset!AY116</f>
        <v>31</v>
      </c>
      <c r="H116" s="115">
        <f>Dataset!BS116</f>
        <v>0.5</v>
      </c>
      <c r="I116" s="12">
        <f>Dataset!AT116</f>
        <v>743765.37</v>
      </c>
      <c r="K116" s="12">
        <f t="shared" si="52"/>
        <v>-1911212.21422041</v>
      </c>
      <c r="L116" s="1">
        <f t="shared" ca="1" si="53"/>
        <v>3387.3094134276862</v>
      </c>
      <c r="M116" s="1">
        <f t="shared" ca="1" si="54"/>
        <v>2135499.4541690145</v>
      </c>
      <c r="N116" s="1">
        <f t="shared" si="55"/>
        <v>4523798.4938138649</v>
      </c>
      <c r="O116" s="1">
        <f t="shared" si="91"/>
        <v>-497223.65059844498</v>
      </c>
      <c r="P116" s="1">
        <f t="shared" si="92"/>
        <v>3609034.160294902</v>
      </c>
      <c r="Q116" s="1">
        <f t="shared" ca="1" si="56"/>
        <v>7863283.5528723542</v>
      </c>
    </row>
    <row r="117" spans="1:17">
      <c r="A117" s="11">
        <f>Dataset!A117</f>
        <v>44409</v>
      </c>
      <c r="B117" s="5">
        <f>Dataset!B117</f>
        <v>2021</v>
      </c>
      <c r="C117" s="5">
        <f>Dataset!C117</f>
        <v>8</v>
      </c>
      <c r="D117" s="12">
        <f>Dataset!K117</f>
        <v>8403814.3153585717</v>
      </c>
      <c r="E117" s="124">
        <f t="shared" ref="E117:F117" ca="1" si="108">E105</f>
        <v>1.7199999999999995</v>
      </c>
      <c r="F117" s="124">
        <f t="shared" ca="1" si="108"/>
        <v>259.34000000000003</v>
      </c>
      <c r="G117" s="12">
        <f>Dataset!AY117</f>
        <v>31</v>
      </c>
      <c r="H117" s="115">
        <f>Dataset!BS117</f>
        <v>0.5</v>
      </c>
      <c r="I117" s="12">
        <f>Dataset!AT117</f>
        <v>743765.37</v>
      </c>
      <c r="K117" s="12">
        <f t="shared" si="52"/>
        <v>-1911212.21422041</v>
      </c>
      <c r="L117" s="1">
        <f t="shared" ca="1" si="53"/>
        <v>7981.0577960213977</v>
      </c>
      <c r="M117" s="1">
        <f t="shared" ca="1" si="54"/>
        <v>1997044.6720185783</v>
      </c>
      <c r="N117" s="1">
        <f t="shared" si="55"/>
        <v>4523798.4938138649</v>
      </c>
      <c r="O117" s="1">
        <f t="shared" si="91"/>
        <v>-497223.65059844498</v>
      </c>
      <c r="P117" s="1">
        <f t="shared" si="92"/>
        <v>3609034.160294902</v>
      </c>
      <c r="Q117" s="1">
        <f t="shared" ca="1" si="56"/>
        <v>7729422.5191045124</v>
      </c>
    </row>
    <row r="118" spans="1:17">
      <c r="A118" s="11">
        <v>44440</v>
      </c>
      <c r="B118" s="5">
        <f>YEAR(A118)</f>
        <v>2021</v>
      </c>
      <c r="C118" s="5">
        <f>MONTH(A118)</f>
        <v>9</v>
      </c>
      <c r="D118" s="12">
        <f>Dataset!K118</f>
        <v>7090089.8248145711</v>
      </c>
      <c r="E118" s="124">
        <f t="shared" ref="E118:F118" ca="1" si="109">E106</f>
        <v>46.3</v>
      </c>
      <c r="F118" s="124">
        <f t="shared" ca="1" si="109"/>
        <v>132.88999999999999</v>
      </c>
      <c r="G118" s="12">
        <f>Dataset!AY118</f>
        <v>30</v>
      </c>
      <c r="H118" s="115">
        <f>Dataset!BS118</f>
        <v>0.5</v>
      </c>
      <c r="I118" s="12">
        <f>Dataset!AT118</f>
        <v>743765.37</v>
      </c>
      <c r="K118" s="12">
        <f t="shared" si="52"/>
        <v>-1911212.21422041</v>
      </c>
      <c r="L118" s="1">
        <f t="shared" ca="1" si="53"/>
        <v>214838.93950918069</v>
      </c>
      <c r="M118" s="1">
        <f t="shared" ca="1" si="54"/>
        <v>1023317.9087859521</v>
      </c>
      <c r="N118" s="1">
        <f t="shared" si="55"/>
        <v>4377869.5101424493</v>
      </c>
      <c r="O118" s="1">
        <f t="shared" si="91"/>
        <v>-497223.65059844498</v>
      </c>
      <c r="P118" s="1">
        <f t="shared" si="92"/>
        <v>3609034.160294902</v>
      </c>
      <c r="Q118" s="1">
        <f t="shared" ca="1" si="56"/>
        <v>6816624.6539136292</v>
      </c>
    </row>
    <row r="119" spans="1:17">
      <c r="A119" s="11">
        <v>44470</v>
      </c>
      <c r="B119" s="5">
        <f t="shared" ref="B119:B145" si="110">YEAR(A119)</f>
        <v>2021</v>
      </c>
      <c r="C119" s="5">
        <f t="shared" ref="C119:C145" si="111">MONTH(A119)</f>
        <v>10</v>
      </c>
      <c r="D119" s="12">
        <f>Dataset!K119</f>
        <v>6939234.3072825717</v>
      </c>
      <c r="E119" s="124">
        <f t="shared" ref="E119:F119" ca="1" si="112">E107</f>
        <v>183.56</v>
      </c>
      <c r="F119" s="124">
        <f t="shared" ca="1" si="112"/>
        <v>34.660000000000004</v>
      </c>
      <c r="G119" s="12">
        <f>Dataset!AY119</f>
        <v>31</v>
      </c>
      <c r="H119" s="115">
        <f>Dataset!BS119</f>
        <v>0.5</v>
      </c>
      <c r="I119" s="12">
        <f>Dataset!AT119</f>
        <v>743765.37</v>
      </c>
      <c r="K119" s="12">
        <f t="shared" si="52"/>
        <v>-1911212.21422041</v>
      </c>
      <c r="L119" s="1">
        <f t="shared" ca="1" si="53"/>
        <v>851745.912231214</v>
      </c>
      <c r="M119" s="1">
        <f t="shared" ca="1" si="54"/>
        <v>266898.92932892701</v>
      </c>
      <c r="N119" s="1">
        <f t="shared" si="55"/>
        <v>4523798.4938138649</v>
      </c>
      <c r="O119" s="1">
        <f t="shared" si="91"/>
        <v>-497223.65059844498</v>
      </c>
      <c r="P119" s="1">
        <f t="shared" si="92"/>
        <v>3609034.160294902</v>
      </c>
      <c r="Q119" s="1">
        <f t="shared" ca="1" si="56"/>
        <v>6843041.6308500525</v>
      </c>
    </row>
    <row r="120" spans="1:17">
      <c r="A120" s="11">
        <v>44501</v>
      </c>
      <c r="B120" s="5">
        <f t="shared" si="110"/>
        <v>2021</v>
      </c>
      <c r="C120" s="5">
        <f t="shared" si="111"/>
        <v>11</v>
      </c>
      <c r="D120" s="12">
        <f>Dataset!K120</f>
        <v>7517562.6828275714</v>
      </c>
      <c r="E120" s="124">
        <f t="shared" ref="E120:F120" ca="1" si="113">E108</f>
        <v>391.92999999999995</v>
      </c>
      <c r="F120" s="124">
        <f t="shared" ca="1" si="113"/>
        <v>1.0099999999999998</v>
      </c>
      <c r="G120" s="12">
        <f>Dataset!AY120</f>
        <v>30</v>
      </c>
      <c r="H120" s="115">
        <f>Dataset!BS120</f>
        <v>0.5</v>
      </c>
      <c r="I120" s="12">
        <f>Dataset!AT120</f>
        <v>743765.37</v>
      </c>
      <c r="K120" s="12">
        <f t="shared" si="52"/>
        <v>-1911212.21422041</v>
      </c>
      <c r="L120" s="1">
        <f t="shared" ca="1" si="53"/>
        <v>1818613.943020155</v>
      </c>
      <c r="M120" s="1">
        <f t="shared" ca="1" si="54"/>
        <v>7777.493324357074</v>
      </c>
      <c r="N120" s="1">
        <f t="shared" si="55"/>
        <v>4377869.5101424493</v>
      </c>
      <c r="O120" s="1">
        <f t="shared" si="91"/>
        <v>-497223.65059844498</v>
      </c>
      <c r="P120" s="1">
        <f t="shared" si="92"/>
        <v>3609034.160294902</v>
      </c>
      <c r="Q120" s="1">
        <f t="shared" ca="1" si="56"/>
        <v>7404859.2419630084</v>
      </c>
    </row>
    <row r="121" spans="1:17">
      <c r="A121" s="11">
        <v>44531</v>
      </c>
      <c r="B121" s="5">
        <f t="shared" si="110"/>
        <v>2021</v>
      </c>
      <c r="C121" s="5">
        <f t="shared" si="111"/>
        <v>12</v>
      </c>
      <c r="D121" s="12">
        <f>Dataset!K121</f>
        <v>8235817.7430015719</v>
      </c>
      <c r="E121" s="124">
        <f t="shared" ref="E121:F121" ca="1" si="114">E109</f>
        <v>554.06000000000006</v>
      </c>
      <c r="F121" s="124">
        <f t="shared" ca="1" si="114"/>
        <v>0</v>
      </c>
      <c r="G121" s="12">
        <f>Dataset!AY121</f>
        <v>31</v>
      </c>
      <c r="H121" s="115">
        <f>Dataset!BS121</f>
        <v>0.5</v>
      </c>
      <c r="I121" s="12">
        <f>Dataset!AT121</f>
        <v>743765.37</v>
      </c>
      <c r="J121" s="5" t="str">
        <f>'Residential Normalized'!L121</f>
        <v>COVID</v>
      </c>
      <c r="K121" s="12">
        <f t="shared" si="52"/>
        <v>-1911212.21422041</v>
      </c>
      <c r="L121" s="1">
        <f t="shared" ca="1" si="53"/>
        <v>2570921.4432928008</v>
      </c>
      <c r="M121" s="1">
        <f t="shared" ca="1" si="54"/>
        <v>0</v>
      </c>
      <c r="N121" s="1">
        <f t="shared" si="55"/>
        <v>4523798.4938138649</v>
      </c>
      <c r="O121" s="1">
        <f t="shared" si="91"/>
        <v>-497223.65059844498</v>
      </c>
      <c r="P121" s="1">
        <f t="shared" si="92"/>
        <v>3609034.160294902</v>
      </c>
      <c r="Q121" s="1">
        <f t="shared" ca="1" si="56"/>
        <v>8295318.2325827125</v>
      </c>
    </row>
    <row r="122" spans="1:17">
      <c r="A122" s="11">
        <v>44562</v>
      </c>
      <c r="B122" s="5">
        <f t="shared" si="110"/>
        <v>2022</v>
      </c>
      <c r="C122" s="5">
        <f t="shared" si="111"/>
        <v>1</v>
      </c>
      <c r="E122" s="125">
        <f t="shared" ref="E122:F122" ca="1" si="115">E110</f>
        <v>680.29000000000008</v>
      </c>
      <c r="F122" s="125">
        <f t="shared" ca="1" si="115"/>
        <v>0</v>
      </c>
      <c r="G122" s="122">
        <f>G74</f>
        <v>31</v>
      </c>
      <c r="H122" s="126">
        <f t="shared" ref="H122:H145" si="116">0.5*J122</f>
        <v>0.375</v>
      </c>
      <c r="I122" s="151">
        <f>Economic!C134</f>
        <v>773330.04345749994</v>
      </c>
      <c r="J122" s="5">
        <f>'Residential Normalized'!L122</f>
        <v>0.75</v>
      </c>
      <c r="K122" s="12">
        <f t="shared" si="52"/>
        <v>-1911212.21422041</v>
      </c>
      <c r="L122" s="1">
        <f t="shared" ca="1" si="53"/>
        <v>3156647.5628229063</v>
      </c>
      <c r="M122" s="1">
        <f t="shared" ca="1" si="54"/>
        <v>0</v>
      </c>
      <c r="N122" s="1">
        <f t="shared" si="55"/>
        <v>4523798.4938138649</v>
      </c>
      <c r="O122" s="1">
        <f t="shared" si="91"/>
        <v>-372917.73794883373</v>
      </c>
      <c r="P122" s="1">
        <f t="shared" si="92"/>
        <v>3752493.268166624</v>
      </c>
      <c r="Q122" s="1">
        <f t="shared" ca="1" si="56"/>
        <v>9148809.3726341501</v>
      </c>
    </row>
    <row r="123" spans="1:17">
      <c r="A123" s="11">
        <v>44593</v>
      </c>
      <c r="B123" s="5">
        <f t="shared" si="110"/>
        <v>2022</v>
      </c>
      <c r="C123" s="5">
        <f t="shared" si="111"/>
        <v>2</v>
      </c>
      <c r="E123" s="125">
        <f t="shared" ref="E123:F123" ca="1" si="117">E111</f>
        <v>621.00999999999988</v>
      </c>
      <c r="F123" s="125">
        <f t="shared" ca="1" si="117"/>
        <v>0</v>
      </c>
      <c r="G123" s="122">
        <f t="shared" ref="G123:G145" si="118">G75</f>
        <v>28</v>
      </c>
      <c r="H123" s="126">
        <f t="shared" si="116"/>
        <v>0.375</v>
      </c>
      <c r="I123" s="151">
        <f>Economic!C135</f>
        <v>773330.04345749994</v>
      </c>
      <c r="J123" s="5">
        <f>'Residential Normalized'!L123</f>
        <v>0.75</v>
      </c>
      <c r="K123" s="12">
        <f t="shared" si="52"/>
        <v>-1911212.21422041</v>
      </c>
      <c r="L123" s="1">
        <f t="shared" ca="1" si="53"/>
        <v>2881579.4778530514</v>
      </c>
      <c r="M123" s="1">
        <f t="shared" ca="1" si="54"/>
        <v>0</v>
      </c>
      <c r="N123" s="1">
        <f t="shared" si="55"/>
        <v>4086011.5427996195</v>
      </c>
      <c r="O123" s="1">
        <f t="shared" si="91"/>
        <v>-372917.73794883373</v>
      </c>
      <c r="P123" s="1">
        <f t="shared" si="92"/>
        <v>3752493.268166624</v>
      </c>
      <c r="Q123" s="1">
        <f t="shared" ca="1" si="56"/>
        <v>8435954.3366500512</v>
      </c>
    </row>
    <row r="124" spans="1:17">
      <c r="A124" s="11">
        <v>44621</v>
      </c>
      <c r="B124" s="5">
        <f t="shared" si="110"/>
        <v>2022</v>
      </c>
      <c r="C124" s="5">
        <f t="shared" si="111"/>
        <v>3</v>
      </c>
      <c r="E124" s="125">
        <f t="shared" ref="E124:F124" ca="1" si="119">E112</f>
        <v>525.08999999999992</v>
      </c>
      <c r="F124" s="125">
        <f t="shared" ca="1" si="119"/>
        <v>0.58000000000000007</v>
      </c>
      <c r="G124" s="122">
        <f t="shared" si="118"/>
        <v>31</v>
      </c>
      <c r="H124" s="126">
        <f t="shared" si="116"/>
        <v>0.375</v>
      </c>
      <c r="I124" s="151">
        <f>Economic!C136</f>
        <v>773330.04345749994</v>
      </c>
      <c r="J124" s="5">
        <f>'Residential Normalized'!L124</f>
        <v>0.75</v>
      </c>
      <c r="K124" s="12">
        <f t="shared" si="52"/>
        <v>-1911212.21422041</v>
      </c>
      <c r="L124" s="1">
        <f t="shared" ca="1" si="53"/>
        <v>2436496.3012284162</v>
      </c>
      <c r="M124" s="1">
        <f t="shared" ca="1" si="54"/>
        <v>4466.2832951753508</v>
      </c>
      <c r="N124" s="1">
        <f t="shared" si="55"/>
        <v>4523798.4938138649</v>
      </c>
      <c r="O124" s="1">
        <f t="shared" si="91"/>
        <v>-372917.73794883373</v>
      </c>
      <c r="P124" s="1">
        <f t="shared" si="92"/>
        <v>3752493.268166624</v>
      </c>
      <c r="Q124" s="1">
        <f t="shared" ca="1" si="56"/>
        <v>8433124.3943348378</v>
      </c>
    </row>
    <row r="125" spans="1:17">
      <c r="A125" s="11">
        <v>44652</v>
      </c>
      <c r="B125" s="5">
        <f t="shared" si="110"/>
        <v>2022</v>
      </c>
      <c r="C125" s="5">
        <f t="shared" si="111"/>
        <v>4</v>
      </c>
      <c r="E125" s="125">
        <f t="shared" ref="E125:F125" ca="1" si="120">E113</f>
        <v>323.27</v>
      </c>
      <c r="F125" s="125">
        <f t="shared" ca="1" si="120"/>
        <v>2.66</v>
      </c>
      <c r="G125" s="122">
        <f t="shared" si="118"/>
        <v>30</v>
      </c>
      <c r="H125" s="126">
        <f t="shared" si="116"/>
        <v>0.375</v>
      </c>
      <c r="I125" s="151">
        <f>Economic!C137</f>
        <v>773330.04345749994</v>
      </c>
      <c r="J125" s="5">
        <f>'Residential Normalized'!L125</f>
        <v>0.75</v>
      </c>
      <c r="K125" s="12">
        <f t="shared" si="52"/>
        <v>-1911212.21422041</v>
      </c>
      <c r="L125" s="1">
        <f t="shared" ca="1" si="53"/>
        <v>1500021.2521626963</v>
      </c>
      <c r="M125" s="1">
        <f t="shared" ca="1" si="54"/>
        <v>20483.299250286953</v>
      </c>
      <c r="N125" s="1">
        <f t="shared" si="55"/>
        <v>4377869.5101424493</v>
      </c>
      <c r="O125" s="1">
        <f t="shared" si="91"/>
        <v>-372917.73794883373</v>
      </c>
      <c r="P125" s="1">
        <f t="shared" si="92"/>
        <v>3752493.268166624</v>
      </c>
      <c r="Q125" s="1">
        <f t="shared" ca="1" si="56"/>
        <v>7366737.3775528129</v>
      </c>
    </row>
    <row r="126" spans="1:17">
      <c r="A126" s="11">
        <v>44682</v>
      </c>
      <c r="B126" s="5">
        <f t="shared" si="110"/>
        <v>2022</v>
      </c>
      <c r="C126" s="5">
        <f t="shared" si="111"/>
        <v>5</v>
      </c>
      <c r="E126" s="125">
        <f t="shared" ref="E126:F126" ca="1" si="121">E114</f>
        <v>121.16</v>
      </c>
      <c r="F126" s="125">
        <f t="shared" ca="1" si="121"/>
        <v>64.11</v>
      </c>
      <c r="G126" s="122">
        <f t="shared" si="118"/>
        <v>31</v>
      </c>
      <c r="H126" s="126">
        <f t="shared" si="116"/>
        <v>0.375</v>
      </c>
      <c r="I126" s="151">
        <f>Economic!C138</f>
        <v>773330.04345749994</v>
      </c>
      <c r="J126" s="5">
        <f>'Residential Normalized'!L126</f>
        <v>0.75</v>
      </c>
      <c r="K126" s="12">
        <f t="shared" si="52"/>
        <v>-1911212.21422041</v>
      </c>
      <c r="L126" s="1">
        <f t="shared" ca="1" si="53"/>
        <v>562200.55963136791</v>
      </c>
      <c r="M126" s="1">
        <f t="shared" ca="1" si="54"/>
        <v>493678.31388567534</v>
      </c>
      <c r="N126" s="1">
        <f t="shared" si="55"/>
        <v>4523798.4938138649</v>
      </c>
      <c r="O126" s="1">
        <f t="shared" si="91"/>
        <v>-372917.73794883373</v>
      </c>
      <c r="P126" s="1">
        <f t="shared" si="92"/>
        <v>3752493.268166624</v>
      </c>
      <c r="Q126" s="1">
        <f t="shared" ca="1" si="56"/>
        <v>7048040.6833282886</v>
      </c>
    </row>
    <row r="127" spans="1:17">
      <c r="A127" s="11">
        <v>44713</v>
      </c>
      <c r="B127" s="5">
        <f t="shared" si="110"/>
        <v>2022</v>
      </c>
      <c r="C127" s="5">
        <f t="shared" si="111"/>
        <v>6</v>
      </c>
      <c r="E127" s="125">
        <f t="shared" ref="E127:F127" ca="1" si="122">E115</f>
        <v>19.970000000000002</v>
      </c>
      <c r="F127" s="125">
        <f t="shared" ca="1" si="122"/>
        <v>161.94999999999999</v>
      </c>
      <c r="G127" s="122">
        <f t="shared" si="118"/>
        <v>30</v>
      </c>
      <c r="H127" s="126">
        <f t="shared" si="116"/>
        <v>0.375</v>
      </c>
      <c r="I127" s="151">
        <f>Economic!C139</f>
        <v>773330.04345749994</v>
      </c>
      <c r="J127" s="5">
        <f>'Residential Normalized'!L127</f>
        <v>0.75</v>
      </c>
      <c r="K127" s="12">
        <f t="shared" si="52"/>
        <v>-1911212.21422041</v>
      </c>
      <c r="L127" s="1">
        <f t="shared" ca="1" si="53"/>
        <v>92663.793131713581</v>
      </c>
      <c r="M127" s="1">
        <f t="shared" ca="1" si="54"/>
        <v>1247094.102851117</v>
      </c>
      <c r="N127" s="1">
        <f t="shared" si="55"/>
        <v>4377869.5101424493</v>
      </c>
      <c r="O127" s="1">
        <f t="shared" si="91"/>
        <v>-372917.73794883373</v>
      </c>
      <c r="P127" s="1">
        <f t="shared" si="92"/>
        <v>3752493.268166624</v>
      </c>
      <c r="Q127" s="1">
        <f t="shared" ca="1" si="56"/>
        <v>7185990.7221226599</v>
      </c>
    </row>
    <row r="128" spans="1:17">
      <c r="A128" s="11">
        <v>44743</v>
      </c>
      <c r="B128" s="5">
        <f t="shared" si="110"/>
        <v>2022</v>
      </c>
      <c r="C128" s="5">
        <f t="shared" si="111"/>
        <v>7</v>
      </c>
      <c r="E128" s="125">
        <f t="shared" ref="E128:F128" ca="1" si="123">E116</f>
        <v>0.72999999999999987</v>
      </c>
      <c r="F128" s="125">
        <f t="shared" ca="1" si="123"/>
        <v>277.32000000000005</v>
      </c>
      <c r="G128" s="122">
        <f t="shared" si="118"/>
        <v>31</v>
      </c>
      <c r="H128" s="126">
        <f t="shared" si="116"/>
        <v>0.375</v>
      </c>
      <c r="I128" s="151">
        <f>Economic!C140</f>
        <v>773330.04345749994</v>
      </c>
      <c r="J128" s="5">
        <f>'Residential Normalized'!L128</f>
        <v>0.75</v>
      </c>
      <c r="K128" s="12">
        <f t="shared" si="52"/>
        <v>-1911212.21422041</v>
      </c>
      <c r="L128" s="1">
        <f t="shared" ca="1" si="53"/>
        <v>3387.3094134276862</v>
      </c>
      <c r="M128" s="1">
        <f t="shared" ca="1" si="54"/>
        <v>2135499.4541690145</v>
      </c>
      <c r="N128" s="1">
        <f t="shared" si="55"/>
        <v>4523798.4938138649</v>
      </c>
      <c r="O128" s="1">
        <f t="shared" si="91"/>
        <v>-372917.73794883373</v>
      </c>
      <c r="P128" s="1">
        <f t="shared" si="92"/>
        <v>3752493.268166624</v>
      </c>
      <c r="Q128" s="1">
        <f t="shared" ca="1" si="56"/>
        <v>8131048.5733936867</v>
      </c>
    </row>
    <row r="129" spans="1:17">
      <c r="A129" s="11">
        <v>44774</v>
      </c>
      <c r="B129" s="5">
        <f t="shared" si="110"/>
        <v>2022</v>
      </c>
      <c r="C129" s="5">
        <f t="shared" si="111"/>
        <v>8</v>
      </c>
      <c r="E129" s="125">
        <f t="shared" ref="E129:F129" ca="1" si="124">E117</f>
        <v>1.7199999999999995</v>
      </c>
      <c r="F129" s="125">
        <f t="shared" ca="1" si="124"/>
        <v>259.34000000000003</v>
      </c>
      <c r="G129" s="122">
        <f t="shared" si="118"/>
        <v>31</v>
      </c>
      <c r="H129" s="126">
        <f t="shared" si="116"/>
        <v>0.375</v>
      </c>
      <c r="I129" s="151">
        <f>Economic!C141</f>
        <v>773330.04345749994</v>
      </c>
      <c r="J129" s="5">
        <f>'Residential Normalized'!L129</f>
        <v>0.75</v>
      </c>
      <c r="K129" s="12">
        <f t="shared" si="52"/>
        <v>-1911212.21422041</v>
      </c>
      <c r="L129" s="1">
        <f t="shared" ca="1" si="53"/>
        <v>7981.0577960213977</v>
      </c>
      <c r="M129" s="1">
        <f t="shared" ca="1" si="54"/>
        <v>1997044.6720185783</v>
      </c>
      <c r="N129" s="1">
        <f t="shared" si="55"/>
        <v>4523798.4938138649</v>
      </c>
      <c r="O129" s="1">
        <f t="shared" si="91"/>
        <v>-372917.73794883373</v>
      </c>
      <c r="P129" s="1">
        <f t="shared" si="92"/>
        <v>3752493.268166624</v>
      </c>
      <c r="Q129" s="1">
        <f t="shared" ca="1" si="56"/>
        <v>7997187.5396258449</v>
      </c>
    </row>
    <row r="130" spans="1:17">
      <c r="A130" s="11">
        <v>44805</v>
      </c>
      <c r="B130" s="5">
        <f t="shared" si="110"/>
        <v>2022</v>
      </c>
      <c r="C130" s="5">
        <f t="shared" si="111"/>
        <v>9</v>
      </c>
      <c r="E130" s="125">
        <f t="shared" ref="E130:F130" ca="1" si="125">E118</f>
        <v>46.3</v>
      </c>
      <c r="F130" s="125">
        <f t="shared" ca="1" si="125"/>
        <v>132.88999999999999</v>
      </c>
      <c r="G130" s="122">
        <f t="shared" si="118"/>
        <v>30</v>
      </c>
      <c r="H130" s="126">
        <f t="shared" si="116"/>
        <v>0.375</v>
      </c>
      <c r="I130" s="151">
        <f>Economic!C142</f>
        <v>773330.04345749994</v>
      </c>
      <c r="J130" s="5">
        <f>'Residential Normalized'!L130</f>
        <v>0.75</v>
      </c>
      <c r="K130" s="12">
        <f t="shared" si="52"/>
        <v>-1911212.21422041</v>
      </c>
      <c r="L130" s="1">
        <f t="shared" ca="1" si="53"/>
        <v>214838.93950918069</v>
      </c>
      <c r="M130" s="1">
        <f t="shared" ca="1" si="54"/>
        <v>1023317.9087859521</v>
      </c>
      <c r="N130" s="1">
        <f t="shared" si="55"/>
        <v>4377869.5101424493</v>
      </c>
      <c r="O130" s="1">
        <f t="shared" si="91"/>
        <v>-372917.73794883373</v>
      </c>
      <c r="P130" s="1">
        <f t="shared" si="92"/>
        <v>3752493.268166624</v>
      </c>
      <c r="Q130" s="1">
        <f t="shared" ca="1" si="56"/>
        <v>7084389.6744349627</v>
      </c>
    </row>
    <row r="131" spans="1:17">
      <c r="A131" s="11">
        <v>44835</v>
      </c>
      <c r="B131" s="5">
        <f t="shared" si="110"/>
        <v>2022</v>
      </c>
      <c r="C131" s="5">
        <f t="shared" si="111"/>
        <v>10</v>
      </c>
      <c r="E131" s="125">
        <f t="shared" ref="E131:F131" ca="1" si="126">E119</f>
        <v>183.56</v>
      </c>
      <c r="F131" s="125">
        <f t="shared" ca="1" si="126"/>
        <v>34.660000000000004</v>
      </c>
      <c r="G131" s="122">
        <f t="shared" si="118"/>
        <v>31</v>
      </c>
      <c r="H131" s="126">
        <f t="shared" si="116"/>
        <v>0.375</v>
      </c>
      <c r="I131" s="151">
        <f>Economic!C143</f>
        <v>773330.04345749994</v>
      </c>
      <c r="J131" s="5">
        <f>'Residential Normalized'!L131</f>
        <v>0.75</v>
      </c>
      <c r="K131" s="12">
        <f t="shared" ref="K131:K145" si="127">$V$8</f>
        <v>-1911212.21422041</v>
      </c>
      <c r="L131" s="1">
        <f t="shared" ref="L131:L145" ca="1" si="128">E131*$V$9</f>
        <v>851745.912231214</v>
      </c>
      <c r="M131" s="1">
        <f t="shared" ref="M131:M145" ca="1" si="129">F131*$V$10</f>
        <v>266898.92932892701</v>
      </c>
      <c r="N131" s="1">
        <f t="shared" ref="N131:N145" si="130">G131*$V$11</f>
        <v>4523798.4938138649</v>
      </c>
      <c r="O131" s="1">
        <f t="shared" si="91"/>
        <v>-372917.73794883373</v>
      </c>
      <c r="P131" s="1">
        <f t="shared" si="92"/>
        <v>3752493.268166624</v>
      </c>
      <c r="Q131" s="1">
        <f t="shared" ref="Q131:Q145" ca="1" si="131">SUM(K131:P131)</f>
        <v>7110806.6513713859</v>
      </c>
    </row>
    <row r="132" spans="1:17">
      <c r="A132" s="11">
        <v>44866</v>
      </c>
      <c r="B132" s="5">
        <f t="shared" si="110"/>
        <v>2022</v>
      </c>
      <c r="C132" s="5">
        <f t="shared" si="111"/>
        <v>11</v>
      </c>
      <c r="E132" s="125">
        <f t="shared" ref="E132:F132" ca="1" si="132">E120</f>
        <v>391.92999999999995</v>
      </c>
      <c r="F132" s="125">
        <f t="shared" ca="1" si="132"/>
        <v>1.0099999999999998</v>
      </c>
      <c r="G132" s="122">
        <f t="shared" si="118"/>
        <v>30</v>
      </c>
      <c r="H132" s="126">
        <f t="shared" si="116"/>
        <v>0.375</v>
      </c>
      <c r="I132" s="151">
        <f>Economic!C144</f>
        <v>773330.04345749994</v>
      </c>
      <c r="J132" s="5">
        <f>'Residential Normalized'!L132</f>
        <v>0.75</v>
      </c>
      <c r="K132" s="12">
        <f t="shared" si="127"/>
        <v>-1911212.21422041</v>
      </c>
      <c r="L132" s="1">
        <f t="shared" ca="1" si="128"/>
        <v>1818613.943020155</v>
      </c>
      <c r="M132" s="1">
        <f t="shared" ca="1" si="129"/>
        <v>7777.493324357074</v>
      </c>
      <c r="N132" s="1">
        <f t="shared" si="130"/>
        <v>4377869.5101424493</v>
      </c>
      <c r="O132" s="1">
        <f t="shared" si="91"/>
        <v>-372917.73794883373</v>
      </c>
      <c r="P132" s="1">
        <f t="shared" si="92"/>
        <v>3752493.268166624</v>
      </c>
      <c r="Q132" s="1">
        <f t="shared" ca="1" si="131"/>
        <v>7672624.2624843409</v>
      </c>
    </row>
    <row r="133" spans="1:17">
      <c r="A133" s="11">
        <v>44896</v>
      </c>
      <c r="B133" s="5">
        <f t="shared" si="110"/>
        <v>2022</v>
      </c>
      <c r="C133" s="5">
        <f t="shared" si="111"/>
        <v>12</v>
      </c>
      <c r="E133" s="125">
        <f t="shared" ref="E133:F133" ca="1" si="133">E121</f>
        <v>554.06000000000006</v>
      </c>
      <c r="F133" s="125">
        <f t="shared" ca="1" si="133"/>
        <v>0</v>
      </c>
      <c r="G133" s="122">
        <f t="shared" si="118"/>
        <v>31</v>
      </c>
      <c r="H133" s="126">
        <f t="shared" si="116"/>
        <v>0.375</v>
      </c>
      <c r="I133" s="151">
        <f>Economic!C145</f>
        <v>773330.04345749994</v>
      </c>
      <c r="J133" s="5">
        <f>'Residential Normalized'!L133</f>
        <v>0.75</v>
      </c>
      <c r="K133" s="12">
        <f t="shared" si="127"/>
        <v>-1911212.21422041</v>
      </c>
      <c r="L133" s="1">
        <f t="shared" ca="1" si="128"/>
        <v>2570921.4432928008</v>
      </c>
      <c r="M133" s="1">
        <f t="shared" ca="1" si="129"/>
        <v>0</v>
      </c>
      <c r="N133" s="1">
        <f t="shared" si="130"/>
        <v>4523798.4938138649</v>
      </c>
      <c r="O133" s="1">
        <f t="shared" si="91"/>
        <v>-372917.73794883373</v>
      </c>
      <c r="P133" s="1">
        <f t="shared" si="92"/>
        <v>3752493.268166624</v>
      </c>
      <c r="Q133" s="1">
        <f t="shared" ca="1" si="131"/>
        <v>8563083.253104046</v>
      </c>
    </row>
    <row r="134" spans="1:17">
      <c r="A134" s="11">
        <v>44927</v>
      </c>
      <c r="B134" s="5">
        <f t="shared" si="110"/>
        <v>2023</v>
      </c>
      <c r="C134" s="5">
        <f t="shared" si="111"/>
        <v>1</v>
      </c>
      <c r="E134" s="125">
        <f t="shared" ref="E134:F134" ca="1" si="134">E122</f>
        <v>680.29000000000008</v>
      </c>
      <c r="F134" s="125">
        <f t="shared" ca="1" si="134"/>
        <v>0</v>
      </c>
      <c r="G134" s="122">
        <f t="shared" si="118"/>
        <v>31</v>
      </c>
      <c r="H134" s="126">
        <f t="shared" si="116"/>
        <v>0.25</v>
      </c>
      <c r="I134" s="151">
        <f>Economic!C146</f>
        <v>796529.94476122491</v>
      </c>
      <c r="J134" s="5">
        <f>'Residential Normalized'!L134</f>
        <v>0.5</v>
      </c>
      <c r="K134" s="12">
        <f t="shared" si="127"/>
        <v>-1911212.21422041</v>
      </c>
      <c r="L134" s="1">
        <f t="shared" ca="1" si="128"/>
        <v>3156647.5628229063</v>
      </c>
      <c r="M134" s="1">
        <f t="shared" ca="1" si="129"/>
        <v>0</v>
      </c>
      <c r="N134" s="1">
        <f t="shared" si="130"/>
        <v>4523798.4938138649</v>
      </c>
      <c r="O134" s="1">
        <f t="shared" si="91"/>
        <v>-248611.82529922249</v>
      </c>
      <c r="P134" s="1">
        <f t="shared" si="92"/>
        <v>3865068.0662116227</v>
      </c>
      <c r="Q134" s="1">
        <f t="shared" ca="1" si="131"/>
        <v>9385690.0833287612</v>
      </c>
    </row>
    <row r="135" spans="1:17">
      <c r="A135" s="11">
        <v>44958</v>
      </c>
      <c r="B135" s="5">
        <f t="shared" si="110"/>
        <v>2023</v>
      </c>
      <c r="C135" s="5">
        <f t="shared" si="111"/>
        <v>2</v>
      </c>
      <c r="E135" s="125">
        <f t="shared" ref="E135:F135" ca="1" si="135">E123</f>
        <v>621.00999999999988</v>
      </c>
      <c r="F135" s="125">
        <f t="shared" ca="1" si="135"/>
        <v>0</v>
      </c>
      <c r="G135" s="122">
        <f t="shared" si="118"/>
        <v>28</v>
      </c>
      <c r="H135" s="126">
        <f t="shared" si="116"/>
        <v>0.25</v>
      </c>
      <c r="I135" s="151">
        <f>Economic!C147</f>
        <v>796529.94476122491</v>
      </c>
      <c r="J135" s="5">
        <f>'Residential Normalized'!L135</f>
        <v>0.5</v>
      </c>
      <c r="K135" s="12">
        <f t="shared" si="127"/>
        <v>-1911212.21422041</v>
      </c>
      <c r="L135" s="1">
        <f t="shared" ca="1" si="128"/>
        <v>2881579.4778530514</v>
      </c>
      <c r="M135" s="1">
        <f t="shared" ca="1" si="129"/>
        <v>0</v>
      </c>
      <c r="N135" s="1">
        <f t="shared" si="130"/>
        <v>4086011.5427996195</v>
      </c>
      <c r="O135" s="1">
        <f t="shared" si="91"/>
        <v>-248611.82529922249</v>
      </c>
      <c r="P135" s="1">
        <f t="shared" si="92"/>
        <v>3865068.0662116227</v>
      </c>
      <c r="Q135" s="1">
        <f t="shared" ca="1" si="131"/>
        <v>8672835.0473446604</v>
      </c>
    </row>
    <row r="136" spans="1:17">
      <c r="A136" s="11">
        <v>44986</v>
      </c>
      <c r="B136" s="5">
        <f t="shared" si="110"/>
        <v>2023</v>
      </c>
      <c r="C136" s="5">
        <f t="shared" si="111"/>
        <v>3</v>
      </c>
      <c r="E136" s="125">
        <f t="shared" ref="E136:F136" ca="1" si="136">E124</f>
        <v>525.08999999999992</v>
      </c>
      <c r="F136" s="125">
        <f t="shared" ca="1" si="136"/>
        <v>0.58000000000000007</v>
      </c>
      <c r="G136" s="122">
        <f t="shared" si="118"/>
        <v>31</v>
      </c>
      <c r="H136" s="126">
        <f t="shared" si="116"/>
        <v>0.25</v>
      </c>
      <c r="I136" s="151">
        <f>Economic!C148</f>
        <v>796529.94476122491</v>
      </c>
      <c r="J136" s="5">
        <f>'Residential Normalized'!L136</f>
        <v>0.5</v>
      </c>
      <c r="K136" s="12">
        <f t="shared" si="127"/>
        <v>-1911212.21422041</v>
      </c>
      <c r="L136" s="1">
        <f t="shared" ca="1" si="128"/>
        <v>2436496.3012284162</v>
      </c>
      <c r="M136" s="1">
        <f t="shared" ca="1" si="129"/>
        <v>4466.2832951753508</v>
      </c>
      <c r="N136" s="1">
        <f t="shared" si="130"/>
        <v>4523798.4938138649</v>
      </c>
      <c r="O136" s="1">
        <f t="shared" si="91"/>
        <v>-248611.82529922249</v>
      </c>
      <c r="P136" s="1">
        <f t="shared" si="92"/>
        <v>3865068.0662116227</v>
      </c>
      <c r="Q136" s="1">
        <f t="shared" ca="1" si="131"/>
        <v>8670005.105029447</v>
      </c>
    </row>
    <row r="137" spans="1:17">
      <c r="A137" s="11">
        <v>45017</v>
      </c>
      <c r="B137" s="5">
        <f t="shared" si="110"/>
        <v>2023</v>
      </c>
      <c r="C137" s="5">
        <f t="shared" si="111"/>
        <v>4</v>
      </c>
      <c r="E137" s="125">
        <f t="shared" ref="E137:F137" ca="1" si="137">E125</f>
        <v>323.27</v>
      </c>
      <c r="F137" s="125">
        <f t="shared" ca="1" si="137"/>
        <v>2.66</v>
      </c>
      <c r="G137" s="122">
        <f t="shared" si="118"/>
        <v>30</v>
      </c>
      <c r="H137" s="126">
        <f t="shared" si="116"/>
        <v>0.25</v>
      </c>
      <c r="I137" s="151">
        <f>Economic!C149</f>
        <v>796529.94476122491</v>
      </c>
      <c r="J137" s="5">
        <f>'Residential Normalized'!L137</f>
        <v>0.5</v>
      </c>
      <c r="K137" s="12">
        <f t="shared" si="127"/>
        <v>-1911212.21422041</v>
      </c>
      <c r="L137" s="1">
        <f t="shared" ca="1" si="128"/>
        <v>1500021.2521626963</v>
      </c>
      <c r="M137" s="1">
        <f t="shared" ca="1" si="129"/>
        <v>20483.299250286953</v>
      </c>
      <c r="N137" s="1">
        <f t="shared" si="130"/>
        <v>4377869.5101424493</v>
      </c>
      <c r="O137" s="1">
        <f t="shared" si="91"/>
        <v>-248611.82529922249</v>
      </c>
      <c r="P137" s="1">
        <f t="shared" si="92"/>
        <v>3865068.0662116227</v>
      </c>
      <c r="Q137" s="1">
        <f t="shared" ca="1" si="131"/>
        <v>7603618.0882474221</v>
      </c>
    </row>
    <row r="138" spans="1:17">
      <c r="A138" s="11">
        <v>45047</v>
      </c>
      <c r="B138" s="5">
        <f t="shared" si="110"/>
        <v>2023</v>
      </c>
      <c r="C138" s="5">
        <f t="shared" si="111"/>
        <v>5</v>
      </c>
      <c r="E138" s="125">
        <f t="shared" ref="E138:F138" ca="1" si="138">E126</f>
        <v>121.16</v>
      </c>
      <c r="F138" s="125">
        <f t="shared" ca="1" si="138"/>
        <v>64.11</v>
      </c>
      <c r="G138" s="122">
        <f t="shared" si="118"/>
        <v>31</v>
      </c>
      <c r="H138" s="126">
        <f t="shared" si="116"/>
        <v>0.25</v>
      </c>
      <c r="I138" s="151">
        <f>Economic!C150</f>
        <v>796529.94476122491</v>
      </c>
      <c r="J138" s="5">
        <f>'Residential Normalized'!L138</f>
        <v>0.5</v>
      </c>
      <c r="K138" s="12">
        <f t="shared" si="127"/>
        <v>-1911212.21422041</v>
      </c>
      <c r="L138" s="1">
        <f t="shared" ca="1" si="128"/>
        <v>562200.55963136791</v>
      </c>
      <c r="M138" s="1">
        <f t="shared" ca="1" si="129"/>
        <v>493678.31388567534</v>
      </c>
      <c r="N138" s="1">
        <f t="shared" si="130"/>
        <v>4523798.4938138649</v>
      </c>
      <c r="O138" s="1">
        <f t="shared" si="91"/>
        <v>-248611.82529922249</v>
      </c>
      <c r="P138" s="1">
        <f t="shared" si="92"/>
        <v>3865068.0662116227</v>
      </c>
      <c r="Q138" s="1">
        <f t="shared" ca="1" si="131"/>
        <v>7284921.3940228987</v>
      </c>
    </row>
    <row r="139" spans="1:17">
      <c r="A139" s="11">
        <v>45078</v>
      </c>
      <c r="B139" s="5">
        <f t="shared" si="110"/>
        <v>2023</v>
      </c>
      <c r="C139" s="5">
        <f t="shared" si="111"/>
        <v>6</v>
      </c>
      <c r="E139" s="125">
        <f t="shared" ref="E139:F139" ca="1" si="139">E127</f>
        <v>19.970000000000002</v>
      </c>
      <c r="F139" s="125">
        <f t="shared" ca="1" si="139"/>
        <v>161.94999999999999</v>
      </c>
      <c r="G139" s="122">
        <f t="shared" si="118"/>
        <v>30</v>
      </c>
      <c r="H139" s="126">
        <f t="shared" si="116"/>
        <v>0.25</v>
      </c>
      <c r="I139" s="151">
        <f>Economic!C151</f>
        <v>796529.94476122491</v>
      </c>
      <c r="J139" s="5">
        <f>'Residential Normalized'!L139</f>
        <v>0.5</v>
      </c>
      <c r="K139" s="12">
        <f t="shared" si="127"/>
        <v>-1911212.21422041</v>
      </c>
      <c r="L139" s="1">
        <f t="shared" ca="1" si="128"/>
        <v>92663.793131713581</v>
      </c>
      <c r="M139" s="1">
        <f t="shared" ca="1" si="129"/>
        <v>1247094.102851117</v>
      </c>
      <c r="N139" s="1">
        <f t="shared" si="130"/>
        <v>4377869.5101424493</v>
      </c>
      <c r="O139" s="1">
        <f t="shared" si="91"/>
        <v>-248611.82529922249</v>
      </c>
      <c r="P139" s="1">
        <f t="shared" si="92"/>
        <v>3865068.0662116227</v>
      </c>
      <c r="Q139" s="1">
        <f t="shared" ca="1" si="131"/>
        <v>7422871.43281727</v>
      </c>
    </row>
    <row r="140" spans="1:17">
      <c r="A140" s="11">
        <v>45108</v>
      </c>
      <c r="B140" s="5">
        <f t="shared" si="110"/>
        <v>2023</v>
      </c>
      <c r="C140" s="5">
        <f t="shared" si="111"/>
        <v>7</v>
      </c>
      <c r="E140" s="125">
        <f t="shared" ref="E140:F140" ca="1" si="140">E128</f>
        <v>0.72999999999999987</v>
      </c>
      <c r="F140" s="125">
        <f t="shared" ca="1" si="140"/>
        <v>277.32000000000005</v>
      </c>
      <c r="G140" s="122">
        <f t="shared" si="118"/>
        <v>31</v>
      </c>
      <c r="H140" s="126">
        <f t="shared" si="116"/>
        <v>0.25</v>
      </c>
      <c r="I140" s="151">
        <f>Economic!C152</f>
        <v>796529.94476122491</v>
      </c>
      <c r="J140" s="5">
        <f>'Residential Normalized'!L140</f>
        <v>0.5</v>
      </c>
      <c r="K140" s="12">
        <f t="shared" si="127"/>
        <v>-1911212.21422041</v>
      </c>
      <c r="L140" s="1">
        <f t="shared" ca="1" si="128"/>
        <v>3387.3094134276862</v>
      </c>
      <c r="M140" s="1">
        <f t="shared" ca="1" si="129"/>
        <v>2135499.4541690145</v>
      </c>
      <c r="N140" s="1">
        <f t="shared" si="130"/>
        <v>4523798.4938138649</v>
      </c>
      <c r="O140" s="1">
        <f t="shared" si="91"/>
        <v>-248611.82529922249</v>
      </c>
      <c r="P140" s="1">
        <f t="shared" si="92"/>
        <v>3865068.0662116227</v>
      </c>
      <c r="Q140" s="1">
        <f t="shared" ca="1" si="131"/>
        <v>8367929.2840882968</v>
      </c>
    </row>
    <row r="141" spans="1:17">
      <c r="A141" s="11">
        <v>45139</v>
      </c>
      <c r="B141" s="5">
        <f t="shared" si="110"/>
        <v>2023</v>
      </c>
      <c r="C141" s="5">
        <f t="shared" si="111"/>
        <v>8</v>
      </c>
      <c r="E141" s="125">
        <f t="shared" ref="E141:F141" ca="1" si="141">E129</f>
        <v>1.7199999999999995</v>
      </c>
      <c r="F141" s="125">
        <f t="shared" ca="1" si="141"/>
        <v>259.34000000000003</v>
      </c>
      <c r="G141" s="122">
        <f t="shared" si="118"/>
        <v>31</v>
      </c>
      <c r="H141" s="126">
        <f t="shared" si="116"/>
        <v>0.25</v>
      </c>
      <c r="I141" s="151">
        <f>Economic!C153</f>
        <v>796529.94476122491</v>
      </c>
      <c r="J141" s="5">
        <f>'Residential Normalized'!L141</f>
        <v>0.5</v>
      </c>
      <c r="K141" s="12">
        <f t="shared" si="127"/>
        <v>-1911212.21422041</v>
      </c>
      <c r="L141" s="1">
        <f t="shared" ca="1" si="128"/>
        <v>7981.0577960213977</v>
      </c>
      <c r="M141" s="1">
        <f t="shared" ca="1" si="129"/>
        <v>1997044.6720185783</v>
      </c>
      <c r="N141" s="1">
        <f t="shared" si="130"/>
        <v>4523798.4938138649</v>
      </c>
      <c r="O141" s="1">
        <f t="shared" si="91"/>
        <v>-248611.82529922249</v>
      </c>
      <c r="P141" s="1">
        <f t="shared" si="92"/>
        <v>3865068.0662116227</v>
      </c>
      <c r="Q141" s="1">
        <f t="shared" ca="1" si="131"/>
        <v>8234068.2503204551</v>
      </c>
    </row>
    <row r="142" spans="1:17">
      <c r="A142" s="11">
        <v>45170</v>
      </c>
      <c r="B142" s="5">
        <f t="shared" si="110"/>
        <v>2023</v>
      </c>
      <c r="C142" s="5">
        <f t="shared" si="111"/>
        <v>9</v>
      </c>
      <c r="E142" s="125">
        <f t="shared" ref="E142:F142" ca="1" si="142">E130</f>
        <v>46.3</v>
      </c>
      <c r="F142" s="125">
        <f t="shared" ca="1" si="142"/>
        <v>132.88999999999999</v>
      </c>
      <c r="G142" s="122">
        <f t="shared" si="118"/>
        <v>30</v>
      </c>
      <c r="H142" s="126">
        <f t="shared" si="116"/>
        <v>0.25</v>
      </c>
      <c r="I142" s="151">
        <f>Economic!C154</f>
        <v>796529.94476122491</v>
      </c>
      <c r="J142" s="5">
        <f>'Residential Normalized'!L142</f>
        <v>0.5</v>
      </c>
      <c r="K142" s="12">
        <f t="shared" si="127"/>
        <v>-1911212.21422041</v>
      </c>
      <c r="L142" s="1">
        <f t="shared" ca="1" si="128"/>
        <v>214838.93950918069</v>
      </c>
      <c r="M142" s="1">
        <f t="shared" ca="1" si="129"/>
        <v>1023317.9087859521</v>
      </c>
      <c r="N142" s="1">
        <f t="shared" si="130"/>
        <v>4377869.5101424493</v>
      </c>
      <c r="O142" s="1">
        <f t="shared" si="91"/>
        <v>-248611.82529922249</v>
      </c>
      <c r="P142" s="1">
        <f t="shared" si="92"/>
        <v>3865068.0662116227</v>
      </c>
      <c r="Q142" s="1">
        <f t="shared" ca="1" si="131"/>
        <v>7321270.3851295728</v>
      </c>
    </row>
    <row r="143" spans="1:17">
      <c r="A143" s="11">
        <v>45200</v>
      </c>
      <c r="B143" s="5">
        <f t="shared" si="110"/>
        <v>2023</v>
      </c>
      <c r="C143" s="5">
        <f t="shared" si="111"/>
        <v>10</v>
      </c>
      <c r="E143" s="125">
        <f t="shared" ref="E143:F143" ca="1" si="143">E131</f>
        <v>183.56</v>
      </c>
      <c r="F143" s="125">
        <f t="shared" ca="1" si="143"/>
        <v>34.660000000000004</v>
      </c>
      <c r="G143" s="122">
        <f t="shared" si="118"/>
        <v>31</v>
      </c>
      <c r="H143" s="126">
        <f t="shared" si="116"/>
        <v>0.25</v>
      </c>
      <c r="I143" s="151">
        <f>Economic!C155</f>
        <v>796529.94476122491</v>
      </c>
      <c r="J143" s="5">
        <f>'Residential Normalized'!L143</f>
        <v>0.5</v>
      </c>
      <c r="K143" s="12">
        <f t="shared" si="127"/>
        <v>-1911212.21422041</v>
      </c>
      <c r="L143" s="1">
        <f t="shared" ca="1" si="128"/>
        <v>851745.912231214</v>
      </c>
      <c r="M143" s="1">
        <f t="shared" ca="1" si="129"/>
        <v>266898.92932892701</v>
      </c>
      <c r="N143" s="1">
        <f t="shared" si="130"/>
        <v>4523798.4938138649</v>
      </c>
      <c r="O143" s="1">
        <f t="shared" si="91"/>
        <v>-248611.82529922249</v>
      </c>
      <c r="P143" s="1">
        <f t="shared" si="92"/>
        <v>3865068.0662116227</v>
      </c>
      <c r="Q143" s="1">
        <f t="shared" ca="1" si="131"/>
        <v>7347687.362065996</v>
      </c>
    </row>
    <row r="144" spans="1:17">
      <c r="A144" s="11">
        <v>45231</v>
      </c>
      <c r="B144" s="5">
        <f t="shared" si="110"/>
        <v>2023</v>
      </c>
      <c r="C144" s="5">
        <f t="shared" si="111"/>
        <v>11</v>
      </c>
      <c r="E144" s="125">
        <f t="shared" ref="E144:F144" ca="1" si="144">E132</f>
        <v>391.92999999999995</v>
      </c>
      <c r="F144" s="125">
        <f t="shared" ca="1" si="144"/>
        <v>1.0099999999999998</v>
      </c>
      <c r="G144" s="122">
        <f t="shared" si="118"/>
        <v>30</v>
      </c>
      <c r="H144" s="126">
        <f t="shared" si="116"/>
        <v>0.25</v>
      </c>
      <c r="I144" s="151">
        <f>Economic!C156</f>
        <v>796529.94476122491</v>
      </c>
      <c r="J144" s="5">
        <f>'Residential Normalized'!L144</f>
        <v>0.5</v>
      </c>
      <c r="K144" s="12">
        <f t="shared" si="127"/>
        <v>-1911212.21422041</v>
      </c>
      <c r="L144" s="1">
        <f t="shared" ca="1" si="128"/>
        <v>1818613.943020155</v>
      </c>
      <c r="M144" s="1">
        <f t="shared" ca="1" si="129"/>
        <v>7777.493324357074</v>
      </c>
      <c r="N144" s="1">
        <f t="shared" si="130"/>
        <v>4377869.5101424493</v>
      </c>
      <c r="O144" s="1">
        <f t="shared" si="91"/>
        <v>-248611.82529922249</v>
      </c>
      <c r="P144" s="1">
        <f t="shared" si="92"/>
        <v>3865068.0662116227</v>
      </c>
      <c r="Q144" s="1">
        <f t="shared" ca="1" si="131"/>
        <v>7909504.9731789511</v>
      </c>
    </row>
    <row r="145" spans="1:17">
      <c r="A145" s="11">
        <v>45261</v>
      </c>
      <c r="B145" s="5">
        <f t="shared" si="110"/>
        <v>2023</v>
      </c>
      <c r="C145" s="5">
        <f t="shared" si="111"/>
        <v>12</v>
      </c>
      <c r="E145" s="125">
        <f t="shared" ref="E145:F145" ca="1" si="145">E133</f>
        <v>554.06000000000006</v>
      </c>
      <c r="F145" s="125">
        <f t="shared" ca="1" si="145"/>
        <v>0</v>
      </c>
      <c r="G145" s="122">
        <f t="shared" si="118"/>
        <v>31</v>
      </c>
      <c r="H145" s="126">
        <f t="shared" si="116"/>
        <v>0.25</v>
      </c>
      <c r="I145" s="151">
        <f>Economic!C157</f>
        <v>796529.94476122491</v>
      </c>
      <c r="J145" s="5">
        <f>'Residential Normalized'!L145</f>
        <v>0.5</v>
      </c>
      <c r="K145" s="12">
        <f t="shared" si="127"/>
        <v>-1911212.21422041</v>
      </c>
      <c r="L145" s="1">
        <f t="shared" ca="1" si="128"/>
        <v>2570921.4432928008</v>
      </c>
      <c r="M145" s="1">
        <f t="shared" ca="1" si="129"/>
        <v>0</v>
      </c>
      <c r="N145" s="1">
        <f t="shared" si="130"/>
        <v>4523798.4938138649</v>
      </c>
      <c r="O145" s="1">
        <f t="shared" si="91"/>
        <v>-248611.82529922249</v>
      </c>
      <c r="P145" s="1">
        <f t="shared" si="92"/>
        <v>3865068.0662116227</v>
      </c>
      <c r="Q145" s="1">
        <f t="shared" ca="1" si="131"/>
        <v>8799963.9637986552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A123E-B338-457F-B927-3F3103737252}">
  <sheetPr codeName="Sheet12">
    <tabColor theme="4" tint="0.79998168889431442"/>
  </sheetPr>
  <dimension ref="A1:AH146"/>
  <sheetViews>
    <sheetView topLeftCell="N1" workbookViewId="0">
      <selection activeCell="W19" sqref="W19"/>
    </sheetView>
  </sheetViews>
  <sheetFormatPr defaultRowHeight="12.75"/>
  <cols>
    <col min="1" max="3" width="9.140625" style="5"/>
    <col min="4" max="4" width="14" style="5" bestFit="1" customWidth="1"/>
    <col min="5" max="9" width="9.28515625" style="5" bestFit="1" customWidth="1"/>
    <col min="10" max="10" width="9.140625" style="5"/>
    <col min="11" max="11" width="12.85546875" style="5" bestFit="1" customWidth="1"/>
    <col min="12" max="12" width="11.28515625" style="5" bestFit="1" customWidth="1"/>
    <col min="13" max="13" width="10.28515625" style="5" bestFit="1" customWidth="1"/>
    <col min="14" max="14" width="11.28515625" style="5" bestFit="1" customWidth="1"/>
    <col min="15" max="15" width="11.85546875" style="5" bestFit="1" customWidth="1"/>
    <col min="16" max="16" width="11.85546875" style="5" customWidth="1"/>
    <col min="17" max="17" width="13.42578125" style="5" bestFit="1" customWidth="1"/>
    <col min="18" max="20" width="9.140625" style="5"/>
    <col min="21" max="21" width="13.42578125" style="5" customWidth="1"/>
    <col min="22" max="22" width="12.140625" style="5" customWidth="1"/>
    <col min="23" max="23" width="13.42578125" style="5" customWidth="1"/>
    <col min="24" max="24" width="12.5703125" style="5" bestFit="1" customWidth="1"/>
    <col min="25" max="25" width="12" style="5" bestFit="1" customWidth="1"/>
    <col min="26" max="26" width="10.28515625" style="5" bestFit="1" customWidth="1"/>
    <col min="27" max="30" width="10.85546875" style="5" bestFit="1" customWidth="1"/>
    <col min="31" max="31" width="10.28515625" style="5" bestFit="1" customWidth="1"/>
    <col min="32" max="33" width="10.85546875" style="5" bestFit="1" customWidth="1"/>
    <col min="34" max="34" width="12.85546875" style="5" customWidth="1"/>
    <col min="35" max="16384" width="9.140625" style="5"/>
  </cols>
  <sheetData>
    <row r="1" spans="1:25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Dataset!N1</f>
        <v>GSgt50kWh_NoCDM</v>
      </c>
      <c r="E1" s="5" t="str">
        <f>Dataset!AJ1</f>
        <v>HDD16</v>
      </c>
      <c r="F1" s="5" t="str">
        <f>Dataset!AO1</f>
        <v>CDD12</v>
      </c>
      <c r="G1" s="5" t="str">
        <f>Dataset!AY1</f>
        <v>MonthDays</v>
      </c>
      <c r="H1" s="115" t="str">
        <f>Dataset!BS1</f>
        <v>COVID_AM</v>
      </c>
      <c r="I1" s="115" t="str">
        <f>Dataset!BQ1</f>
        <v>Summer</v>
      </c>
      <c r="K1" s="5" t="str">
        <f>U9</f>
        <v>const</v>
      </c>
      <c r="L1" s="5" t="str">
        <f>E1</f>
        <v>HDD16</v>
      </c>
      <c r="M1" s="5" t="str">
        <f>F1</f>
        <v>CDD12</v>
      </c>
      <c r="N1" s="5" t="str">
        <f>G1</f>
        <v>MonthDays</v>
      </c>
      <c r="O1" s="5" t="str">
        <f>H1</f>
        <v>COVID_AM</v>
      </c>
      <c r="P1" s="115" t="str">
        <f>I1</f>
        <v>Summer</v>
      </c>
      <c r="Q1" s="42" t="s">
        <v>145</v>
      </c>
    </row>
    <row r="2" spans="1:25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Dataset!N2</f>
        <v>25890404.534988932</v>
      </c>
      <c r="E2" s="124">
        <f ca="1">Weather!BP61</f>
        <v>680.29000000000008</v>
      </c>
      <c r="F2" s="124">
        <f ca="1">Weather!CS61</f>
        <v>0</v>
      </c>
      <c r="G2" s="12">
        <f>Dataset!AY2</f>
        <v>31</v>
      </c>
      <c r="H2" s="115">
        <f>Dataset!BS2</f>
        <v>0</v>
      </c>
      <c r="I2" s="115">
        <f>Dataset!BQ2</f>
        <v>0</v>
      </c>
      <c r="K2" s="12">
        <f>$V$9</f>
        <v>2181647.9519726802</v>
      </c>
      <c r="L2" s="1">
        <f ca="1">E2*$V$10</f>
        <v>7476185.6196593028</v>
      </c>
      <c r="M2" s="1">
        <f ca="1">F2*$V$11</f>
        <v>0</v>
      </c>
      <c r="N2" s="1">
        <f>G2*$V$12</f>
        <v>16929843.386869632</v>
      </c>
      <c r="O2" s="1">
        <f>H2*$V$13</f>
        <v>0</v>
      </c>
      <c r="P2" s="1">
        <f>I2*$V$14</f>
        <v>0</v>
      </c>
      <c r="Q2" s="1">
        <f t="shared" ref="Q2:Q33" ca="1" si="0">SUM(K2:P2)</f>
        <v>26587676.958501615</v>
      </c>
    </row>
    <row r="3" spans="1:25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Dataset!N3</f>
        <v>23832779.607088931</v>
      </c>
      <c r="E3" s="124">
        <f ca="1">Weather!BP62</f>
        <v>621.00999999999988</v>
      </c>
      <c r="F3" s="124">
        <f ca="1">Weather!CS62</f>
        <v>0</v>
      </c>
      <c r="G3" s="12">
        <f>Dataset!AY3</f>
        <v>29</v>
      </c>
      <c r="H3" s="115">
        <f>Dataset!BS3</f>
        <v>0</v>
      </c>
      <c r="I3" s="115">
        <f>Dataset!BQ3</f>
        <v>0</v>
      </c>
      <c r="K3" s="12">
        <f t="shared" ref="K3:K66" si="1">$V$9</f>
        <v>2181647.9519726802</v>
      </c>
      <c r="L3" s="1">
        <f t="shared" ref="L3:L66" ca="1" si="2">E3*$V$10</f>
        <v>6824715.9765168121</v>
      </c>
      <c r="M3" s="1">
        <f t="shared" ref="M3:M66" ca="1" si="3">F3*$V$11</f>
        <v>0</v>
      </c>
      <c r="N3" s="1">
        <f t="shared" ref="N3:N66" si="4">G3*$V$12</f>
        <v>15837595.426426427</v>
      </c>
      <c r="O3" s="1">
        <f t="shared" ref="O3:O66" si="5">H3*$V$13</f>
        <v>0</v>
      </c>
      <c r="P3" s="1">
        <f t="shared" ref="P3:P66" si="6">I3*$V$14</f>
        <v>0</v>
      </c>
      <c r="Q3" s="1">
        <f t="shared" ca="1" si="0"/>
        <v>24843959.354915917</v>
      </c>
    </row>
    <row r="4" spans="1:25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Dataset!N4</f>
        <v>23304957.713688929</v>
      </c>
      <c r="E4" s="124">
        <f ca="1">Weather!BP63</f>
        <v>525.08999999999992</v>
      </c>
      <c r="F4" s="124">
        <f ca="1">Weather!CS63</f>
        <v>0.58000000000000007</v>
      </c>
      <c r="G4" s="12">
        <f>Dataset!AY4</f>
        <v>31</v>
      </c>
      <c r="H4" s="115">
        <f>Dataset!BS4</f>
        <v>0</v>
      </c>
      <c r="I4" s="115">
        <f>Dataset!BQ4</f>
        <v>0</v>
      </c>
      <c r="K4" s="12">
        <f t="shared" si="1"/>
        <v>2181647.9519726802</v>
      </c>
      <c r="L4" s="1">
        <f t="shared" ca="1" si="2"/>
        <v>5770583.5849812618</v>
      </c>
      <c r="M4" s="1">
        <f t="shared" ca="1" si="3"/>
        <v>11654.936560543607</v>
      </c>
      <c r="N4" s="1">
        <f t="shared" si="4"/>
        <v>16929843.386869632</v>
      </c>
      <c r="O4" s="1">
        <f t="shared" si="5"/>
        <v>0</v>
      </c>
      <c r="P4" s="1">
        <f t="shared" si="6"/>
        <v>0</v>
      </c>
      <c r="Q4" s="1">
        <f t="shared" ca="1" si="0"/>
        <v>24893729.860384118</v>
      </c>
      <c r="U4" s="5" t="s">
        <v>244</v>
      </c>
    </row>
    <row r="5" spans="1:25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Dataset!N5</f>
        <v>20989705.440188929</v>
      </c>
      <c r="E5" s="124">
        <f ca="1">Weather!BP64</f>
        <v>323.27</v>
      </c>
      <c r="F5" s="124">
        <f ca="1">Weather!CS64</f>
        <v>2.66</v>
      </c>
      <c r="G5" s="12">
        <f>Dataset!AY5</f>
        <v>30</v>
      </c>
      <c r="H5" s="115">
        <f>Dataset!BS5</f>
        <v>0</v>
      </c>
      <c r="I5" s="115">
        <f>Dataset!BQ5</f>
        <v>0</v>
      </c>
      <c r="K5" s="12">
        <f t="shared" si="1"/>
        <v>2181647.9519726802</v>
      </c>
      <c r="L5" s="1">
        <f t="shared" ca="1" si="2"/>
        <v>3552641.5576699092</v>
      </c>
      <c r="M5" s="1">
        <f t="shared" ca="1" si="3"/>
        <v>53451.950432837912</v>
      </c>
      <c r="N5" s="1">
        <f t="shared" si="4"/>
        <v>16383719.406648029</v>
      </c>
      <c r="O5" s="1">
        <f t="shared" si="5"/>
        <v>0</v>
      </c>
      <c r="P5" s="1">
        <f t="shared" si="6"/>
        <v>0</v>
      </c>
      <c r="Q5" s="1">
        <f t="shared" ca="1" si="0"/>
        <v>22171460.866723455</v>
      </c>
      <c r="U5" s="5" t="s">
        <v>235</v>
      </c>
    </row>
    <row r="6" spans="1:25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Dataset!N6</f>
        <v>21051151.294288933</v>
      </c>
      <c r="E6" s="124">
        <f ca="1">Weather!BP65</f>
        <v>121.16</v>
      </c>
      <c r="F6" s="124">
        <f ca="1">Weather!CS65</f>
        <v>64.11</v>
      </c>
      <c r="G6" s="12">
        <f>Dataset!AY6</f>
        <v>31</v>
      </c>
      <c r="H6" s="115">
        <f>Dataset!BS6</f>
        <v>0</v>
      </c>
      <c r="I6" s="115">
        <f>Dataset!BQ6</f>
        <v>1</v>
      </c>
      <c r="K6" s="12">
        <f t="shared" si="1"/>
        <v>2181647.9519726802</v>
      </c>
      <c r="L6" s="1">
        <f t="shared" ca="1" si="2"/>
        <v>1331512.5162473666</v>
      </c>
      <c r="M6" s="1">
        <f t="shared" ca="1" si="3"/>
        <v>1288272.384304225</v>
      </c>
      <c r="N6" s="1">
        <f t="shared" si="4"/>
        <v>16929843.386869632</v>
      </c>
      <c r="O6" s="1">
        <f t="shared" si="5"/>
        <v>0</v>
      </c>
      <c r="P6" s="1">
        <f t="shared" si="6"/>
        <v>-422277.25703087001</v>
      </c>
      <c r="Q6" s="1">
        <f t="shared" ca="1" si="0"/>
        <v>21308998.982363034</v>
      </c>
      <c r="U6" s="5" t="s">
        <v>258</v>
      </c>
    </row>
    <row r="7" spans="1:25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Dataset!N7</f>
        <v>21921032.235688929</v>
      </c>
      <c r="E7" s="124">
        <f ca="1">Weather!BP66</f>
        <v>19.970000000000002</v>
      </c>
      <c r="F7" s="124">
        <f ca="1">Weather!CS66</f>
        <v>161.94999999999999</v>
      </c>
      <c r="G7" s="12">
        <f>Dataset!AY7</f>
        <v>30</v>
      </c>
      <c r="H7" s="115">
        <f>Dataset!BS7</f>
        <v>0</v>
      </c>
      <c r="I7" s="115">
        <f>Dataset!BQ7</f>
        <v>1</v>
      </c>
      <c r="K7" s="12">
        <f t="shared" si="1"/>
        <v>2181647.9519726802</v>
      </c>
      <c r="L7" s="1">
        <f t="shared" ca="1" si="2"/>
        <v>219464.38551881741</v>
      </c>
      <c r="M7" s="1">
        <f t="shared" ca="1" si="3"/>
        <v>3254339.6137586837</v>
      </c>
      <c r="N7" s="1">
        <f t="shared" si="4"/>
        <v>16383719.406648029</v>
      </c>
      <c r="O7" s="1">
        <f t="shared" si="5"/>
        <v>0</v>
      </c>
      <c r="P7" s="1">
        <f t="shared" si="6"/>
        <v>-422277.25703087001</v>
      </c>
      <c r="Q7" s="1">
        <f t="shared" ca="1" si="0"/>
        <v>21616894.100867338</v>
      </c>
    </row>
    <row r="8" spans="1:25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Dataset!N8</f>
        <v>24214715.617288928</v>
      </c>
      <c r="E8" s="124">
        <f ca="1">Weather!BP67</f>
        <v>0.72999999999999987</v>
      </c>
      <c r="F8" s="124">
        <f ca="1">Weather!CS67</f>
        <v>277.32000000000005</v>
      </c>
      <c r="G8" s="12">
        <f>Dataset!AY8</f>
        <v>31</v>
      </c>
      <c r="H8" s="115">
        <f>Dataset!BS8</f>
        <v>0</v>
      </c>
      <c r="I8" s="115">
        <f>Dataset!BQ8</f>
        <v>1</v>
      </c>
      <c r="K8" s="12">
        <f t="shared" si="1"/>
        <v>2181647.9519726802</v>
      </c>
      <c r="L8" s="1">
        <f t="shared" ca="1" si="2"/>
        <v>8022.4837971325314</v>
      </c>
      <c r="M8" s="1">
        <f t="shared" ca="1" si="3"/>
        <v>5572667.253396471</v>
      </c>
      <c r="N8" s="1">
        <f t="shared" si="4"/>
        <v>16929843.386869632</v>
      </c>
      <c r="O8" s="1">
        <f t="shared" si="5"/>
        <v>0</v>
      </c>
      <c r="P8" s="1">
        <f t="shared" si="6"/>
        <v>-422277.25703087001</v>
      </c>
      <c r="Q8" s="1">
        <f t="shared" ca="1" si="0"/>
        <v>24269903.819005046</v>
      </c>
      <c r="V8" s="5" t="s">
        <v>129</v>
      </c>
      <c r="W8" s="5" t="s">
        <v>130</v>
      </c>
      <c r="X8" s="5" t="s">
        <v>131</v>
      </c>
      <c r="Y8" s="5" t="s">
        <v>132</v>
      </c>
    </row>
    <row r="9" spans="1:25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Dataset!N9</f>
        <v>23781727.140488934</v>
      </c>
      <c r="E9" s="124">
        <f ca="1">Weather!BP68</f>
        <v>1.7199999999999995</v>
      </c>
      <c r="F9" s="124">
        <f ca="1">Weather!CS68</f>
        <v>259.34000000000003</v>
      </c>
      <c r="G9" s="12">
        <f>Dataset!AY9</f>
        <v>31</v>
      </c>
      <c r="H9" s="115">
        <f>Dataset!BS9</f>
        <v>0</v>
      </c>
      <c r="I9" s="115">
        <f>Dataset!BQ9</f>
        <v>1</v>
      </c>
      <c r="K9" s="12">
        <f t="shared" si="1"/>
        <v>2181647.9519726802</v>
      </c>
      <c r="L9" s="1">
        <f t="shared" ca="1" si="2"/>
        <v>18902.290590504046</v>
      </c>
      <c r="M9" s="1">
        <f t="shared" ca="1" si="3"/>
        <v>5211364.220019619</v>
      </c>
      <c r="N9" s="1">
        <f t="shared" si="4"/>
        <v>16929843.386869632</v>
      </c>
      <c r="O9" s="1">
        <f t="shared" si="5"/>
        <v>0</v>
      </c>
      <c r="P9" s="1">
        <f t="shared" si="6"/>
        <v>-422277.25703087001</v>
      </c>
      <c r="Q9" s="1">
        <f t="shared" ca="1" si="0"/>
        <v>23919480.592421565</v>
      </c>
      <c r="U9" s="5" t="s">
        <v>133</v>
      </c>
      <c r="V9" s="12">
        <v>2181647.9519726802</v>
      </c>
      <c r="W9" s="5">
        <v>1197084.4214979699</v>
      </c>
      <c r="X9" s="5">
        <v>1.8224679168764799</v>
      </c>
      <c r="Y9" s="5">
        <v>7.1005086933614903E-2</v>
      </c>
    </row>
    <row r="10" spans="1:25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Dataset!N10</f>
        <v>21540490.734988932</v>
      </c>
      <c r="E10" s="124">
        <f ca="1">Weather!BP69</f>
        <v>46.3</v>
      </c>
      <c r="F10" s="124">
        <f ca="1">Weather!CS69</f>
        <v>132.88999999999999</v>
      </c>
      <c r="G10" s="12">
        <f>Dataset!AY10</f>
        <v>30</v>
      </c>
      <c r="H10" s="115">
        <f>Dataset!BS10</f>
        <v>0</v>
      </c>
      <c r="I10" s="115">
        <f>Dataset!BQ10</f>
        <v>0</v>
      </c>
      <c r="K10" s="12">
        <f t="shared" si="1"/>
        <v>2181647.9519726802</v>
      </c>
      <c r="L10" s="1">
        <f t="shared" ca="1" si="2"/>
        <v>508823.2874071729</v>
      </c>
      <c r="M10" s="1">
        <f t="shared" ca="1" si="3"/>
        <v>2670387.1026390335</v>
      </c>
      <c r="N10" s="1">
        <f t="shared" si="4"/>
        <v>16383719.406648029</v>
      </c>
      <c r="O10" s="1">
        <f t="shared" si="5"/>
        <v>0</v>
      </c>
      <c r="P10" s="1">
        <f t="shared" si="6"/>
        <v>0</v>
      </c>
      <c r="Q10" s="1">
        <f t="shared" ca="1" si="0"/>
        <v>21744577.748666916</v>
      </c>
      <c r="U10" s="5" t="s">
        <v>34</v>
      </c>
      <c r="V10" s="12">
        <v>10989.703831688401</v>
      </c>
      <c r="W10" s="5">
        <v>284.047533655564</v>
      </c>
      <c r="X10" s="5">
        <v>38.689664684835897</v>
      </c>
      <c r="Y10" s="104">
        <v>2.13308060456558E-67</v>
      </c>
    </row>
    <row r="11" spans="1:25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Dataset!N11</f>
        <v>21703952.709188934</v>
      </c>
      <c r="E11" s="124">
        <f ca="1">Weather!BP70</f>
        <v>183.56</v>
      </c>
      <c r="F11" s="124">
        <f ca="1">Weather!CS70</f>
        <v>34.660000000000004</v>
      </c>
      <c r="G11" s="12">
        <f>Dataset!AY11</f>
        <v>31</v>
      </c>
      <c r="H11" s="115">
        <f>Dataset!BS11</f>
        <v>0</v>
      </c>
      <c r="I11" s="115">
        <f>Dataset!BQ11</f>
        <v>0</v>
      </c>
      <c r="K11" s="12">
        <f t="shared" si="1"/>
        <v>2181647.9519726802</v>
      </c>
      <c r="L11" s="1">
        <f t="shared" ca="1" si="2"/>
        <v>2017270.0353447229</v>
      </c>
      <c r="M11" s="1">
        <f t="shared" ca="1" si="3"/>
        <v>696482.93308351957</v>
      </c>
      <c r="N11" s="1">
        <f t="shared" si="4"/>
        <v>16929843.386869632</v>
      </c>
      <c r="O11" s="1">
        <f t="shared" si="5"/>
        <v>0</v>
      </c>
      <c r="P11" s="1">
        <f t="shared" si="6"/>
        <v>0</v>
      </c>
      <c r="Q11" s="1">
        <f t="shared" ca="1" si="0"/>
        <v>21825244.307270553</v>
      </c>
      <c r="U11" s="5" t="s">
        <v>39</v>
      </c>
      <c r="V11" s="12">
        <v>20094.718207833801</v>
      </c>
      <c r="W11" s="5">
        <v>749.84250210007701</v>
      </c>
      <c r="X11" s="5">
        <v>26.798585238306298</v>
      </c>
      <c r="Y11" s="104">
        <v>4.9613326079382497E-51</v>
      </c>
    </row>
    <row r="12" spans="1:25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Dataset!N12</f>
        <v>23698375.78438893</v>
      </c>
      <c r="E12" s="124">
        <f ca="1">Weather!BP71</f>
        <v>391.92999999999995</v>
      </c>
      <c r="F12" s="124">
        <f ca="1">Weather!CS71</f>
        <v>1.0099999999999998</v>
      </c>
      <c r="G12" s="12">
        <f>Dataset!AY12</f>
        <v>30</v>
      </c>
      <c r="H12" s="115">
        <f>Dataset!BS12</f>
        <v>0</v>
      </c>
      <c r="I12" s="115">
        <f>Dataset!BQ12</f>
        <v>0</v>
      </c>
      <c r="K12" s="12">
        <f t="shared" si="1"/>
        <v>2181647.9519726802</v>
      </c>
      <c r="L12" s="1">
        <f t="shared" ca="1" si="2"/>
        <v>4307194.6227536341</v>
      </c>
      <c r="M12" s="1">
        <f t="shared" ca="1" si="3"/>
        <v>20295.665389912134</v>
      </c>
      <c r="N12" s="1">
        <f t="shared" si="4"/>
        <v>16383719.406648029</v>
      </c>
      <c r="O12" s="1">
        <f t="shared" si="5"/>
        <v>0</v>
      </c>
      <c r="P12" s="1">
        <f t="shared" si="6"/>
        <v>0</v>
      </c>
      <c r="Q12" s="1">
        <f t="shared" ca="1" si="0"/>
        <v>22892857.646764256</v>
      </c>
      <c r="U12" s="5" t="s">
        <v>83</v>
      </c>
      <c r="V12" s="12">
        <v>546123.98022160097</v>
      </c>
      <c r="W12" s="5">
        <v>39615.484340462601</v>
      </c>
      <c r="X12" s="5">
        <v>13.785619166690299</v>
      </c>
      <c r="Y12" s="104">
        <v>4.8821997117269303E-26</v>
      </c>
    </row>
    <row r="13" spans="1:25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Dataset!N13</f>
        <v>25107913.246388931</v>
      </c>
      <c r="E13" s="124">
        <f ca="1">Weather!BP72</f>
        <v>554.06000000000006</v>
      </c>
      <c r="F13" s="124">
        <f ca="1">Weather!CS72</f>
        <v>0</v>
      </c>
      <c r="G13" s="12">
        <f>Dataset!AY13</f>
        <v>31</v>
      </c>
      <c r="H13" s="115">
        <f>Dataset!BS13</f>
        <v>0</v>
      </c>
      <c r="I13" s="115">
        <f>Dataset!BQ13</f>
        <v>0</v>
      </c>
      <c r="K13" s="12">
        <f t="shared" si="1"/>
        <v>2181647.9519726802</v>
      </c>
      <c r="L13" s="1">
        <f t="shared" ca="1" si="2"/>
        <v>6088955.3049852764</v>
      </c>
      <c r="M13" s="1">
        <f t="shared" ca="1" si="3"/>
        <v>0</v>
      </c>
      <c r="N13" s="1">
        <f t="shared" si="4"/>
        <v>16929843.386869632</v>
      </c>
      <c r="O13" s="1">
        <f t="shared" si="5"/>
        <v>0</v>
      </c>
      <c r="P13" s="1">
        <f t="shared" si="6"/>
        <v>0</v>
      </c>
      <c r="Q13" s="1">
        <f t="shared" ca="1" si="0"/>
        <v>25200446.643827587</v>
      </c>
      <c r="U13" s="5" t="s">
        <v>94</v>
      </c>
      <c r="V13" s="12">
        <v>-3732034.9537546299</v>
      </c>
      <c r="W13" s="5">
        <v>244503.16771706499</v>
      </c>
      <c r="X13" s="5">
        <v>-15.263748885549299</v>
      </c>
      <c r="Y13" s="104">
        <v>2.5310027521669902E-29</v>
      </c>
    </row>
    <row r="14" spans="1:25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Dataset!N14</f>
        <v>27268984.40138885</v>
      </c>
      <c r="E14" s="124">
        <f t="shared" ref="E14:F14" ca="1" si="7">E2</f>
        <v>680.29000000000008</v>
      </c>
      <c r="F14" s="124">
        <f t="shared" ca="1" si="7"/>
        <v>0</v>
      </c>
      <c r="G14" s="12">
        <f>Dataset!AY14</f>
        <v>31</v>
      </c>
      <c r="H14" s="115">
        <f>Dataset!BS14</f>
        <v>0</v>
      </c>
      <c r="I14" s="115">
        <f>Dataset!BQ14</f>
        <v>0</v>
      </c>
      <c r="K14" s="12">
        <f t="shared" si="1"/>
        <v>2181647.9519726802</v>
      </c>
      <c r="L14" s="1">
        <f t="shared" ca="1" si="2"/>
        <v>7476185.6196593028</v>
      </c>
      <c r="M14" s="1">
        <f t="shared" ca="1" si="3"/>
        <v>0</v>
      </c>
      <c r="N14" s="1">
        <f t="shared" si="4"/>
        <v>16929843.386869632</v>
      </c>
      <c r="O14" s="1">
        <f t="shared" si="5"/>
        <v>0</v>
      </c>
      <c r="P14" s="1">
        <f t="shared" si="6"/>
        <v>0</v>
      </c>
      <c r="Q14" s="1">
        <f t="shared" ca="1" si="0"/>
        <v>26587676.958501615</v>
      </c>
      <c r="U14" s="5" t="s">
        <v>153</v>
      </c>
      <c r="V14" s="12">
        <v>-422277.25703087001</v>
      </c>
      <c r="W14" s="5">
        <v>137880.29154390501</v>
      </c>
      <c r="X14" s="5">
        <v>-3.0626368156206398</v>
      </c>
      <c r="Y14" s="104">
        <v>2.7375512281176801E-3</v>
      </c>
    </row>
    <row r="15" spans="1:25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Dataset!N15</f>
        <v>24671848.804588847</v>
      </c>
      <c r="E15" s="124">
        <f t="shared" ref="E15:F15" ca="1" si="8">E3</f>
        <v>621.00999999999988</v>
      </c>
      <c r="F15" s="124">
        <f t="shared" ca="1" si="8"/>
        <v>0</v>
      </c>
      <c r="G15" s="12">
        <f>Dataset!AY15</f>
        <v>28</v>
      </c>
      <c r="H15" s="115">
        <f>Dataset!BS15</f>
        <v>0</v>
      </c>
      <c r="I15" s="115">
        <f>Dataset!BQ15</f>
        <v>0</v>
      </c>
      <c r="K15" s="12">
        <f t="shared" si="1"/>
        <v>2181647.9519726802</v>
      </c>
      <c r="L15" s="1">
        <f t="shared" ca="1" si="2"/>
        <v>6824715.9765168121</v>
      </c>
      <c r="M15" s="1">
        <f t="shared" ca="1" si="3"/>
        <v>0</v>
      </c>
      <c r="N15" s="1">
        <f t="shared" si="4"/>
        <v>15291471.446204826</v>
      </c>
      <c r="O15" s="1">
        <f t="shared" si="5"/>
        <v>0</v>
      </c>
      <c r="P15" s="1">
        <f t="shared" si="6"/>
        <v>0</v>
      </c>
      <c r="Q15" s="1">
        <f t="shared" ca="1" si="0"/>
        <v>24297835.374694318</v>
      </c>
      <c r="V15" s="12"/>
    </row>
    <row r="16" spans="1:25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Dataset!N16</f>
        <v>25155245.816488847</v>
      </c>
      <c r="E16" s="124">
        <f t="shared" ref="E16:F16" ca="1" si="9">E4</f>
        <v>525.08999999999992</v>
      </c>
      <c r="F16" s="124">
        <f t="shared" ca="1" si="9"/>
        <v>0.58000000000000007</v>
      </c>
      <c r="G16" s="12">
        <f>Dataset!AY16</f>
        <v>31</v>
      </c>
      <c r="H16" s="115">
        <f>Dataset!BS16</f>
        <v>0</v>
      </c>
      <c r="I16" s="115">
        <f>Dataset!BQ16</f>
        <v>0</v>
      </c>
      <c r="K16" s="12">
        <f t="shared" si="1"/>
        <v>2181647.9519726802</v>
      </c>
      <c r="L16" s="1">
        <f t="shared" ca="1" si="2"/>
        <v>5770583.5849812618</v>
      </c>
      <c r="M16" s="1">
        <f t="shared" ca="1" si="3"/>
        <v>11654.936560543607</v>
      </c>
      <c r="N16" s="1">
        <f t="shared" si="4"/>
        <v>16929843.386869632</v>
      </c>
      <c r="O16" s="1">
        <f t="shared" si="5"/>
        <v>0</v>
      </c>
      <c r="P16" s="1">
        <f t="shared" si="6"/>
        <v>0</v>
      </c>
      <c r="Q16" s="1">
        <f t="shared" ca="1" si="0"/>
        <v>24893729.860384118</v>
      </c>
      <c r="U16" s="5" t="s">
        <v>135</v>
      </c>
      <c r="V16" s="12"/>
    </row>
    <row r="17" spans="1:24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Dataset!N17</f>
        <v>22466643.010788847</v>
      </c>
      <c r="E17" s="124">
        <f t="shared" ref="E17:F17" ca="1" si="10">E5</f>
        <v>323.27</v>
      </c>
      <c r="F17" s="124">
        <f t="shared" ca="1" si="10"/>
        <v>2.66</v>
      </c>
      <c r="G17" s="12">
        <f>Dataset!AY17</f>
        <v>30</v>
      </c>
      <c r="H17" s="115">
        <f>Dataset!BS17</f>
        <v>0</v>
      </c>
      <c r="I17" s="115">
        <f>Dataset!BQ17</f>
        <v>0</v>
      </c>
      <c r="K17" s="12">
        <f t="shared" si="1"/>
        <v>2181647.9519726802</v>
      </c>
      <c r="L17" s="1">
        <f t="shared" ca="1" si="2"/>
        <v>3552641.5576699092</v>
      </c>
      <c r="M17" s="1">
        <f t="shared" ca="1" si="3"/>
        <v>53451.950432837912</v>
      </c>
      <c r="N17" s="1">
        <f t="shared" si="4"/>
        <v>16383719.406648029</v>
      </c>
      <c r="O17" s="1">
        <f t="shared" si="5"/>
        <v>0</v>
      </c>
      <c r="P17" s="1">
        <f t="shared" si="6"/>
        <v>0</v>
      </c>
      <c r="Q17" s="1">
        <f t="shared" ca="1" si="0"/>
        <v>22171460.866723455</v>
      </c>
      <c r="U17" s="5" t="s">
        <v>136</v>
      </c>
      <c r="V17" s="12">
        <v>23032778.4193202</v>
      </c>
      <c r="W17" s="5" t="s">
        <v>137</v>
      </c>
      <c r="X17" s="5">
        <v>2107688.3228104198</v>
      </c>
    </row>
    <row r="18" spans="1:24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Dataset!N18</f>
        <v>21076292.423888844</v>
      </c>
      <c r="E18" s="124">
        <f t="shared" ref="E18:F18" ca="1" si="11">E6</f>
        <v>121.16</v>
      </c>
      <c r="F18" s="124">
        <f t="shared" ca="1" si="11"/>
        <v>64.11</v>
      </c>
      <c r="G18" s="12">
        <f>Dataset!AY18</f>
        <v>31</v>
      </c>
      <c r="H18" s="115">
        <f>Dataset!BS18</f>
        <v>0</v>
      </c>
      <c r="I18" s="115">
        <f>Dataset!BQ18</f>
        <v>1</v>
      </c>
      <c r="K18" s="12">
        <f t="shared" si="1"/>
        <v>2181647.9519726802</v>
      </c>
      <c r="L18" s="1">
        <f t="shared" ca="1" si="2"/>
        <v>1331512.5162473666</v>
      </c>
      <c r="M18" s="1">
        <f t="shared" ca="1" si="3"/>
        <v>1288272.384304225</v>
      </c>
      <c r="N18" s="1">
        <f t="shared" si="4"/>
        <v>16929843.386869632</v>
      </c>
      <c r="O18" s="1">
        <f t="shared" si="5"/>
        <v>0</v>
      </c>
      <c r="P18" s="1">
        <f t="shared" si="6"/>
        <v>-422277.25703087001</v>
      </c>
      <c r="Q18" s="1">
        <f t="shared" ca="1" si="0"/>
        <v>21308998.982363034</v>
      </c>
      <c r="U18" s="5" t="s">
        <v>138</v>
      </c>
      <c r="V18" s="5">
        <v>18658663148116</v>
      </c>
      <c r="W18" s="5" t="s">
        <v>139</v>
      </c>
      <c r="X18" s="5">
        <v>404564.56067654199</v>
      </c>
    </row>
    <row r="19" spans="1:24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Dataset!N19</f>
        <v>21550478.901388846</v>
      </c>
      <c r="E19" s="124">
        <f t="shared" ref="E19:F19" ca="1" si="12">E7</f>
        <v>19.970000000000002</v>
      </c>
      <c r="F19" s="124">
        <f t="shared" ca="1" si="12"/>
        <v>161.94999999999999</v>
      </c>
      <c r="G19" s="12">
        <f>Dataset!AY19</f>
        <v>30</v>
      </c>
      <c r="H19" s="115">
        <f>Dataset!BS19</f>
        <v>0</v>
      </c>
      <c r="I19" s="115">
        <f>Dataset!BQ19</f>
        <v>1</v>
      </c>
      <c r="K19" s="12">
        <f t="shared" si="1"/>
        <v>2181647.9519726802</v>
      </c>
      <c r="L19" s="1">
        <f t="shared" ca="1" si="2"/>
        <v>219464.38551881741</v>
      </c>
      <c r="M19" s="1">
        <f t="shared" ca="1" si="3"/>
        <v>3254339.6137586837</v>
      </c>
      <c r="N19" s="1">
        <f t="shared" si="4"/>
        <v>16383719.406648029</v>
      </c>
      <c r="O19" s="1">
        <f t="shared" si="5"/>
        <v>0</v>
      </c>
      <c r="P19" s="1">
        <f t="shared" si="6"/>
        <v>-422277.25703087001</v>
      </c>
      <c r="Q19" s="1">
        <f t="shared" ca="1" si="0"/>
        <v>21616894.100867338</v>
      </c>
      <c r="U19" s="5" t="s">
        <v>140</v>
      </c>
      <c r="V19" s="5">
        <v>0.96484575754644097</v>
      </c>
      <c r="W19" s="5" t="s">
        <v>141</v>
      </c>
      <c r="X19" s="5">
        <v>0.96330390480725003</v>
      </c>
    </row>
    <row r="20" spans="1:24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Dataset!N20</f>
        <v>24335645.290688846</v>
      </c>
      <c r="E20" s="124">
        <f t="shared" ref="E20:F20" ca="1" si="13">E8</f>
        <v>0.72999999999999987</v>
      </c>
      <c r="F20" s="124">
        <f t="shared" ca="1" si="13"/>
        <v>277.32000000000005</v>
      </c>
      <c r="G20" s="12">
        <f>Dataset!AY20</f>
        <v>31</v>
      </c>
      <c r="H20" s="115">
        <f>Dataset!BS20</f>
        <v>0</v>
      </c>
      <c r="I20" s="115">
        <f>Dataset!BQ20</f>
        <v>1</v>
      </c>
      <c r="K20" s="12">
        <f t="shared" si="1"/>
        <v>2181647.9519726802</v>
      </c>
      <c r="L20" s="1">
        <f t="shared" ca="1" si="2"/>
        <v>8022.4837971325314</v>
      </c>
      <c r="M20" s="1">
        <f t="shared" ca="1" si="3"/>
        <v>5572667.253396471</v>
      </c>
      <c r="N20" s="1">
        <f t="shared" si="4"/>
        <v>16929843.386869632</v>
      </c>
      <c r="O20" s="1">
        <f t="shared" si="5"/>
        <v>0</v>
      </c>
      <c r="P20" s="1">
        <f t="shared" si="6"/>
        <v>-422277.25703087001</v>
      </c>
      <c r="Q20" s="1">
        <f t="shared" ca="1" si="0"/>
        <v>24269903.819005046</v>
      </c>
      <c r="U20" s="5" t="s">
        <v>250</v>
      </c>
      <c r="V20" s="5">
        <v>532.33871958954398</v>
      </c>
      <c r="W20" s="5" t="s">
        <v>142</v>
      </c>
      <c r="X20" s="104">
        <v>2.9434599878791402E-77</v>
      </c>
    </row>
    <row r="21" spans="1:24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Dataset!N21</f>
        <v>23638250.334188845</v>
      </c>
      <c r="E21" s="124">
        <f t="shared" ref="E21:F21" ca="1" si="14">E9</f>
        <v>1.7199999999999995</v>
      </c>
      <c r="F21" s="124">
        <f t="shared" ca="1" si="14"/>
        <v>259.34000000000003</v>
      </c>
      <c r="G21" s="12">
        <f>Dataset!AY21</f>
        <v>31</v>
      </c>
      <c r="H21" s="115">
        <f>Dataset!BS21</f>
        <v>0</v>
      </c>
      <c r="I21" s="115">
        <f>Dataset!BQ21</f>
        <v>1</v>
      </c>
      <c r="K21" s="12">
        <f t="shared" si="1"/>
        <v>2181647.9519726802</v>
      </c>
      <c r="L21" s="1">
        <f t="shared" ca="1" si="2"/>
        <v>18902.290590504046</v>
      </c>
      <c r="M21" s="1">
        <f t="shared" ca="1" si="3"/>
        <v>5211364.220019619</v>
      </c>
      <c r="N21" s="1">
        <f t="shared" si="4"/>
        <v>16929843.386869632</v>
      </c>
      <c r="O21" s="1">
        <f t="shared" si="5"/>
        <v>0</v>
      </c>
      <c r="P21" s="1">
        <f t="shared" si="6"/>
        <v>-422277.25703087001</v>
      </c>
      <c r="Q21" s="1">
        <f t="shared" ca="1" si="0"/>
        <v>23919480.592421565</v>
      </c>
      <c r="U21" s="5" t="s">
        <v>143</v>
      </c>
      <c r="V21" s="5">
        <v>-3.1055831440654099E-2</v>
      </c>
      <c r="W21" s="5" t="s">
        <v>144</v>
      </c>
      <c r="X21" s="104">
        <v>2.0590111255647399</v>
      </c>
    </row>
    <row r="22" spans="1:24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Dataset!N22</f>
        <v>21753834.785788849</v>
      </c>
      <c r="E22" s="124">
        <f t="shared" ref="E22:F22" ca="1" si="15">E10</f>
        <v>46.3</v>
      </c>
      <c r="F22" s="124">
        <f t="shared" ca="1" si="15"/>
        <v>132.88999999999999</v>
      </c>
      <c r="G22" s="12">
        <f>Dataset!AY22</f>
        <v>30</v>
      </c>
      <c r="H22" s="115">
        <f>Dataset!BS22</f>
        <v>0</v>
      </c>
      <c r="I22" s="115">
        <f>Dataset!BQ22</f>
        <v>0</v>
      </c>
      <c r="K22" s="12">
        <f t="shared" si="1"/>
        <v>2181647.9519726802</v>
      </c>
      <c r="L22" s="1">
        <f t="shared" ca="1" si="2"/>
        <v>508823.2874071729</v>
      </c>
      <c r="M22" s="1">
        <f t="shared" ca="1" si="3"/>
        <v>2670387.1026390335</v>
      </c>
      <c r="N22" s="1">
        <f t="shared" si="4"/>
        <v>16383719.406648029</v>
      </c>
      <c r="O22" s="1">
        <f t="shared" si="5"/>
        <v>0</v>
      </c>
      <c r="P22" s="1">
        <f t="shared" si="6"/>
        <v>0</v>
      </c>
      <c r="Q22" s="1">
        <f t="shared" ca="1" si="0"/>
        <v>21744577.748666916</v>
      </c>
    </row>
    <row r="23" spans="1:24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Dataset!N23</f>
        <v>22026332.452288847</v>
      </c>
      <c r="E23" s="124">
        <f t="shared" ref="E23:F23" ca="1" si="16">E11</f>
        <v>183.56</v>
      </c>
      <c r="F23" s="124">
        <f t="shared" ca="1" si="16"/>
        <v>34.660000000000004</v>
      </c>
      <c r="G23" s="12">
        <f>Dataset!AY23</f>
        <v>31</v>
      </c>
      <c r="H23" s="115">
        <f>Dataset!BS23</f>
        <v>0</v>
      </c>
      <c r="I23" s="115">
        <f>Dataset!BQ23</f>
        <v>0</v>
      </c>
      <c r="K23" s="12">
        <f t="shared" si="1"/>
        <v>2181647.9519726802</v>
      </c>
      <c r="L23" s="1">
        <f t="shared" ca="1" si="2"/>
        <v>2017270.0353447229</v>
      </c>
      <c r="M23" s="1">
        <f t="shared" ca="1" si="3"/>
        <v>696482.93308351957</v>
      </c>
      <c r="N23" s="1">
        <f t="shared" si="4"/>
        <v>16929843.386869632</v>
      </c>
      <c r="O23" s="1">
        <f t="shared" si="5"/>
        <v>0</v>
      </c>
      <c r="P23" s="1">
        <f t="shared" si="6"/>
        <v>0</v>
      </c>
      <c r="Q23" s="1">
        <f t="shared" ca="1" si="0"/>
        <v>21825244.307270553</v>
      </c>
      <c r="X23" s="104"/>
    </row>
    <row r="24" spans="1:24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Dataset!N24</f>
        <v>23988754.358188845</v>
      </c>
      <c r="E24" s="124">
        <f t="shared" ref="E24:F24" ca="1" si="17">E12</f>
        <v>391.92999999999995</v>
      </c>
      <c r="F24" s="124">
        <f t="shared" ca="1" si="17"/>
        <v>1.0099999999999998</v>
      </c>
      <c r="G24" s="12">
        <f>Dataset!AY24</f>
        <v>30</v>
      </c>
      <c r="H24" s="115">
        <f>Dataset!BS24</f>
        <v>0</v>
      </c>
      <c r="I24" s="115">
        <f>Dataset!BQ24</f>
        <v>0</v>
      </c>
      <c r="K24" s="12">
        <f t="shared" si="1"/>
        <v>2181647.9519726802</v>
      </c>
      <c r="L24" s="1">
        <f t="shared" ca="1" si="2"/>
        <v>4307194.6227536341</v>
      </c>
      <c r="M24" s="1">
        <f t="shared" ca="1" si="3"/>
        <v>20295.665389912134</v>
      </c>
      <c r="N24" s="1">
        <f t="shared" si="4"/>
        <v>16383719.406648029</v>
      </c>
      <c r="O24" s="1">
        <f t="shared" si="5"/>
        <v>0</v>
      </c>
      <c r="P24" s="1">
        <f t="shared" si="6"/>
        <v>0</v>
      </c>
      <c r="Q24" s="1">
        <f t="shared" ca="1" si="0"/>
        <v>22892857.646764256</v>
      </c>
    </row>
    <row r="25" spans="1:24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Dataset!N25</f>
        <v>27025685.499988846</v>
      </c>
      <c r="E25" s="124">
        <f t="shared" ref="E25:F25" ca="1" si="18">E13</f>
        <v>554.06000000000006</v>
      </c>
      <c r="F25" s="124">
        <f t="shared" ca="1" si="18"/>
        <v>0</v>
      </c>
      <c r="G25" s="12">
        <f>Dataset!AY25</f>
        <v>31</v>
      </c>
      <c r="H25" s="115">
        <f>Dataset!BS25</f>
        <v>0</v>
      </c>
      <c r="I25" s="115">
        <f>Dataset!BQ25</f>
        <v>0</v>
      </c>
      <c r="K25" s="12">
        <f t="shared" si="1"/>
        <v>2181647.9519726802</v>
      </c>
      <c r="L25" s="1">
        <f t="shared" ca="1" si="2"/>
        <v>6088955.3049852764</v>
      </c>
      <c r="M25" s="1">
        <f t="shared" ca="1" si="3"/>
        <v>0</v>
      </c>
      <c r="N25" s="1">
        <f t="shared" si="4"/>
        <v>16929843.386869632</v>
      </c>
      <c r="O25" s="1">
        <f t="shared" si="5"/>
        <v>0</v>
      </c>
      <c r="P25" s="1">
        <f t="shared" si="6"/>
        <v>0</v>
      </c>
      <c r="Q25" s="1">
        <f t="shared" ca="1" si="0"/>
        <v>25200446.643827587</v>
      </c>
    </row>
    <row r="26" spans="1:24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Dataset!N26</f>
        <v>28046547.633575913</v>
      </c>
      <c r="E26" s="124">
        <f t="shared" ref="E26:F26" ca="1" si="19">E14</f>
        <v>680.29000000000008</v>
      </c>
      <c r="F26" s="124">
        <f t="shared" ca="1" si="19"/>
        <v>0</v>
      </c>
      <c r="G26" s="12">
        <f>Dataset!AY26</f>
        <v>31</v>
      </c>
      <c r="H26" s="115">
        <f>Dataset!BS26</f>
        <v>0</v>
      </c>
      <c r="I26" s="115">
        <f>Dataset!BQ26</f>
        <v>0</v>
      </c>
      <c r="K26" s="12">
        <f t="shared" si="1"/>
        <v>2181647.9519726802</v>
      </c>
      <c r="L26" s="1">
        <f t="shared" ca="1" si="2"/>
        <v>7476185.6196593028</v>
      </c>
      <c r="M26" s="1">
        <f t="shared" ca="1" si="3"/>
        <v>0</v>
      </c>
      <c r="N26" s="1">
        <f t="shared" si="4"/>
        <v>16929843.386869632</v>
      </c>
      <c r="O26" s="1">
        <f t="shared" si="5"/>
        <v>0</v>
      </c>
      <c r="P26" s="1">
        <f t="shared" si="6"/>
        <v>0</v>
      </c>
      <c r="Q26" s="1">
        <f t="shared" ca="1" si="0"/>
        <v>26587676.958501615</v>
      </c>
    </row>
    <row r="27" spans="1:24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Dataset!N27</f>
        <v>25268108.175075911</v>
      </c>
      <c r="E27" s="124">
        <f t="shared" ref="E27:F27" ca="1" si="20">E15</f>
        <v>621.00999999999988</v>
      </c>
      <c r="F27" s="124">
        <f t="shared" ca="1" si="20"/>
        <v>0</v>
      </c>
      <c r="G27" s="12">
        <f>Dataset!AY27</f>
        <v>28</v>
      </c>
      <c r="H27" s="115">
        <f>Dataset!BS27</f>
        <v>0</v>
      </c>
      <c r="I27" s="115">
        <f>Dataset!BQ27</f>
        <v>0</v>
      </c>
      <c r="K27" s="12">
        <f t="shared" si="1"/>
        <v>2181647.9519726802</v>
      </c>
      <c r="L27" s="1">
        <f t="shared" ca="1" si="2"/>
        <v>6824715.9765168121</v>
      </c>
      <c r="M27" s="1">
        <f t="shared" ca="1" si="3"/>
        <v>0</v>
      </c>
      <c r="N27" s="1">
        <f t="shared" si="4"/>
        <v>15291471.446204826</v>
      </c>
      <c r="O27" s="1">
        <f t="shared" si="5"/>
        <v>0</v>
      </c>
      <c r="P27" s="1">
        <f t="shared" si="6"/>
        <v>0</v>
      </c>
      <c r="Q27" s="1">
        <f t="shared" ca="1" si="0"/>
        <v>24297835.374694318</v>
      </c>
    </row>
    <row r="28" spans="1:24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Dataset!N28</f>
        <v>26528773.030575909</v>
      </c>
      <c r="E28" s="124">
        <f t="shared" ref="E28:F28" ca="1" si="21">E16</f>
        <v>525.08999999999992</v>
      </c>
      <c r="F28" s="124">
        <f t="shared" ca="1" si="21"/>
        <v>0.58000000000000007</v>
      </c>
      <c r="G28" s="12">
        <f>Dataset!AY28</f>
        <v>31</v>
      </c>
      <c r="H28" s="115">
        <f>Dataset!BS28</f>
        <v>0</v>
      </c>
      <c r="I28" s="115">
        <f>Dataset!BQ28</f>
        <v>0</v>
      </c>
      <c r="K28" s="12">
        <f t="shared" si="1"/>
        <v>2181647.9519726802</v>
      </c>
      <c r="L28" s="1">
        <f t="shared" ca="1" si="2"/>
        <v>5770583.5849812618</v>
      </c>
      <c r="M28" s="1">
        <f t="shared" ca="1" si="3"/>
        <v>11654.936560543607</v>
      </c>
      <c r="N28" s="1">
        <f t="shared" si="4"/>
        <v>16929843.386869632</v>
      </c>
      <c r="O28" s="1">
        <f t="shared" si="5"/>
        <v>0</v>
      </c>
      <c r="P28" s="1">
        <f t="shared" si="6"/>
        <v>0</v>
      </c>
      <c r="Q28" s="1">
        <f t="shared" ca="1" si="0"/>
        <v>24893729.860384118</v>
      </c>
    </row>
    <row r="29" spans="1:24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Dataset!N29</f>
        <v>22457875.728275914</v>
      </c>
      <c r="E29" s="124">
        <f t="shared" ref="E29:F29" ca="1" si="22">E17</f>
        <v>323.27</v>
      </c>
      <c r="F29" s="124">
        <f t="shared" ca="1" si="22"/>
        <v>2.66</v>
      </c>
      <c r="G29" s="12">
        <f>Dataset!AY29</f>
        <v>30</v>
      </c>
      <c r="H29" s="115">
        <f>Dataset!BS29</f>
        <v>0</v>
      </c>
      <c r="I29" s="115">
        <f>Dataset!BQ29</f>
        <v>0</v>
      </c>
      <c r="K29" s="12">
        <f t="shared" si="1"/>
        <v>2181647.9519726802</v>
      </c>
      <c r="L29" s="1">
        <f t="shared" ca="1" si="2"/>
        <v>3552641.5576699092</v>
      </c>
      <c r="M29" s="1">
        <f t="shared" ca="1" si="3"/>
        <v>53451.950432837912</v>
      </c>
      <c r="N29" s="1">
        <f t="shared" si="4"/>
        <v>16383719.406648029</v>
      </c>
      <c r="O29" s="1">
        <f t="shared" si="5"/>
        <v>0</v>
      </c>
      <c r="P29" s="1">
        <f t="shared" si="6"/>
        <v>0</v>
      </c>
      <c r="Q29" s="1">
        <f t="shared" ca="1" si="0"/>
        <v>22171460.866723455</v>
      </c>
    </row>
    <row r="30" spans="1:24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Dataset!N30</f>
        <v>20870501.453075912</v>
      </c>
      <c r="E30" s="124">
        <f t="shared" ref="E30:F30" ca="1" si="23">E18</f>
        <v>121.16</v>
      </c>
      <c r="F30" s="124">
        <f t="shared" ca="1" si="23"/>
        <v>64.11</v>
      </c>
      <c r="G30" s="12">
        <f>Dataset!AY30</f>
        <v>31</v>
      </c>
      <c r="H30" s="115">
        <f>Dataset!BS30</f>
        <v>0</v>
      </c>
      <c r="I30" s="115">
        <f>Dataset!BQ30</f>
        <v>1</v>
      </c>
      <c r="K30" s="12">
        <f t="shared" si="1"/>
        <v>2181647.9519726802</v>
      </c>
      <c r="L30" s="1">
        <f t="shared" ca="1" si="2"/>
        <v>1331512.5162473666</v>
      </c>
      <c r="M30" s="1">
        <f t="shared" ca="1" si="3"/>
        <v>1288272.384304225</v>
      </c>
      <c r="N30" s="1">
        <f t="shared" si="4"/>
        <v>16929843.386869632</v>
      </c>
      <c r="O30" s="1">
        <f t="shared" si="5"/>
        <v>0</v>
      </c>
      <c r="P30" s="1">
        <f t="shared" si="6"/>
        <v>-422277.25703087001</v>
      </c>
      <c r="Q30" s="1">
        <f t="shared" ca="1" si="0"/>
        <v>21308998.982363034</v>
      </c>
    </row>
    <row r="31" spans="1:24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Dataset!N31</f>
        <v>21346815.667975914</v>
      </c>
      <c r="E31" s="124">
        <f t="shared" ref="E31:F31" ca="1" si="24">E19</f>
        <v>19.970000000000002</v>
      </c>
      <c r="F31" s="124">
        <f t="shared" ca="1" si="24"/>
        <v>161.94999999999999</v>
      </c>
      <c r="G31" s="12">
        <f>Dataset!AY31</f>
        <v>30</v>
      </c>
      <c r="H31" s="115">
        <f>Dataset!BS31</f>
        <v>0</v>
      </c>
      <c r="I31" s="115">
        <f>Dataset!BQ31</f>
        <v>1</v>
      </c>
      <c r="K31" s="12">
        <f t="shared" si="1"/>
        <v>2181647.9519726802</v>
      </c>
      <c r="L31" s="1">
        <f t="shared" ca="1" si="2"/>
        <v>219464.38551881741</v>
      </c>
      <c r="M31" s="1">
        <f t="shared" ca="1" si="3"/>
        <v>3254339.6137586837</v>
      </c>
      <c r="N31" s="1">
        <f t="shared" si="4"/>
        <v>16383719.406648029</v>
      </c>
      <c r="O31" s="1">
        <f t="shared" si="5"/>
        <v>0</v>
      </c>
      <c r="P31" s="1">
        <f t="shared" si="6"/>
        <v>-422277.25703087001</v>
      </c>
      <c r="Q31" s="1">
        <f t="shared" ca="1" si="0"/>
        <v>21616894.100867338</v>
      </c>
    </row>
    <row r="32" spans="1:24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Dataset!N32</f>
        <v>22651755.298075911</v>
      </c>
      <c r="E32" s="124">
        <f t="shared" ref="E32:F32" ca="1" si="25">E20</f>
        <v>0.72999999999999987</v>
      </c>
      <c r="F32" s="124">
        <f t="shared" ca="1" si="25"/>
        <v>277.32000000000005</v>
      </c>
      <c r="G32" s="12">
        <f>Dataset!AY32</f>
        <v>31</v>
      </c>
      <c r="H32" s="115">
        <f>Dataset!BS32</f>
        <v>0</v>
      </c>
      <c r="I32" s="115">
        <f>Dataset!BQ32</f>
        <v>1</v>
      </c>
      <c r="K32" s="12">
        <f t="shared" si="1"/>
        <v>2181647.9519726802</v>
      </c>
      <c r="L32" s="1">
        <f t="shared" ca="1" si="2"/>
        <v>8022.4837971325314</v>
      </c>
      <c r="M32" s="1">
        <f t="shared" ca="1" si="3"/>
        <v>5572667.253396471</v>
      </c>
      <c r="N32" s="1">
        <f t="shared" si="4"/>
        <v>16929843.386869632</v>
      </c>
      <c r="O32" s="1">
        <f t="shared" si="5"/>
        <v>0</v>
      </c>
      <c r="P32" s="1">
        <f t="shared" si="6"/>
        <v>-422277.25703087001</v>
      </c>
      <c r="Q32" s="1">
        <f t="shared" ca="1" si="0"/>
        <v>24269903.819005046</v>
      </c>
    </row>
    <row r="33" spans="1:17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Dataset!N33</f>
        <v>22463144.03837591</v>
      </c>
      <c r="E33" s="124">
        <f t="shared" ref="E33:F33" ca="1" si="26">E21</f>
        <v>1.7199999999999995</v>
      </c>
      <c r="F33" s="124">
        <f t="shared" ca="1" si="26"/>
        <v>259.34000000000003</v>
      </c>
      <c r="G33" s="12">
        <f>Dataset!AY33</f>
        <v>31</v>
      </c>
      <c r="H33" s="115">
        <f>Dataset!BS33</f>
        <v>0</v>
      </c>
      <c r="I33" s="115">
        <f>Dataset!BQ33</f>
        <v>1</v>
      </c>
      <c r="K33" s="12">
        <f t="shared" si="1"/>
        <v>2181647.9519726802</v>
      </c>
      <c r="L33" s="1">
        <f t="shared" ca="1" si="2"/>
        <v>18902.290590504046</v>
      </c>
      <c r="M33" s="1">
        <f t="shared" ca="1" si="3"/>
        <v>5211364.220019619</v>
      </c>
      <c r="N33" s="1">
        <f t="shared" si="4"/>
        <v>16929843.386869632</v>
      </c>
      <c r="O33" s="1">
        <f t="shared" si="5"/>
        <v>0</v>
      </c>
      <c r="P33" s="1">
        <f t="shared" si="6"/>
        <v>-422277.25703087001</v>
      </c>
      <c r="Q33" s="1">
        <f t="shared" ca="1" si="0"/>
        <v>23919480.592421565</v>
      </c>
    </row>
    <row r="34" spans="1:17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Dataset!N34</f>
        <v>21091015.007275913</v>
      </c>
      <c r="E34" s="124">
        <f t="shared" ref="E34:F34" ca="1" si="27">E22</f>
        <v>46.3</v>
      </c>
      <c r="F34" s="124">
        <f t="shared" ca="1" si="27"/>
        <v>132.88999999999999</v>
      </c>
      <c r="G34" s="12">
        <f>Dataset!AY34</f>
        <v>30</v>
      </c>
      <c r="H34" s="115">
        <f>Dataset!BS34</f>
        <v>0</v>
      </c>
      <c r="I34" s="115">
        <f>Dataset!BQ34</f>
        <v>0</v>
      </c>
      <c r="K34" s="12">
        <f t="shared" si="1"/>
        <v>2181647.9519726802</v>
      </c>
      <c r="L34" s="1">
        <f t="shared" ca="1" si="2"/>
        <v>508823.2874071729</v>
      </c>
      <c r="M34" s="1">
        <f t="shared" ca="1" si="3"/>
        <v>2670387.1026390335</v>
      </c>
      <c r="N34" s="1">
        <f t="shared" si="4"/>
        <v>16383719.406648029</v>
      </c>
      <c r="O34" s="1">
        <f t="shared" si="5"/>
        <v>0</v>
      </c>
      <c r="P34" s="1">
        <f t="shared" si="6"/>
        <v>0</v>
      </c>
      <c r="Q34" s="1">
        <f t="shared" ref="Q34:Q65" ca="1" si="28">SUM(K34:P34)</f>
        <v>21744577.748666916</v>
      </c>
    </row>
    <row r="35" spans="1:17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Dataset!N35</f>
        <v>21348126.520075914</v>
      </c>
      <c r="E35" s="124">
        <f t="shared" ref="E35:F35" ca="1" si="29">E23</f>
        <v>183.56</v>
      </c>
      <c r="F35" s="124">
        <f t="shared" ca="1" si="29"/>
        <v>34.660000000000004</v>
      </c>
      <c r="G35" s="12">
        <f>Dataset!AY35</f>
        <v>31</v>
      </c>
      <c r="H35" s="115">
        <f>Dataset!BS35</f>
        <v>0</v>
      </c>
      <c r="I35" s="115">
        <f>Dataset!BQ35</f>
        <v>0</v>
      </c>
      <c r="K35" s="12">
        <f t="shared" si="1"/>
        <v>2181647.9519726802</v>
      </c>
      <c r="L35" s="1">
        <f t="shared" ca="1" si="2"/>
        <v>2017270.0353447229</v>
      </c>
      <c r="M35" s="1">
        <f t="shared" ca="1" si="3"/>
        <v>696482.93308351957</v>
      </c>
      <c r="N35" s="1">
        <f t="shared" si="4"/>
        <v>16929843.386869632</v>
      </c>
      <c r="O35" s="1">
        <f t="shared" si="5"/>
        <v>0</v>
      </c>
      <c r="P35" s="1">
        <f t="shared" si="6"/>
        <v>0</v>
      </c>
      <c r="Q35" s="1">
        <f t="shared" ca="1" si="28"/>
        <v>21825244.307270553</v>
      </c>
    </row>
    <row r="36" spans="1:17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Dataset!N36</f>
        <v>23146855.122275911</v>
      </c>
      <c r="E36" s="124">
        <f t="shared" ref="E36:F36" ca="1" si="30">E24</f>
        <v>391.92999999999995</v>
      </c>
      <c r="F36" s="124">
        <f t="shared" ca="1" si="30"/>
        <v>1.0099999999999998</v>
      </c>
      <c r="G36" s="12">
        <f>Dataset!AY36</f>
        <v>30</v>
      </c>
      <c r="H36" s="115">
        <f>Dataset!BS36</f>
        <v>0</v>
      </c>
      <c r="I36" s="115">
        <f>Dataset!BQ36</f>
        <v>0</v>
      </c>
      <c r="K36" s="12">
        <f t="shared" si="1"/>
        <v>2181647.9519726802</v>
      </c>
      <c r="L36" s="1">
        <f t="shared" ca="1" si="2"/>
        <v>4307194.6227536341</v>
      </c>
      <c r="M36" s="1">
        <f t="shared" ca="1" si="3"/>
        <v>20295.665389912134</v>
      </c>
      <c r="N36" s="1">
        <f t="shared" si="4"/>
        <v>16383719.406648029</v>
      </c>
      <c r="O36" s="1">
        <f t="shared" si="5"/>
        <v>0</v>
      </c>
      <c r="P36" s="1">
        <f t="shared" si="6"/>
        <v>0</v>
      </c>
      <c r="Q36" s="1">
        <f t="shared" ca="1" si="28"/>
        <v>22892857.646764256</v>
      </c>
    </row>
    <row r="37" spans="1:17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Dataset!N37</f>
        <v>25177957.56737591</v>
      </c>
      <c r="E37" s="124">
        <f t="shared" ref="E37:F37" ca="1" si="31">E25</f>
        <v>554.06000000000006</v>
      </c>
      <c r="F37" s="124">
        <f t="shared" ca="1" si="31"/>
        <v>0</v>
      </c>
      <c r="G37" s="12">
        <f>Dataset!AY37</f>
        <v>31</v>
      </c>
      <c r="H37" s="115">
        <f>Dataset!BS37</f>
        <v>0</v>
      </c>
      <c r="I37" s="115">
        <f>Dataset!BQ37</f>
        <v>0</v>
      </c>
      <c r="K37" s="12">
        <f t="shared" si="1"/>
        <v>2181647.9519726802</v>
      </c>
      <c r="L37" s="1">
        <f t="shared" ca="1" si="2"/>
        <v>6088955.3049852764</v>
      </c>
      <c r="M37" s="1">
        <f t="shared" ca="1" si="3"/>
        <v>0</v>
      </c>
      <c r="N37" s="1">
        <f t="shared" si="4"/>
        <v>16929843.386869632</v>
      </c>
      <c r="O37" s="1">
        <f t="shared" si="5"/>
        <v>0</v>
      </c>
      <c r="P37" s="1">
        <f t="shared" si="6"/>
        <v>0</v>
      </c>
      <c r="Q37" s="1">
        <f t="shared" ca="1" si="28"/>
        <v>25200446.643827587</v>
      </c>
    </row>
    <row r="38" spans="1:17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Dataset!N38</f>
        <v>27422833.39772933</v>
      </c>
      <c r="E38" s="124">
        <f t="shared" ref="E38:F38" ca="1" si="32">E26</f>
        <v>680.29000000000008</v>
      </c>
      <c r="F38" s="124">
        <f t="shared" ca="1" si="32"/>
        <v>0</v>
      </c>
      <c r="G38" s="12">
        <f>Dataset!AY38</f>
        <v>31</v>
      </c>
      <c r="H38" s="115">
        <f>Dataset!BS38</f>
        <v>0</v>
      </c>
      <c r="I38" s="115">
        <f>Dataset!BQ38</f>
        <v>0</v>
      </c>
      <c r="K38" s="12">
        <f t="shared" si="1"/>
        <v>2181647.9519726802</v>
      </c>
      <c r="L38" s="1">
        <f t="shared" ca="1" si="2"/>
        <v>7476185.6196593028</v>
      </c>
      <c r="M38" s="1">
        <f t="shared" ca="1" si="3"/>
        <v>0</v>
      </c>
      <c r="N38" s="1">
        <f t="shared" si="4"/>
        <v>16929843.386869632</v>
      </c>
      <c r="O38" s="1">
        <f t="shared" si="5"/>
        <v>0</v>
      </c>
      <c r="P38" s="1">
        <f t="shared" si="6"/>
        <v>0</v>
      </c>
      <c r="Q38" s="1">
        <f t="shared" ca="1" si="28"/>
        <v>26587676.958501615</v>
      </c>
    </row>
    <row r="39" spans="1:17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Dataset!N39</f>
        <v>26477131.516929336</v>
      </c>
      <c r="E39" s="124">
        <f t="shared" ref="E39:F39" ca="1" si="33">E27</f>
        <v>621.00999999999988</v>
      </c>
      <c r="F39" s="124">
        <f t="shared" ca="1" si="33"/>
        <v>0</v>
      </c>
      <c r="G39" s="12">
        <f>Dataset!AY39</f>
        <v>28</v>
      </c>
      <c r="H39" s="115">
        <f>Dataset!BS39</f>
        <v>0</v>
      </c>
      <c r="I39" s="115">
        <f>Dataset!BQ39</f>
        <v>0</v>
      </c>
      <c r="K39" s="12">
        <f t="shared" si="1"/>
        <v>2181647.9519726802</v>
      </c>
      <c r="L39" s="1">
        <f t="shared" ca="1" si="2"/>
        <v>6824715.9765168121</v>
      </c>
      <c r="M39" s="1">
        <f t="shared" ca="1" si="3"/>
        <v>0</v>
      </c>
      <c r="N39" s="1">
        <f t="shared" si="4"/>
        <v>15291471.446204826</v>
      </c>
      <c r="O39" s="1">
        <f t="shared" si="5"/>
        <v>0</v>
      </c>
      <c r="P39" s="1">
        <f t="shared" si="6"/>
        <v>0</v>
      </c>
      <c r="Q39" s="1">
        <f t="shared" ca="1" si="28"/>
        <v>24297835.374694318</v>
      </c>
    </row>
    <row r="40" spans="1:17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Dataset!N40</f>
        <v>26091925.676629338</v>
      </c>
      <c r="E40" s="124">
        <f t="shared" ref="E40:F40" ca="1" si="34">E28</f>
        <v>525.08999999999992</v>
      </c>
      <c r="F40" s="124">
        <f t="shared" ca="1" si="34"/>
        <v>0.58000000000000007</v>
      </c>
      <c r="G40" s="12">
        <f>Dataset!AY40</f>
        <v>31</v>
      </c>
      <c r="H40" s="115">
        <f>Dataset!BS40</f>
        <v>0</v>
      </c>
      <c r="I40" s="115">
        <f>Dataset!BQ40</f>
        <v>0</v>
      </c>
      <c r="K40" s="12">
        <f t="shared" si="1"/>
        <v>2181647.9519726802</v>
      </c>
      <c r="L40" s="1">
        <f t="shared" ca="1" si="2"/>
        <v>5770583.5849812618</v>
      </c>
      <c r="M40" s="1">
        <f t="shared" ca="1" si="3"/>
        <v>11654.936560543607</v>
      </c>
      <c r="N40" s="1">
        <f t="shared" si="4"/>
        <v>16929843.386869632</v>
      </c>
      <c r="O40" s="1">
        <f t="shared" si="5"/>
        <v>0</v>
      </c>
      <c r="P40" s="1">
        <f t="shared" si="6"/>
        <v>0</v>
      </c>
      <c r="Q40" s="1">
        <f t="shared" ca="1" si="28"/>
        <v>24893729.860384118</v>
      </c>
    </row>
    <row r="41" spans="1:17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Dataset!N41</f>
        <v>22281246.406329341</v>
      </c>
      <c r="E41" s="124">
        <f t="shared" ref="E41:F41" ca="1" si="35">E29</f>
        <v>323.27</v>
      </c>
      <c r="F41" s="124">
        <f t="shared" ca="1" si="35"/>
        <v>2.66</v>
      </c>
      <c r="G41" s="12">
        <f>Dataset!AY41</f>
        <v>30</v>
      </c>
      <c r="H41" s="115">
        <f>Dataset!BS41</f>
        <v>0</v>
      </c>
      <c r="I41" s="115">
        <f>Dataset!BQ41</f>
        <v>0</v>
      </c>
      <c r="K41" s="12">
        <f t="shared" si="1"/>
        <v>2181647.9519726802</v>
      </c>
      <c r="L41" s="1">
        <f t="shared" ca="1" si="2"/>
        <v>3552641.5576699092</v>
      </c>
      <c r="M41" s="1">
        <f t="shared" ca="1" si="3"/>
        <v>53451.950432837912</v>
      </c>
      <c r="N41" s="1">
        <f t="shared" si="4"/>
        <v>16383719.406648029</v>
      </c>
      <c r="O41" s="1">
        <f t="shared" si="5"/>
        <v>0</v>
      </c>
      <c r="P41" s="1">
        <f t="shared" si="6"/>
        <v>0</v>
      </c>
      <c r="Q41" s="1">
        <f t="shared" ca="1" si="28"/>
        <v>22171460.866723455</v>
      </c>
    </row>
    <row r="42" spans="1:17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Dataset!N42</f>
        <v>21064391.812329341</v>
      </c>
      <c r="E42" s="124">
        <f t="shared" ref="E42:F42" ca="1" si="36">E30</f>
        <v>121.16</v>
      </c>
      <c r="F42" s="124">
        <f t="shared" ca="1" si="36"/>
        <v>64.11</v>
      </c>
      <c r="G42" s="12">
        <f>Dataset!AY42</f>
        <v>31</v>
      </c>
      <c r="H42" s="115">
        <f>Dataset!BS42</f>
        <v>0</v>
      </c>
      <c r="I42" s="115">
        <f>Dataset!BQ42</f>
        <v>1</v>
      </c>
      <c r="K42" s="12">
        <f t="shared" si="1"/>
        <v>2181647.9519726802</v>
      </c>
      <c r="L42" s="1">
        <f t="shared" ca="1" si="2"/>
        <v>1331512.5162473666</v>
      </c>
      <c r="M42" s="1">
        <f t="shared" ca="1" si="3"/>
        <v>1288272.384304225</v>
      </c>
      <c r="N42" s="1">
        <f t="shared" si="4"/>
        <v>16929843.386869632</v>
      </c>
      <c r="O42" s="1">
        <f t="shared" si="5"/>
        <v>0</v>
      </c>
      <c r="P42" s="1">
        <f t="shared" si="6"/>
        <v>-422277.25703087001</v>
      </c>
      <c r="Q42" s="1">
        <f t="shared" ca="1" si="28"/>
        <v>21308998.982363034</v>
      </c>
    </row>
    <row r="43" spans="1:17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Dataset!N43</f>
        <v>21098643.035629343</v>
      </c>
      <c r="E43" s="124">
        <f t="shared" ref="E43:F43" ca="1" si="37">E31</f>
        <v>19.970000000000002</v>
      </c>
      <c r="F43" s="124">
        <f t="shared" ca="1" si="37"/>
        <v>161.94999999999999</v>
      </c>
      <c r="G43" s="12">
        <f>Dataset!AY43</f>
        <v>30</v>
      </c>
      <c r="H43" s="115">
        <f>Dataset!BS43</f>
        <v>0</v>
      </c>
      <c r="I43" s="115">
        <f>Dataset!BQ43</f>
        <v>1</v>
      </c>
      <c r="K43" s="12">
        <f t="shared" si="1"/>
        <v>2181647.9519726802</v>
      </c>
      <c r="L43" s="1">
        <f t="shared" ca="1" si="2"/>
        <v>219464.38551881741</v>
      </c>
      <c r="M43" s="1">
        <f t="shared" ca="1" si="3"/>
        <v>3254339.6137586837</v>
      </c>
      <c r="N43" s="1">
        <f t="shared" si="4"/>
        <v>16383719.406648029</v>
      </c>
      <c r="O43" s="1">
        <f t="shared" si="5"/>
        <v>0</v>
      </c>
      <c r="P43" s="1">
        <f t="shared" si="6"/>
        <v>-422277.25703087001</v>
      </c>
      <c r="Q43" s="1">
        <f t="shared" ca="1" si="28"/>
        <v>21616894.100867338</v>
      </c>
    </row>
    <row r="44" spans="1:17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Dataset!N44</f>
        <v>23266250.298329346</v>
      </c>
      <c r="E44" s="124">
        <f t="shared" ref="E44:F44" ca="1" si="38">E32</f>
        <v>0.72999999999999987</v>
      </c>
      <c r="F44" s="124">
        <f t="shared" ca="1" si="38"/>
        <v>277.32000000000005</v>
      </c>
      <c r="G44" s="12">
        <f>Dataset!AY44</f>
        <v>31</v>
      </c>
      <c r="H44" s="115">
        <f>Dataset!BS44</f>
        <v>0</v>
      </c>
      <c r="I44" s="115">
        <f>Dataset!BQ44</f>
        <v>1</v>
      </c>
      <c r="K44" s="12">
        <f t="shared" si="1"/>
        <v>2181647.9519726802</v>
      </c>
      <c r="L44" s="1">
        <f t="shared" ca="1" si="2"/>
        <v>8022.4837971325314</v>
      </c>
      <c r="M44" s="1">
        <f t="shared" ca="1" si="3"/>
        <v>5572667.253396471</v>
      </c>
      <c r="N44" s="1">
        <f t="shared" si="4"/>
        <v>16929843.386869632</v>
      </c>
      <c r="O44" s="1">
        <f t="shared" si="5"/>
        <v>0</v>
      </c>
      <c r="P44" s="1">
        <f t="shared" si="6"/>
        <v>-422277.25703087001</v>
      </c>
      <c r="Q44" s="1">
        <f t="shared" ca="1" si="28"/>
        <v>24269903.819005046</v>
      </c>
    </row>
    <row r="45" spans="1:17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Dataset!N45</f>
        <v>24025441.810529336</v>
      </c>
      <c r="E45" s="124">
        <f t="shared" ref="E45:F45" ca="1" si="39">E33</f>
        <v>1.7199999999999995</v>
      </c>
      <c r="F45" s="124">
        <f t="shared" ca="1" si="39"/>
        <v>259.34000000000003</v>
      </c>
      <c r="G45" s="12">
        <f>Dataset!AY45</f>
        <v>31</v>
      </c>
      <c r="H45" s="115">
        <f>Dataset!BS45</f>
        <v>0</v>
      </c>
      <c r="I45" s="115">
        <f>Dataset!BQ45</f>
        <v>1</v>
      </c>
      <c r="K45" s="12">
        <f t="shared" si="1"/>
        <v>2181647.9519726802</v>
      </c>
      <c r="L45" s="1">
        <f t="shared" ca="1" si="2"/>
        <v>18902.290590504046</v>
      </c>
      <c r="M45" s="1">
        <f t="shared" ca="1" si="3"/>
        <v>5211364.220019619</v>
      </c>
      <c r="N45" s="1">
        <f t="shared" si="4"/>
        <v>16929843.386869632</v>
      </c>
      <c r="O45" s="1">
        <f t="shared" si="5"/>
        <v>0</v>
      </c>
      <c r="P45" s="1">
        <f t="shared" si="6"/>
        <v>-422277.25703087001</v>
      </c>
      <c r="Q45" s="1">
        <f t="shared" ca="1" si="28"/>
        <v>23919480.592421565</v>
      </c>
    </row>
    <row r="46" spans="1:17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Dataset!N46</f>
        <v>22320567.232729342</v>
      </c>
      <c r="E46" s="124">
        <f t="shared" ref="E46:F46" ca="1" si="40">E34</f>
        <v>46.3</v>
      </c>
      <c r="F46" s="124">
        <f t="shared" ca="1" si="40"/>
        <v>132.88999999999999</v>
      </c>
      <c r="G46" s="12">
        <f>Dataset!AY46</f>
        <v>30</v>
      </c>
      <c r="H46" s="115">
        <f>Dataset!BS46</f>
        <v>0</v>
      </c>
      <c r="I46" s="115">
        <f>Dataset!BQ46</f>
        <v>0</v>
      </c>
      <c r="K46" s="12">
        <f t="shared" si="1"/>
        <v>2181647.9519726802</v>
      </c>
      <c r="L46" s="1">
        <f t="shared" ca="1" si="2"/>
        <v>508823.2874071729</v>
      </c>
      <c r="M46" s="1">
        <f t="shared" ca="1" si="3"/>
        <v>2670387.1026390335</v>
      </c>
      <c r="N46" s="1">
        <f t="shared" si="4"/>
        <v>16383719.406648029</v>
      </c>
      <c r="O46" s="1">
        <f t="shared" si="5"/>
        <v>0</v>
      </c>
      <c r="P46" s="1">
        <f t="shared" si="6"/>
        <v>0</v>
      </c>
      <c r="Q46" s="1">
        <f t="shared" ca="1" si="28"/>
        <v>21744577.748666916</v>
      </c>
    </row>
    <row r="47" spans="1:17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Dataset!N47</f>
        <v>21794997.348029349</v>
      </c>
      <c r="E47" s="124">
        <f t="shared" ref="E47:F47" ca="1" si="41">E35</f>
        <v>183.56</v>
      </c>
      <c r="F47" s="124">
        <f t="shared" ca="1" si="41"/>
        <v>34.660000000000004</v>
      </c>
      <c r="G47" s="12">
        <f>Dataset!AY47</f>
        <v>31</v>
      </c>
      <c r="H47" s="115">
        <f>Dataset!BS47</f>
        <v>0</v>
      </c>
      <c r="I47" s="115">
        <f>Dataset!BQ47</f>
        <v>0</v>
      </c>
      <c r="K47" s="12">
        <f t="shared" si="1"/>
        <v>2181647.9519726802</v>
      </c>
      <c r="L47" s="1">
        <f t="shared" ca="1" si="2"/>
        <v>2017270.0353447229</v>
      </c>
      <c r="M47" s="1">
        <f t="shared" ca="1" si="3"/>
        <v>696482.93308351957</v>
      </c>
      <c r="N47" s="1">
        <f t="shared" si="4"/>
        <v>16929843.386869632</v>
      </c>
      <c r="O47" s="1">
        <f t="shared" si="5"/>
        <v>0</v>
      </c>
      <c r="P47" s="1">
        <f t="shared" si="6"/>
        <v>0</v>
      </c>
      <c r="Q47" s="1">
        <f t="shared" ca="1" si="28"/>
        <v>21825244.307270553</v>
      </c>
    </row>
    <row r="48" spans="1:17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Dataset!N48</f>
        <v>22003659.445129342</v>
      </c>
      <c r="E48" s="124">
        <f t="shared" ref="E48:F48" ca="1" si="42">E36</f>
        <v>391.92999999999995</v>
      </c>
      <c r="F48" s="124">
        <f t="shared" ca="1" si="42"/>
        <v>1.0099999999999998</v>
      </c>
      <c r="G48" s="12">
        <f>Dataset!AY48</f>
        <v>30</v>
      </c>
      <c r="H48" s="115">
        <f>Dataset!BS48</f>
        <v>0</v>
      </c>
      <c r="I48" s="115">
        <f>Dataset!BQ48</f>
        <v>0</v>
      </c>
      <c r="K48" s="12">
        <f t="shared" si="1"/>
        <v>2181647.9519726802</v>
      </c>
      <c r="L48" s="1">
        <f t="shared" ca="1" si="2"/>
        <v>4307194.6227536341</v>
      </c>
      <c r="M48" s="1">
        <f t="shared" ca="1" si="3"/>
        <v>20295.665389912134</v>
      </c>
      <c r="N48" s="1">
        <f t="shared" si="4"/>
        <v>16383719.406648029</v>
      </c>
      <c r="O48" s="1">
        <f t="shared" si="5"/>
        <v>0</v>
      </c>
      <c r="P48" s="1">
        <f t="shared" si="6"/>
        <v>0</v>
      </c>
      <c r="Q48" s="1">
        <f t="shared" ca="1" si="28"/>
        <v>22892857.646764256</v>
      </c>
    </row>
    <row r="49" spans="1:34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Dataset!N49</f>
        <v>23425433.002629336</v>
      </c>
      <c r="E49" s="124">
        <f t="shared" ref="E49:F49" ca="1" si="43">E37</f>
        <v>554.06000000000006</v>
      </c>
      <c r="F49" s="124">
        <f t="shared" ca="1" si="43"/>
        <v>0</v>
      </c>
      <c r="G49" s="12">
        <f>Dataset!AY49</f>
        <v>31</v>
      </c>
      <c r="H49" s="115">
        <f>Dataset!BS49</f>
        <v>0</v>
      </c>
      <c r="I49" s="115">
        <f>Dataset!BQ49</f>
        <v>0</v>
      </c>
      <c r="K49" s="12">
        <f t="shared" si="1"/>
        <v>2181647.9519726802</v>
      </c>
      <c r="L49" s="1">
        <f t="shared" ca="1" si="2"/>
        <v>6088955.3049852764</v>
      </c>
      <c r="M49" s="1">
        <f t="shared" ca="1" si="3"/>
        <v>0</v>
      </c>
      <c r="N49" s="1">
        <f t="shared" si="4"/>
        <v>16929843.386869632</v>
      </c>
      <c r="O49" s="1">
        <f t="shared" si="5"/>
        <v>0</v>
      </c>
      <c r="P49" s="1">
        <f t="shared" si="6"/>
        <v>0</v>
      </c>
      <c r="Q49" s="1">
        <f t="shared" ca="1" si="28"/>
        <v>25200446.643827587</v>
      </c>
    </row>
    <row r="50" spans="1:34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Dataset!N50</f>
        <v>25993232.727905668</v>
      </c>
      <c r="E50" s="124">
        <f t="shared" ref="E50:F50" ca="1" si="44">E38</f>
        <v>680.29000000000008</v>
      </c>
      <c r="F50" s="124">
        <f t="shared" ca="1" si="44"/>
        <v>0</v>
      </c>
      <c r="G50" s="12">
        <f>Dataset!AY50</f>
        <v>31</v>
      </c>
      <c r="H50" s="115">
        <f>Dataset!BS50</f>
        <v>0</v>
      </c>
      <c r="I50" s="115">
        <f>Dataset!BQ50</f>
        <v>0</v>
      </c>
      <c r="K50" s="12">
        <f t="shared" si="1"/>
        <v>2181647.9519726802</v>
      </c>
      <c r="L50" s="1">
        <f t="shared" ca="1" si="2"/>
        <v>7476185.6196593028</v>
      </c>
      <c r="M50" s="1">
        <f t="shared" ca="1" si="3"/>
        <v>0</v>
      </c>
      <c r="N50" s="1">
        <f t="shared" si="4"/>
        <v>16929843.386869632</v>
      </c>
      <c r="O50" s="1">
        <f t="shared" si="5"/>
        <v>0</v>
      </c>
      <c r="P50" s="1">
        <f t="shared" si="6"/>
        <v>0</v>
      </c>
      <c r="Q50" s="1">
        <f t="shared" ca="1" si="28"/>
        <v>26587676.958501615</v>
      </c>
    </row>
    <row r="51" spans="1:34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Dataset!N51</f>
        <v>24612123.423805658</v>
      </c>
      <c r="E51" s="124">
        <f t="shared" ref="E51:F51" ca="1" si="45">E39</f>
        <v>621.00999999999988</v>
      </c>
      <c r="F51" s="124">
        <f t="shared" ca="1" si="45"/>
        <v>0</v>
      </c>
      <c r="G51" s="12">
        <f>Dataset!AY51</f>
        <v>29</v>
      </c>
      <c r="H51" s="115">
        <f>Dataset!BS51</f>
        <v>0</v>
      </c>
      <c r="I51" s="115">
        <f>Dataset!BQ51</f>
        <v>0</v>
      </c>
      <c r="K51" s="12">
        <f t="shared" si="1"/>
        <v>2181647.9519726802</v>
      </c>
      <c r="L51" s="1">
        <f t="shared" ca="1" si="2"/>
        <v>6824715.9765168121</v>
      </c>
      <c r="M51" s="1">
        <f t="shared" ca="1" si="3"/>
        <v>0</v>
      </c>
      <c r="N51" s="1">
        <f t="shared" si="4"/>
        <v>15837595.426426427</v>
      </c>
      <c r="O51" s="1">
        <f t="shared" si="5"/>
        <v>0</v>
      </c>
      <c r="P51" s="1">
        <f t="shared" si="6"/>
        <v>0</v>
      </c>
      <c r="Q51" s="1">
        <f t="shared" ca="1" si="28"/>
        <v>24843959.354915917</v>
      </c>
    </row>
    <row r="52" spans="1:34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Dataset!N52</f>
        <v>24366787.889205664</v>
      </c>
      <c r="E52" s="124">
        <f t="shared" ref="E52:F52" ca="1" si="46">E40</f>
        <v>525.08999999999992</v>
      </c>
      <c r="F52" s="124">
        <f t="shared" ca="1" si="46"/>
        <v>0.58000000000000007</v>
      </c>
      <c r="G52" s="12">
        <f>Dataset!AY52</f>
        <v>31</v>
      </c>
      <c r="H52" s="115">
        <f>Dataset!BS52</f>
        <v>0</v>
      </c>
      <c r="I52" s="115">
        <f>Dataset!BQ52</f>
        <v>0</v>
      </c>
      <c r="K52" s="12">
        <f t="shared" si="1"/>
        <v>2181647.9519726802</v>
      </c>
      <c r="L52" s="1">
        <f t="shared" ca="1" si="2"/>
        <v>5770583.5849812618</v>
      </c>
      <c r="M52" s="1">
        <f t="shared" ca="1" si="3"/>
        <v>11654.936560543607</v>
      </c>
      <c r="N52" s="1">
        <f t="shared" si="4"/>
        <v>16929843.386869632</v>
      </c>
      <c r="O52" s="1">
        <f t="shared" si="5"/>
        <v>0</v>
      </c>
      <c r="P52" s="1">
        <f t="shared" si="6"/>
        <v>0</v>
      </c>
      <c r="Q52" s="1">
        <f t="shared" ca="1" si="28"/>
        <v>24893729.860384118</v>
      </c>
    </row>
    <row r="53" spans="1:34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Dataset!N53</f>
        <v>21777218.329005662</v>
      </c>
      <c r="E53" s="124">
        <f t="shared" ref="E53:F53" ca="1" si="47">E41</f>
        <v>323.27</v>
      </c>
      <c r="F53" s="124">
        <f t="shared" ca="1" si="47"/>
        <v>2.66</v>
      </c>
      <c r="G53" s="12">
        <f>Dataset!AY53</f>
        <v>30</v>
      </c>
      <c r="H53" s="115">
        <f>Dataset!BS53</f>
        <v>0</v>
      </c>
      <c r="I53" s="115">
        <f>Dataset!BQ53</f>
        <v>0</v>
      </c>
      <c r="K53" s="12">
        <f t="shared" si="1"/>
        <v>2181647.9519726802</v>
      </c>
      <c r="L53" s="1">
        <f t="shared" ca="1" si="2"/>
        <v>3552641.5576699092</v>
      </c>
      <c r="M53" s="1">
        <f t="shared" ca="1" si="3"/>
        <v>53451.950432837912</v>
      </c>
      <c r="N53" s="1">
        <f t="shared" si="4"/>
        <v>16383719.406648029</v>
      </c>
      <c r="O53" s="1">
        <f t="shared" si="5"/>
        <v>0</v>
      </c>
      <c r="P53" s="1">
        <f t="shared" si="6"/>
        <v>0</v>
      </c>
      <c r="Q53" s="1">
        <f t="shared" ca="1" si="28"/>
        <v>22171460.866723455</v>
      </c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"/>
    </row>
    <row r="54" spans="1:34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Dataset!N54</f>
        <v>21596635.884205662</v>
      </c>
      <c r="E54" s="124">
        <f t="shared" ref="E54:F54" ca="1" si="48">E42</f>
        <v>121.16</v>
      </c>
      <c r="F54" s="124">
        <f t="shared" ca="1" si="48"/>
        <v>64.11</v>
      </c>
      <c r="G54" s="12">
        <f>Dataset!AY54</f>
        <v>31</v>
      </c>
      <c r="H54" s="115">
        <f>Dataset!BS54</f>
        <v>0</v>
      </c>
      <c r="I54" s="115">
        <f>Dataset!BQ54</f>
        <v>1</v>
      </c>
      <c r="K54" s="12">
        <f t="shared" si="1"/>
        <v>2181647.9519726802</v>
      </c>
      <c r="L54" s="1">
        <f t="shared" ca="1" si="2"/>
        <v>1331512.5162473666</v>
      </c>
      <c r="M54" s="1">
        <f t="shared" ca="1" si="3"/>
        <v>1288272.384304225</v>
      </c>
      <c r="N54" s="1">
        <f t="shared" si="4"/>
        <v>16929843.386869632</v>
      </c>
      <c r="O54" s="1">
        <f t="shared" si="5"/>
        <v>0</v>
      </c>
      <c r="P54" s="1">
        <f t="shared" si="6"/>
        <v>-422277.25703087001</v>
      </c>
      <c r="Q54" s="1">
        <f t="shared" ca="1" si="28"/>
        <v>21308998.982363034</v>
      </c>
    </row>
    <row r="55" spans="1:34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Dataset!N55</f>
        <v>21881811.080205664</v>
      </c>
      <c r="E55" s="124">
        <f t="shared" ref="E55:F55" ca="1" si="49">E43</f>
        <v>19.970000000000002</v>
      </c>
      <c r="F55" s="124">
        <f t="shared" ca="1" si="49"/>
        <v>161.94999999999999</v>
      </c>
      <c r="G55" s="12">
        <f>Dataset!AY55</f>
        <v>30</v>
      </c>
      <c r="H55" s="115">
        <f>Dataset!BS55</f>
        <v>0</v>
      </c>
      <c r="I55" s="115">
        <f>Dataset!BQ55</f>
        <v>1</v>
      </c>
      <c r="K55" s="12">
        <f t="shared" si="1"/>
        <v>2181647.9519726802</v>
      </c>
      <c r="L55" s="1">
        <f t="shared" ca="1" si="2"/>
        <v>219464.38551881741</v>
      </c>
      <c r="M55" s="1">
        <f t="shared" ca="1" si="3"/>
        <v>3254339.6137586837</v>
      </c>
      <c r="N55" s="1">
        <f t="shared" si="4"/>
        <v>16383719.406648029</v>
      </c>
      <c r="O55" s="1">
        <f t="shared" si="5"/>
        <v>0</v>
      </c>
      <c r="P55" s="1">
        <f t="shared" si="6"/>
        <v>-422277.25703087001</v>
      </c>
      <c r="Q55" s="1">
        <f t="shared" ca="1" si="28"/>
        <v>21616894.100867338</v>
      </c>
    </row>
    <row r="56" spans="1:34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Dataset!N56</f>
        <v>24576200.619605664</v>
      </c>
      <c r="E56" s="124">
        <f t="shared" ref="E56:F56" ca="1" si="50">E44</f>
        <v>0.72999999999999987</v>
      </c>
      <c r="F56" s="124">
        <f t="shared" ca="1" si="50"/>
        <v>277.32000000000005</v>
      </c>
      <c r="G56" s="12">
        <f>Dataset!AY56</f>
        <v>31</v>
      </c>
      <c r="H56" s="115">
        <f>Dataset!BS56</f>
        <v>0</v>
      </c>
      <c r="I56" s="115">
        <f>Dataset!BQ56</f>
        <v>1</v>
      </c>
      <c r="K56" s="12">
        <f t="shared" si="1"/>
        <v>2181647.9519726802</v>
      </c>
      <c r="L56" s="1">
        <f t="shared" ca="1" si="2"/>
        <v>8022.4837971325314</v>
      </c>
      <c r="M56" s="1">
        <f t="shared" ca="1" si="3"/>
        <v>5572667.253396471</v>
      </c>
      <c r="N56" s="1">
        <f t="shared" si="4"/>
        <v>16929843.386869632</v>
      </c>
      <c r="O56" s="1">
        <f t="shared" si="5"/>
        <v>0</v>
      </c>
      <c r="P56" s="1">
        <f t="shared" si="6"/>
        <v>-422277.25703087001</v>
      </c>
      <c r="Q56" s="1">
        <f t="shared" ca="1" si="28"/>
        <v>24269903.819005046</v>
      </c>
    </row>
    <row r="57" spans="1:34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Dataset!N57</f>
        <v>25475126.824705672</v>
      </c>
      <c r="E57" s="124">
        <f t="shared" ref="E57:F57" ca="1" si="51">E45</f>
        <v>1.7199999999999995</v>
      </c>
      <c r="F57" s="124">
        <f t="shared" ca="1" si="51"/>
        <v>259.34000000000003</v>
      </c>
      <c r="G57" s="12">
        <f>Dataset!AY57</f>
        <v>31</v>
      </c>
      <c r="H57" s="115">
        <f>Dataset!BS57</f>
        <v>0</v>
      </c>
      <c r="I57" s="115">
        <f>Dataset!BQ57</f>
        <v>1</v>
      </c>
      <c r="K57" s="12">
        <f t="shared" si="1"/>
        <v>2181647.9519726802</v>
      </c>
      <c r="L57" s="1">
        <f t="shared" ca="1" si="2"/>
        <v>18902.290590504046</v>
      </c>
      <c r="M57" s="1">
        <f t="shared" ca="1" si="3"/>
        <v>5211364.220019619</v>
      </c>
      <c r="N57" s="1">
        <f t="shared" si="4"/>
        <v>16929843.386869632</v>
      </c>
      <c r="O57" s="1">
        <f t="shared" si="5"/>
        <v>0</v>
      </c>
      <c r="P57" s="1">
        <f t="shared" si="6"/>
        <v>-422277.25703087001</v>
      </c>
      <c r="Q57" s="1">
        <f t="shared" ca="1" si="28"/>
        <v>23919480.592421565</v>
      </c>
    </row>
    <row r="58" spans="1:34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Dataset!N58</f>
        <v>23018316.815105673</v>
      </c>
      <c r="E58" s="124">
        <f t="shared" ref="E58:F58" ca="1" si="52">E46</f>
        <v>46.3</v>
      </c>
      <c r="F58" s="124">
        <f t="shared" ca="1" si="52"/>
        <v>132.88999999999999</v>
      </c>
      <c r="G58" s="12">
        <f>Dataset!AY58</f>
        <v>30</v>
      </c>
      <c r="H58" s="115">
        <f>Dataset!BS58</f>
        <v>0</v>
      </c>
      <c r="I58" s="115">
        <f>Dataset!BQ58</f>
        <v>0</v>
      </c>
      <c r="K58" s="12">
        <f t="shared" si="1"/>
        <v>2181647.9519726802</v>
      </c>
      <c r="L58" s="1">
        <f t="shared" ca="1" si="2"/>
        <v>508823.2874071729</v>
      </c>
      <c r="M58" s="1">
        <f t="shared" ca="1" si="3"/>
        <v>2670387.1026390335</v>
      </c>
      <c r="N58" s="1">
        <f t="shared" si="4"/>
        <v>16383719.406648029</v>
      </c>
      <c r="O58" s="1">
        <f t="shared" si="5"/>
        <v>0</v>
      </c>
      <c r="P58" s="1">
        <f t="shared" si="6"/>
        <v>0</v>
      </c>
      <c r="Q58" s="1">
        <f t="shared" ca="1" si="28"/>
        <v>21744577.748666916</v>
      </c>
    </row>
    <row r="59" spans="1:34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Dataset!N59</f>
        <v>22238115.48700567</v>
      </c>
      <c r="E59" s="124">
        <f t="shared" ref="E59:F59" ca="1" si="53">E47</f>
        <v>183.56</v>
      </c>
      <c r="F59" s="124">
        <f t="shared" ca="1" si="53"/>
        <v>34.660000000000004</v>
      </c>
      <c r="G59" s="12">
        <f>Dataset!AY59</f>
        <v>31</v>
      </c>
      <c r="H59" s="115">
        <f>Dataset!BS59</f>
        <v>0</v>
      </c>
      <c r="I59" s="115">
        <f>Dataset!BQ59</f>
        <v>0</v>
      </c>
      <c r="K59" s="12">
        <f t="shared" si="1"/>
        <v>2181647.9519726802</v>
      </c>
      <c r="L59" s="1">
        <f t="shared" ca="1" si="2"/>
        <v>2017270.0353447229</v>
      </c>
      <c r="M59" s="1">
        <f t="shared" ca="1" si="3"/>
        <v>696482.93308351957</v>
      </c>
      <c r="N59" s="1">
        <f t="shared" si="4"/>
        <v>16929843.386869632</v>
      </c>
      <c r="O59" s="1">
        <f t="shared" si="5"/>
        <v>0</v>
      </c>
      <c r="P59" s="1">
        <f t="shared" si="6"/>
        <v>0</v>
      </c>
      <c r="Q59" s="1">
        <f t="shared" ca="1" si="28"/>
        <v>21825244.307270553</v>
      </c>
    </row>
    <row r="60" spans="1:34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Dataset!N60</f>
        <v>22790288.585905664</v>
      </c>
      <c r="E60" s="124">
        <f t="shared" ref="E60:F60" ca="1" si="54">E48</f>
        <v>391.92999999999995</v>
      </c>
      <c r="F60" s="124">
        <f t="shared" ca="1" si="54"/>
        <v>1.0099999999999998</v>
      </c>
      <c r="G60" s="12">
        <f>Dataset!AY60</f>
        <v>30</v>
      </c>
      <c r="H60" s="115">
        <f>Dataset!BS60</f>
        <v>0</v>
      </c>
      <c r="I60" s="115">
        <f>Dataset!BQ60</f>
        <v>0</v>
      </c>
      <c r="K60" s="12">
        <f t="shared" si="1"/>
        <v>2181647.9519726802</v>
      </c>
      <c r="L60" s="1">
        <f t="shared" ca="1" si="2"/>
        <v>4307194.6227536341</v>
      </c>
      <c r="M60" s="1">
        <f t="shared" ca="1" si="3"/>
        <v>20295.665389912134</v>
      </c>
      <c r="N60" s="1">
        <f t="shared" si="4"/>
        <v>16383719.406648029</v>
      </c>
      <c r="O60" s="1">
        <f t="shared" si="5"/>
        <v>0</v>
      </c>
      <c r="P60" s="1">
        <f t="shared" si="6"/>
        <v>0</v>
      </c>
      <c r="Q60" s="1">
        <f t="shared" ca="1" si="28"/>
        <v>22892857.646764256</v>
      </c>
    </row>
    <row r="61" spans="1:34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Dataset!N61</f>
        <v>25278175.30180566</v>
      </c>
      <c r="E61" s="124">
        <f t="shared" ref="E61:F61" ca="1" si="55">E49</f>
        <v>554.06000000000006</v>
      </c>
      <c r="F61" s="124">
        <f t="shared" ca="1" si="55"/>
        <v>0</v>
      </c>
      <c r="G61" s="12">
        <f>Dataset!AY61</f>
        <v>31</v>
      </c>
      <c r="H61" s="115">
        <f>Dataset!BS61</f>
        <v>0</v>
      </c>
      <c r="I61" s="115">
        <f>Dataset!BQ61</f>
        <v>0</v>
      </c>
      <c r="K61" s="12">
        <f t="shared" si="1"/>
        <v>2181647.9519726802</v>
      </c>
      <c r="L61" s="1">
        <f t="shared" ca="1" si="2"/>
        <v>6088955.3049852764</v>
      </c>
      <c r="M61" s="1">
        <f t="shared" ca="1" si="3"/>
        <v>0</v>
      </c>
      <c r="N61" s="1">
        <f t="shared" si="4"/>
        <v>16929843.386869632</v>
      </c>
      <c r="O61" s="1">
        <f t="shared" si="5"/>
        <v>0</v>
      </c>
      <c r="P61" s="1">
        <f t="shared" si="6"/>
        <v>0</v>
      </c>
      <c r="Q61" s="1">
        <f t="shared" ca="1" si="28"/>
        <v>25200446.643827587</v>
      </c>
    </row>
    <row r="62" spans="1:34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Dataset!N62</f>
        <v>26550637.76570617</v>
      </c>
      <c r="E62" s="124">
        <f t="shared" ref="E62:F62" ca="1" si="56">E50</f>
        <v>680.29000000000008</v>
      </c>
      <c r="F62" s="124">
        <f t="shared" ca="1" si="56"/>
        <v>0</v>
      </c>
      <c r="G62" s="12">
        <f>Dataset!AY62</f>
        <v>31</v>
      </c>
      <c r="H62" s="115">
        <f>Dataset!BS62</f>
        <v>0</v>
      </c>
      <c r="I62" s="115">
        <f>Dataset!BQ62</f>
        <v>0</v>
      </c>
      <c r="K62" s="12">
        <f t="shared" si="1"/>
        <v>2181647.9519726802</v>
      </c>
      <c r="L62" s="1">
        <f t="shared" ca="1" si="2"/>
        <v>7476185.6196593028</v>
      </c>
      <c r="M62" s="1">
        <f t="shared" ca="1" si="3"/>
        <v>0</v>
      </c>
      <c r="N62" s="1">
        <f t="shared" si="4"/>
        <v>16929843.386869632</v>
      </c>
      <c r="O62" s="1">
        <f t="shared" si="5"/>
        <v>0</v>
      </c>
      <c r="P62" s="1">
        <f t="shared" si="6"/>
        <v>0</v>
      </c>
      <c r="Q62" s="1">
        <f t="shared" ca="1" si="28"/>
        <v>26587676.958501615</v>
      </c>
    </row>
    <row r="63" spans="1:34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Dataset!N63</f>
        <v>23716143.648806173</v>
      </c>
      <c r="E63" s="124">
        <f t="shared" ref="E63:F63" ca="1" si="57">E51</f>
        <v>621.00999999999988</v>
      </c>
      <c r="F63" s="124">
        <f t="shared" ca="1" si="57"/>
        <v>0</v>
      </c>
      <c r="G63" s="12">
        <f>Dataset!AY63</f>
        <v>28</v>
      </c>
      <c r="H63" s="115">
        <f>Dataset!BS63</f>
        <v>0</v>
      </c>
      <c r="I63" s="115">
        <f>Dataset!BQ63</f>
        <v>0</v>
      </c>
      <c r="K63" s="12">
        <f t="shared" si="1"/>
        <v>2181647.9519726802</v>
      </c>
      <c r="L63" s="1">
        <f t="shared" ca="1" si="2"/>
        <v>6824715.9765168121</v>
      </c>
      <c r="M63" s="1">
        <f t="shared" ca="1" si="3"/>
        <v>0</v>
      </c>
      <c r="N63" s="1">
        <f t="shared" si="4"/>
        <v>15291471.446204826</v>
      </c>
      <c r="O63" s="1">
        <f t="shared" si="5"/>
        <v>0</v>
      </c>
      <c r="P63" s="1">
        <f t="shared" si="6"/>
        <v>0</v>
      </c>
      <c r="Q63" s="1">
        <f t="shared" ca="1" si="28"/>
        <v>24297835.374694318</v>
      </c>
    </row>
    <row r="64" spans="1:34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Dataset!N64</f>
        <v>25309546.38560617</v>
      </c>
      <c r="E64" s="124">
        <f t="shared" ref="E64:F64" ca="1" si="58">E52</f>
        <v>525.08999999999992</v>
      </c>
      <c r="F64" s="124">
        <f t="shared" ca="1" si="58"/>
        <v>0.58000000000000007</v>
      </c>
      <c r="G64" s="12">
        <f>Dataset!AY64</f>
        <v>31</v>
      </c>
      <c r="H64" s="115">
        <f>Dataset!BS64</f>
        <v>0</v>
      </c>
      <c r="I64" s="115">
        <f>Dataset!BQ64</f>
        <v>0</v>
      </c>
      <c r="K64" s="12">
        <f t="shared" si="1"/>
        <v>2181647.9519726802</v>
      </c>
      <c r="L64" s="1">
        <f t="shared" ca="1" si="2"/>
        <v>5770583.5849812618</v>
      </c>
      <c r="M64" s="1">
        <f t="shared" ca="1" si="3"/>
        <v>11654.936560543607</v>
      </c>
      <c r="N64" s="1">
        <f t="shared" si="4"/>
        <v>16929843.386869632</v>
      </c>
      <c r="O64" s="1">
        <f t="shared" si="5"/>
        <v>0</v>
      </c>
      <c r="P64" s="1">
        <f t="shared" si="6"/>
        <v>0</v>
      </c>
      <c r="Q64" s="1">
        <f t="shared" ca="1" si="28"/>
        <v>24893729.860384118</v>
      </c>
    </row>
    <row r="65" spans="1:17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Dataset!N65</f>
        <v>21795549.45560617</v>
      </c>
      <c r="E65" s="124">
        <f t="shared" ref="E65:F65" ca="1" si="59">E53</f>
        <v>323.27</v>
      </c>
      <c r="F65" s="124">
        <f t="shared" ca="1" si="59"/>
        <v>2.66</v>
      </c>
      <c r="G65" s="12">
        <f>Dataset!AY65</f>
        <v>30</v>
      </c>
      <c r="H65" s="115">
        <f>Dataset!BS65</f>
        <v>0</v>
      </c>
      <c r="I65" s="115">
        <f>Dataset!BQ65</f>
        <v>0</v>
      </c>
      <c r="K65" s="12">
        <f t="shared" si="1"/>
        <v>2181647.9519726802</v>
      </c>
      <c r="L65" s="1">
        <f t="shared" ca="1" si="2"/>
        <v>3552641.5576699092</v>
      </c>
      <c r="M65" s="1">
        <f t="shared" ca="1" si="3"/>
        <v>53451.950432837912</v>
      </c>
      <c r="N65" s="1">
        <f t="shared" si="4"/>
        <v>16383719.406648029</v>
      </c>
      <c r="O65" s="1">
        <f t="shared" si="5"/>
        <v>0</v>
      </c>
      <c r="P65" s="1">
        <f t="shared" si="6"/>
        <v>0</v>
      </c>
      <c r="Q65" s="1">
        <f t="shared" ca="1" si="28"/>
        <v>22171460.866723455</v>
      </c>
    </row>
    <row r="66" spans="1:17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Dataset!N66</f>
        <v>21343525.235506173</v>
      </c>
      <c r="E66" s="124">
        <f t="shared" ref="E66:F66" ca="1" si="60">E54</f>
        <v>121.16</v>
      </c>
      <c r="F66" s="124">
        <f t="shared" ca="1" si="60"/>
        <v>64.11</v>
      </c>
      <c r="G66" s="12">
        <f>Dataset!AY66</f>
        <v>31</v>
      </c>
      <c r="H66" s="115">
        <f>Dataset!BS66</f>
        <v>0</v>
      </c>
      <c r="I66" s="115">
        <f>Dataset!BQ66</f>
        <v>1</v>
      </c>
      <c r="K66" s="12">
        <f t="shared" si="1"/>
        <v>2181647.9519726802</v>
      </c>
      <c r="L66" s="1">
        <f t="shared" ca="1" si="2"/>
        <v>1331512.5162473666</v>
      </c>
      <c r="M66" s="1">
        <f t="shared" ca="1" si="3"/>
        <v>1288272.384304225</v>
      </c>
      <c r="N66" s="1">
        <f t="shared" si="4"/>
        <v>16929843.386869632</v>
      </c>
      <c r="O66" s="1">
        <f t="shared" si="5"/>
        <v>0</v>
      </c>
      <c r="P66" s="1">
        <f t="shared" si="6"/>
        <v>-422277.25703087001</v>
      </c>
      <c r="Q66" s="1">
        <f t="shared" ref="Q66:Q97" ca="1" si="61">SUM(K66:P66)</f>
        <v>21308998.982363034</v>
      </c>
    </row>
    <row r="67" spans="1:17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Dataset!N67</f>
        <v>21456409.837606173</v>
      </c>
      <c r="E67" s="124">
        <f t="shared" ref="E67:F67" ca="1" si="62">E55</f>
        <v>19.970000000000002</v>
      </c>
      <c r="F67" s="124">
        <f t="shared" ca="1" si="62"/>
        <v>161.94999999999999</v>
      </c>
      <c r="G67" s="12">
        <f>Dataset!AY67</f>
        <v>30</v>
      </c>
      <c r="H67" s="115">
        <f>Dataset!BS67</f>
        <v>0</v>
      </c>
      <c r="I67" s="115">
        <f>Dataset!BQ67</f>
        <v>1</v>
      </c>
      <c r="K67" s="12">
        <f t="shared" ref="K67:K130" si="63">$V$9</f>
        <v>2181647.9519726802</v>
      </c>
      <c r="L67" s="1">
        <f t="shared" ref="L67:L130" ca="1" si="64">E67*$V$10</f>
        <v>219464.38551881741</v>
      </c>
      <c r="M67" s="1">
        <f t="shared" ref="M67:M130" ca="1" si="65">F67*$V$11</f>
        <v>3254339.6137586837</v>
      </c>
      <c r="N67" s="1">
        <f t="shared" ref="N67:N130" si="66">G67*$V$12</f>
        <v>16383719.406648029</v>
      </c>
      <c r="O67" s="1">
        <f t="shared" ref="O67:O130" si="67">H67*$V$13</f>
        <v>0</v>
      </c>
      <c r="P67" s="1">
        <f t="shared" ref="P67:P130" si="68">I67*$V$14</f>
        <v>-422277.25703087001</v>
      </c>
      <c r="Q67" s="1">
        <f t="shared" ca="1" si="61"/>
        <v>21616894.100867338</v>
      </c>
    </row>
    <row r="68" spans="1:17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Dataset!N68</f>
        <v>23459398.766706161</v>
      </c>
      <c r="E68" s="124">
        <f t="shared" ref="E68:F68" ca="1" si="69">E56</f>
        <v>0.72999999999999987</v>
      </c>
      <c r="F68" s="124">
        <f t="shared" ca="1" si="69"/>
        <v>277.32000000000005</v>
      </c>
      <c r="G68" s="12">
        <f>Dataset!AY68</f>
        <v>31</v>
      </c>
      <c r="H68" s="115">
        <f>Dataset!BS68</f>
        <v>0</v>
      </c>
      <c r="I68" s="115">
        <f>Dataset!BQ68</f>
        <v>1</v>
      </c>
      <c r="K68" s="12">
        <f t="shared" si="63"/>
        <v>2181647.9519726802</v>
      </c>
      <c r="L68" s="1">
        <f t="shared" ca="1" si="64"/>
        <v>8022.4837971325314</v>
      </c>
      <c r="M68" s="1">
        <f t="shared" ca="1" si="65"/>
        <v>5572667.253396471</v>
      </c>
      <c r="N68" s="1">
        <f t="shared" si="66"/>
        <v>16929843.386869632</v>
      </c>
      <c r="O68" s="1">
        <f t="shared" si="67"/>
        <v>0</v>
      </c>
      <c r="P68" s="1">
        <f t="shared" si="68"/>
        <v>-422277.25703087001</v>
      </c>
      <c r="Q68" s="1">
        <f t="shared" ca="1" si="61"/>
        <v>24269903.819005046</v>
      </c>
    </row>
    <row r="69" spans="1:17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Dataset!N69</f>
        <v>23176523.818106167</v>
      </c>
      <c r="E69" s="124">
        <f t="shared" ref="E69:F69" ca="1" si="70">E57</f>
        <v>1.7199999999999995</v>
      </c>
      <c r="F69" s="124">
        <f t="shared" ca="1" si="70"/>
        <v>259.34000000000003</v>
      </c>
      <c r="G69" s="12">
        <f>Dataset!AY69</f>
        <v>31</v>
      </c>
      <c r="H69" s="115">
        <f>Dataset!BS69</f>
        <v>0</v>
      </c>
      <c r="I69" s="115">
        <f>Dataset!BQ69</f>
        <v>1</v>
      </c>
      <c r="K69" s="12">
        <f t="shared" si="63"/>
        <v>2181647.9519726802</v>
      </c>
      <c r="L69" s="1">
        <f t="shared" ca="1" si="64"/>
        <v>18902.290590504046</v>
      </c>
      <c r="M69" s="1">
        <f t="shared" ca="1" si="65"/>
        <v>5211364.220019619</v>
      </c>
      <c r="N69" s="1">
        <f t="shared" si="66"/>
        <v>16929843.386869632</v>
      </c>
      <c r="O69" s="1">
        <f t="shared" si="67"/>
        <v>0</v>
      </c>
      <c r="P69" s="1">
        <f t="shared" si="68"/>
        <v>-422277.25703087001</v>
      </c>
      <c r="Q69" s="1">
        <f t="shared" ca="1" si="61"/>
        <v>23919480.592421565</v>
      </c>
    </row>
    <row r="70" spans="1:17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Dataset!N70</f>
        <v>22015635.273406174</v>
      </c>
      <c r="E70" s="124">
        <f t="shared" ref="E70:F70" ca="1" si="71">E58</f>
        <v>46.3</v>
      </c>
      <c r="F70" s="124">
        <f t="shared" ca="1" si="71"/>
        <v>132.88999999999999</v>
      </c>
      <c r="G70" s="12">
        <f>Dataset!AY70</f>
        <v>30</v>
      </c>
      <c r="H70" s="115">
        <f>Dataset!BS70</f>
        <v>0</v>
      </c>
      <c r="I70" s="115">
        <f>Dataset!BQ70</f>
        <v>0</v>
      </c>
      <c r="K70" s="12">
        <f t="shared" si="63"/>
        <v>2181647.9519726802</v>
      </c>
      <c r="L70" s="1">
        <f t="shared" ca="1" si="64"/>
        <v>508823.2874071729</v>
      </c>
      <c r="M70" s="1">
        <f t="shared" ca="1" si="65"/>
        <v>2670387.1026390335</v>
      </c>
      <c r="N70" s="1">
        <f t="shared" si="66"/>
        <v>16383719.406648029</v>
      </c>
      <c r="O70" s="1">
        <f t="shared" si="67"/>
        <v>0</v>
      </c>
      <c r="P70" s="1">
        <f t="shared" si="68"/>
        <v>0</v>
      </c>
      <c r="Q70" s="1">
        <f t="shared" ca="1" si="61"/>
        <v>21744577.748666916</v>
      </c>
    </row>
    <row r="71" spans="1:17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Dataset!N71</f>
        <v>21669350.679506175</v>
      </c>
      <c r="E71" s="124">
        <f t="shared" ref="E71:F71" ca="1" si="72">E59</f>
        <v>183.56</v>
      </c>
      <c r="F71" s="124">
        <f t="shared" ca="1" si="72"/>
        <v>34.660000000000004</v>
      </c>
      <c r="G71" s="12">
        <f>Dataset!AY71</f>
        <v>31</v>
      </c>
      <c r="H71" s="115">
        <f>Dataset!BS71</f>
        <v>0</v>
      </c>
      <c r="I71" s="115">
        <f>Dataset!BQ71</f>
        <v>0</v>
      </c>
      <c r="K71" s="12">
        <f t="shared" si="63"/>
        <v>2181647.9519726802</v>
      </c>
      <c r="L71" s="1">
        <f t="shared" ca="1" si="64"/>
        <v>2017270.0353447229</v>
      </c>
      <c r="M71" s="1">
        <f t="shared" ca="1" si="65"/>
        <v>696482.93308351957</v>
      </c>
      <c r="N71" s="1">
        <f t="shared" si="66"/>
        <v>16929843.386869632</v>
      </c>
      <c r="O71" s="1">
        <f t="shared" si="67"/>
        <v>0</v>
      </c>
      <c r="P71" s="1">
        <f t="shared" si="68"/>
        <v>0</v>
      </c>
      <c r="Q71" s="1">
        <f t="shared" ca="1" si="61"/>
        <v>21825244.307270553</v>
      </c>
    </row>
    <row r="72" spans="1:17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Dataset!N72</f>
        <v>22762108.165806167</v>
      </c>
      <c r="E72" s="124">
        <f t="shared" ref="E72:F72" ca="1" si="73">E60</f>
        <v>391.92999999999995</v>
      </c>
      <c r="F72" s="124">
        <f t="shared" ca="1" si="73"/>
        <v>1.0099999999999998</v>
      </c>
      <c r="G72" s="12">
        <f>Dataset!AY72</f>
        <v>30</v>
      </c>
      <c r="H72" s="115">
        <f>Dataset!BS72</f>
        <v>0</v>
      </c>
      <c r="I72" s="115">
        <f>Dataset!BQ72</f>
        <v>0</v>
      </c>
      <c r="K72" s="12">
        <f t="shared" si="63"/>
        <v>2181647.9519726802</v>
      </c>
      <c r="L72" s="1">
        <f t="shared" ca="1" si="64"/>
        <v>4307194.6227536341</v>
      </c>
      <c r="M72" s="1">
        <f t="shared" ca="1" si="65"/>
        <v>20295.665389912134</v>
      </c>
      <c r="N72" s="1">
        <f t="shared" si="66"/>
        <v>16383719.406648029</v>
      </c>
      <c r="O72" s="1">
        <f t="shared" si="67"/>
        <v>0</v>
      </c>
      <c r="P72" s="1">
        <f t="shared" si="68"/>
        <v>0</v>
      </c>
      <c r="Q72" s="1">
        <f t="shared" ca="1" si="61"/>
        <v>22892857.646764256</v>
      </c>
    </row>
    <row r="73" spans="1:17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Dataset!N73</f>
        <v>25855325.20760617</v>
      </c>
      <c r="E73" s="124">
        <f t="shared" ref="E73:F73" ca="1" si="74">E61</f>
        <v>554.06000000000006</v>
      </c>
      <c r="F73" s="124">
        <f t="shared" ca="1" si="74"/>
        <v>0</v>
      </c>
      <c r="G73" s="12">
        <f>Dataset!AY73</f>
        <v>31</v>
      </c>
      <c r="H73" s="115">
        <f>Dataset!BS73</f>
        <v>0</v>
      </c>
      <c r="I73" s="115">
        <f>Dataset!BQ73</f>
        <v>0</v>
      </c>
      <c r="K73" s="12">
        <f t="shared" si="63"/>
        <v>2181647.9519726802</v>
      </c>
      <c r="L73" s="1">
        <f t="shared" ca="1" si="64"/>
        <v>6088955.3049852764</v>
      </c>
      <c r="M73" s="1">
        <f t="shared" ca="1" si="65"/>
        <v>0</v>
      </c>
      <c r="N73" s="1">
        <f t="shared" si="66"/>
        <v>16929843.386869632</v>
      </c>
      <c r="O73" s="1">
        <f t="shared" si="67"/>
        <v>0</v>
      </c>
      <c r="P73" s="1">
        <f t="shared" si="68"/>
        <v>0</v>
      </c>
      <c r="Q73" s="1">
        <f t="shared" ca="1" si="61"/>
        <v>25200446.643827587</v>
      </c>
    </row>
    <row r="74" spans="1:17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Dataset!N74</f>
        <v>28110936.860967282</v>
      </c>
      <c r="E74" s="124">
        <f t="shared" ref="E74:F74" ca="1" si="75">E62</f>
        <v>680.29000000000008</v>
      </c>
      <c r="F74" s="124">
        <f t="shared" ca="1" si="75"/>
        <v>0</v>
      </c>
      <c r="G74" s="12">
        <f>Dataset!AY74</f>
        <v>31</v>
      </c>
      <c r="H74" s="115">
        <f>Dataset!BS74</f>
        <v>0</v>
      </c>
      <c r="I74" s="115">
        <f>Dataset!BQ74</f>
        <v>0</v>
      </c>
      <c r="K74" s="12">
        <f t="shared" si="63"/>
        <v>2181647.9519726802</v>
      </c>
      <c r="L74" s="1">
        <f t="shared" ca="1" si="64"/>
        <v>7476185.6196593028</v>
      </c>
      <c r="M74" s="1">
        <f t="shared" ca="1" si="65"/>
        <v>0</v>
      </c>
      <c r="N74" s="1">
        <f t="shared" si="66"/>
        <v>16929843.386869632</v>
      </c>
      <c r="O74" s="1">
        <f t="shared" si="67"/>
        <v>0</v>
      </c>
      <c r="P74" s="1">
        <f t="shared" si="68"/>
        <v>0</v>
      </c>
      <c r="Q74" s="1">
        <f t="shared" ca="1" si="61"/>
        <v>26587676.958501615</v>
      </c>
    </row>
    <row r="75" spans="1:17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Dataset!N75</f>
        <v>23913080.848067276</v>
      </c>
      <c r="E75" s="124">
        <f t="shared" ref="E75:F75" ca="1" si="76">E63</f>
        <v>621.00999999999988</v>
      </c>
      <c r="F75" s="124">
        <f t="shared" ca="1" si="76"/>
        <v>0</v>
      </c>
      <c r="G75" s="12">
        <f>Dataset!AY75</f>
        <v>28</v>
      </c>
      <c r="H75" s="115">
        <f>Dataset!BS75</f>
        <v>0</v>
      </c>
      <c r="I75" s="115">
        <f>Dataset!BQ75</f>
        <v>0</v>
      </c>
      <c r="K75" s="12">
        <f t="shared" si="63"/>
        <v>2181647.9519726802</v>
      </c>
      <c r="L75" s="1">
        <f t="shared" ca="1" si="64"/>
        <v>6824715.9765168121</v>
      </c>
      <c r="M75" s="1">
        <f t="shared" ca="1" si="65"/>
        <v>0</v>
      </c>
      <c r="N75" s="1">
        <f t="shared" si="66"/>
        <v>15291471.446204826</v>
      </c>
      <c r="O75" s="1">
        <f t="shared" si="67"/>
        <v>0</v>
      </c>
      <c r="P75" s="1">
        <f t="shared" si="68"/>
        <v>0</v>
      </c>
      <c r="Q75" s="1">
        <f t="shared" ca="1" si="61"/>
        <v>24297835.374694318</v>
      </c>
    </row>
    <row r="76" spans="1:17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Dataset!N76</f>
        <v>24741011.431367282</v>
      </c>
      <c r="E76" s="124">
        <f t="shared" ref="E76:F76" ca="1" si="77">E64</f>
        <v>525.08999999999992</v>
      </c>
      <c r="F76" s="124">
        <f t="shared" ca="1" si="77"/>
        <v>0.58000000000000007</v>
      </c>
      <c r="G76" s="12">
        <f>Dataset!AY76</f>
        <v>31</v>
      </c>
      <c r="H76" s="115">
        <f>Dataset!BS76</f>
        <v>0</v>
      </c>
      <c r="I76" s="115">
        <f>Dataset!BQ76</f>
        <v>0</v>
      </c>
      <c r="K76" s="12">
        <f t="shared" si="63"/>
        <v>2181647.9519726802</v>
      </c>
      <c r="L76" s="1">
        <f t="shared" ca="1" si="64"/>
        <v>5770583.5849812618</v>
      </c>
      <c r="M76" s="1">
        <f t="shared" ca="1" si="65"/>
        <v>11654.936560543607</v>
      </c>
      <c r="N76" s="1">
        <f t="shared" si="66"/>
        <v>16929843.386869632</v>
      </c>
      <c r="O76" s="1">
        <f t="shared" si="67"/>
        <v>0</v>
      </c>
      <c r="P76" s="1">
        <f t="shared" si="68"/>
        <v>0</v>
      </c>
      <c r="Q76" s="1">
        <f t="shared" ca="1" si="61"/>
        <v>24893729.860384118</v>
      </c>
    </row>
    <row r="77" spans="1:17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Dataset!N77</f>
        <v>22660428.78206728</v>
      </c>
      <c r="E77" s="124">
        <f t="shared" ref="E77:F77" ca="1" si="78">E65</f>
        <v>323.27</v>
      </c>
      <c r="F77" s="124">
        <f t="shared" ca="1" si="78"/>
        <v>2.66</v>
      </c>
      <c r="G77" s="12">
        <f>Dataset!AY77</f>
        <v>30</v>
      </c>
      <c r="H77" s="115">
        <f>Dataset!BS77</f>
        <v>0</v>
      </c>
      <c r="I77" s="115">
        <f>Dataset!BQ77</f>
        <v>0</v>
      </c>
      <c r="K77" s="12">
        <f t="shared" si="63"/>
        <v>2181647.9519726802</v>
      </c>
      <c r="L77" s="1">
        <f t="shared" ca="1" si="64"/>
        <v>3552641.5576699092</v>
      </c>
      <c r="M77" s="1">
        <f t="shared" ca="1" si="65"/>
        <v>53451.950432837912</v>
      </c>
      <c r="N77" s="1">
        <f t="shared" si="66"/>
        <v>16383719.406648029</v>
      </c>
      <c r="O77" s="1">
        <f t="shared" si="67"/>
        <v>0</v>
      </c>
      <c r="P77" s="1">
        <f t="shared" si="68"/>
        <v>0</v>
      </c>
      <c r="Q77" s="1">
        <f t="shared" ca="1" si="61"/>
        <v>22171460.866723455</v>
      </c>
    </row>
    <row r="78" spans="1:17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Dataset!N78</f>
        <v>21381140.530267276</v>
      </c>
      <c r="E78" s="124">
        <f t="shared" ref="E78:F78" ca="1" si="79">E66</f>
        <v>121.16</v>
      </c>
      <c r="F78" s="124">
        <f t="shared" ca="1" si="79"/>
        <v>64.11</v>
      </c>
      <c r="G78" s="12">
        <f>Dataset!AY78</f>
        <v>31</v>
      </c>
      <c r="H78" s="115">
        <f>Dataset!BS78</f>
        <v>0</v>
      </c>
      <c r="I78" s="115">
        <f>Dataset!BQ78</f>
        <v>1</v>
      </c>
      <c r="K78" s="12">
        <f t="shared" si="63"/>
        <v>2181647.9519726802</v>
      </c>
      <c r="L78" s="1">
        <f t="shared" ca="1" si="64"/>
        <v>1331512.5162473666</v>
      </c>
      <c r="M78" s="1">
        <f t="shared" ca="1" si="65"/>
        <v>1288272.384304225</v>
      </c>
      <c r="N78" s="1">
        <f t="shared" si="66"/>
        <v>16929843.386869632</v>
      </c>
      <c r="O78" s="1">
        <f t="shared" si="67"/>
        <v>0</v>
      </c>
      <c r="P78" s="1">
        <f t="shared" si="68"/>
        <v>-422277.25703087001</v>
      </c>
      <c r="Q78" s="1">
        <f t="shared" ca="1" si="61"/>
        <v>21308998.982363034</v>
      </c>
    </row>
    <row r="79" spans="1:17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Dataset!N79</f>
        <v>21859055.527767282</v>
      </c>
      <c r="E79" s="124">
        <f t="shared" ref="E79:F79" ca="1" si="80">E67</f>
        <v>19.970000000000002</v>
      </c>
      <c r="F79" s="124">
        <f t="shared" ca="1" si="80"/>
        <v>161.94999999999999</v>
      </c>
      <c r="G79" s="12">
        <f>Dataset!AY79</f>
        <v>30</v>
      </c>
      <c r="H79" s="115">
        <f>Dataset!BS79</f>
        <v>0</v>
      </c>
      <c r="I79" s="115">
        <f>Dataset!BQ79</f>
        <v>1</v>
      </c>
      <c r="K79" s="12">
        <f t="shared" si="63"/>
        <v>2181647.9519726802</v>
      </c>
      <c r="L79" s="1">
        <f t="shared" ca="1" si="64"/>
        <v>219464.38551881741</v>
      </c>
      <c r="M79" s="1">
        <f t="shared" ca="1" si="65"/>
        <v>3254339.6137586837</v>
      </c>
      <c r="N79" s="1">
        <f t="shared" si="66"/>
        <v>16383719.406648029</v>
      </c>
      <c r="O79" s="1">
        <f t="shared" si="67"/>
        <v>0</v>
      </c>
      <c r="P79" s="1">
        <f t="shared" si="68"/>
        <v>-422277.25703087001</v>
      </c>
      <c r="Q79" s="1">
        <f t="shared" ca="1" si="61"/>
        <v>21616894.100867338</v>
      </c>
    </row>
    <row r="80" spans="1:17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Dataset!N80</f>
        <v>24810455.543867283</v>
      </c>
      <c r="E80" s="124">
        <f t="shared" ref="E80:F80" ca="1" si="81">E68</f>
        <v>0.72999999999999987</v>
      </c>
      <c r="F80" s="124">
        <f t="shared" ca="1" si="81"/>
        <v>277.32000000000005</v>
      </c>
      <c r="G80" s="12">
        <f>Dataset!AY80</f>
        <v>31</v>
      </c>
      <c r="H80" s="115">
        <f>Dataset!BS80</f>
        <v>0</v>
      </c>
      <c r="I80" s="115">
        <f>Dataset!BQ80</f>
        <v>1</v>
      </c>
      <c r="K80" s="12">
        <f t="shared" si="63"/>
        <v>2181647.9519726802</v>
      </c>
      <c r="L80" s="1">
        <f t="shared" ca="1" si="64"/>
        <v>8022.4837971325314</v>
      </c>
      <c r="M80" s="1">
        <f t="shared" ca="1" si="65"/>
        <v>5572667.253396471</v>
      </c>
      <c r="N80" s="1">
        <f t="shared" si="66"/>
        <v>16929843.386869632</v>
      </c>
      <c r="O80" s="1">
        <f t="shared" si="67"/>
        <v>0</v>
      </c>
      <c r="P80" s="1">
        <f t="shared" si="68"/>
        <v>-422277.25703087001</v>
      </c>
      <c r="Q80" s="1">
        <f t="shared" ca="1" si="61"/>
        <v>24269903.819005046</v>
      </c>
    </row>
    <row r="81" spans="1:17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Dataset!N81</f>
        <v>25037297.21336728</v>
      </c>
      <c r="E81" s="124">
        <f t="shared" ref="E81:F81" ca="1" si="82">E69</f>
        <v>1.7199999999999995</v>
      </c>
      <c r="F81" s="124">
        <f t="shared" ca="1" si="82"/>
        <v>259.34000000000003</v>
      </c>
      <c r="G81" s="12">
        <f>Dataset!AY81</f>
        <v>31</v>
      </c>
      <c r="H81" s="115">
        <f>Dataset!BS81</f>
        <v>0</v>
      </c>
      <c r="I81" s="115">
        <f>Dataset!BQ81</f>
        <v>1</v>
      </c>
      <c r="K81" s="12">
        <f t="shared" si="63"/>
        <v>2181647.9519726802</v>
      </c>
      <c r="L81" s="1">
        <f t="shared" ca="1" si="64"/>
        <v>18902.290590504046</v>
      </c>
      <c r="M81" s="1">
        <f t="shared" ca="1" si="65"/>
        <v>5211364.220019619</v>
      </c>
      <c r="N81" s="1">
        <f t="shared" si="66"/>
        <v>16929843.386869632</v>
      </c>
      <c r="O81" s="1">
        <f t="shared" si="67"/>
        <v>0</v>
      </c>
      <c r="P81" s="1">
        <f t="shared" si="68"/>
        <v>-422277.25703087001</v>
      </c>
      <c r="Q81" s="1">
        <f t="shared" ca="1" si="61"/>
        <v>23919480.592421565</v>
      </c>
    </row>
    <row r="82" spans="1:17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Dataset!N82</f>
        <v>22352119.82716728</v>
      </c>
      <c r="E82" s="124">
        <f t="shared" ref="E82:F82" ca="1" si="83">E70</f>
        <v>46.3</v>
      </c>
      <c r="F82" s="124">
        <f t="shared" ca="1" si="83"/>
        <v>132.88999999999999</v>
      </c>
      <c r="G82" s="12">
        <f>Dataset!AY82</f>
        <v>30</v>
      </c>
      <c r="H82" s="115">
        <f>Dataset!BS82</f>
        <v>0</v>
      </c>
      <c r="I82" s="115">
        <f>Dataset!BQ82</f>
        <v>0</v>
      </c>
      <c r="K82" s="12">
        <f t="shared" si="63"/>
        <v>2181647.9519726802</v>
      </c>
      <c r="L82" s="1">
        <f t="shared" ca="1" si="64"/>
        <v>508823.2874071729</v>
      </c>
      <c r="M82" s="1">
        <f t="shared" ca="1" si="65"/>
        <v>2670387.1026390335</v>
      </c>
      <c r="N82" s="1">
        <f t="shared" si="66"/>
        <v>16383719.406648029</v>
      </c>
      <c r="O82" s="1">
        <f t="shared" si="67"/>
        <v>0</v>
      </c>
      <c r="P82" s="1">
        <f t="shared" si="68"/>
        <v>0</v>
      </c>
      <c r="Q82" s="1">
        <f t="shared" ca="1" si="61"/>
        <v>21744577.748666916</v>
      </c>
    </row>
    <row r="83" spans="1:17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Dataset!N83</f>
        <v>22308372.475967281</v>
      </c>
      <c r="E83" s="124">
        <f t="shared" ref="E83:F83" ca="1" si="84">E71</f>
        <v>183.56</v>
      </c>
      <c r="F83" s="124">
        <f t="shared" ca="1" si="84"/>
        <v>34.660000000000004</v>
      </c>
      <c r="G83" s="12">
        <f>Dataset!AY83</f>
        <v>31</v>
      </c>
      <c r="H83" s="115">
        <f>Dataset!BS83</f>
        <v>0</v>
      </c>
      <c r="I83" s="115">
        <f>Dataset!BQ83</f>
        <v>0</v>
      </c>
      <c r="K83" s="12">
        <f t="shared" si="63"/>
        <v>2181647.9519726802</v>
      </c>
      <c r="L83" s="1">
        <f t="shared" ca="1" si="64"/>
        <v>2017270.0353447229</v>
      </c>
      <c r="M83" s="1">
        <f t="shared" ca="1" si="65"/>
        <v>696482.93308351957</v>
      </c>
      <c r="N83" s="1">
        <f t="shared" si="66"/>
        <v>16929843.386869632</v>
      </c>
      <c r="O83" s="1">
        <f t="shared" si="67"/>
        <v>0</v>
      </c>
      <c r="P83" s="1">
        <f t="shared" si="68"/>
        <v>0</v>
      </c>
      <c r="Q83" s="1">
        <f t="shared" ca="1" si="61"/>
        <v>21825244.307270553</v>
      </c>
    </row>
    <row r="84" spans="1:17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Dataset!N84</f>
        <v>23539097.562667284</v>
      </c>
      <c r="E84" s="124">
        <f t="shared" ref="E84:F84" ca="1" si="85">E72</f>
        <v>391.92999999999995</v>
      </c>
      <c r="F84" s="124">
        <f t="shared" ca="1" si="85"/>
        <v>1.0099999999999998</v>
      </c>
      <c r="G84" s="12">
        <f>Dataset!AY84</f>
        <v>30</v>
      </c>
      <c r="H84" s="115">
        <f>Dataset!BS84</f>
        <v>0</v>
      </c>
      <c r="I84" s="115">
        <f>Dataset!BQ84</f>
        <v>0</v>
      </c>
      <c r="K84" s="12">
        <f t="shared" si="63"/>
        <v>2181647.9519726802</v>
      </c>
      <c r="L84" s="1">
        <f t="shared" ca="1" si="64"/>
        <v>4307194.6227536341</v>
      </c>
      <c r="M84" s="1">
        <f t="shared" ca="1" si="65"/>
        <v>20295.665389912134</v>
      </c>
      <c r="N84" s="1">
        <f t="shared" si="66"/>
        <v>16383719.406648029</v>
      </c>
      <c r="O84" s="1">
        <f t="shared" si="67"/>
        <v>0</v>
      </c>
      <c r="P84" s="1">
        <f t="shared" si="68"/>
        <v>0</v>
      </c>
      <c r="Q84" s="1">
        <f t="shared" ca="1" si="61"/>
        <v>22892857.646764256</v>
      </c>
    </row>
    <row r="85" spans="1:17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Dataset!N85</f>
        <v>25106733.411467277</v>
      </c>
      <c r="E85" s="124">
        <f t="shared" ref="E85:F85" ca="1" si="86">E73</f>
        <v>554.06000000000006</v>
      </c>
      <c r="F85" s="124">
        <f t="shared" ca="1" si="86"/>
        <v>0</v>
      </c>
      <c r="G85" s="12">
        <f>Dataset!AY85</f>
        <v>31</v>
      </c>
      <c r="H85" s="115">
        <f>Dataset!BS85</f>
        <v>0</v>
      </c>
      <c r="I85" s="115">
        <f>Dataset!BQ85</f>
        <v>0</v>
      </c>
      <c r="K85" s="12">
        <f t="shared" si="63"/>
        <v>2181647.9519726802</v>
      </c>
      <c r="L85" s="1">
        <f t="shared" ca="1" si="64"/>
        <v>6088955.3049852764</v>
      </c>
      <c r="M85" s="1">
        <f t="shared" ca="1" si="65"/>
        <v>0</v>
      </c>
      <c r="N85" s="1">
        <f t="shared" si="66"/>
        <v>16929843.386869632</v>
      </c>
      <c r="O85" s="1">
        <f t="shared" si="67"/>
        <v>0</v>
      </c>
      <c r="P85" s="1">
        <f t="shared" si="68"/>
        <v>0</v>
      </c>
      <c r="Q85" s="1">
        <f t="shared" ca="1" si="61"/>
        <v>25200446.643827587</v>
      </c>
    </row>
    <row r="86" spans="1:17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Dataset!N86</f>
        <v>27746431.887743346</v>
      </c>
      <c r="E86" s="124">
        <f t="shared" ref="E86:F86" ca="1" si="87">E74</f>
        <v>680.29000000000008</v>
      </c>
      <c r="F86" s="124">
        <f t="shared" ca="1" si="87"/>
        <v>0</v>
      </c>
      <c r="G86" s="12">
        <f>Dataset!AY86</f>
        <v>31</v>
      </c>
      <c r="H86" s="115">
        <f>Dataset!BS86</f>
        <v>0</v>
      </c>
      <c r="I86" s="115">
        <f>Dataset!BQ86</f>
        <v>0</v>
      </c>
      <c r="K86" s="12">
        <f t="shared" si="63"/>
        <v>2181647.9519726802</v>
      </c>
      <c r="L86" s="1">
        <f t="shared" ca="1" si="64"/>
        <v>7476185.6196593028</v>
      </c>
      <c r="M86" s="1">
        <f t="shared" ca="1" si="65"/>
        <v>0</v>
      </c>
      <c r="N86" s="1">
        <f t="shared" si="66"/>
        <v>16929843.386869632</v>
      </c>
      <c r="O86" s="1">
        <f t="shared" si="67"/>
        <v>0</v>
      </c>
      <c r="P86" s="1">
        <f t="shared" si="68"/>
        <v>0</v>
      </c>
      <c r="Q86" s="1">
        <f t="shared" ca="1" si="61"/>
        <v>26587676.958501615</v>
      </c>
    </row>
    <row r="87" spans="1:17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Dataset!N87</f>
        <v>24478258.412378345</v>
      </c>
      <c r="E87" s="124">
        <f t="shared" ref="E87:F87" ca="1" si="88">E75</f>
        <v>621.00999999999988</v>
      </c>
      <c r="F87" s="124">
        <f t="shared" ca="1" si="88"/>
        <v>0</v>
      </c>
      <c r="G87" s="12">
        <f>Dataset!AY87</f>
        <v>28</v>
      </c>
      <c r="H87" s="115">
        <f>Dataset!BS87</f>
        <v>0</v>
      </c>
      <c r="I87" s="115">
        <f>Dataset!BQ87</f>
        <v>0</v>
      </c>
      <c r="K87" s="12">
        <f t="shared" si="63"/>
        <v>2181647.9519726802</v>
      </c>
      <c r="L87" s="1">
        <f t="shared" ca="1" si="64"/>
        <v>6824715.9765168121</v>
      </c>
      <c r="M87" s="1">
        <f t="shared" ca="1" si="65"/>
        <v>0</v>
      </c>
      <c r="N87" s="1">
        <f t="shared" si="66"/>
        <v>15291471.446204826</v>
      </c>
      <c r="O87" s="1">
        <f t="shared" si="67"/>
        <v>0</v>
      </c>
      <c r="P87" s="1">
        <f t="shared" si="68"/>
        <v>0</v>
      </c>
      <c r="Q87" s="1">
        <f t="shared" ca="1" si="61"/>
        <v>24297835.374694318</v>
      </c>
    </row>
    <row r="88" spans="1:17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Dataset!N88</f>
        <v>25117630.199547343</v>
      </c>
      <c r="E88" s="124">
        <f t="shared" ref="E88:F88" ca="1" si="89">E76</f>
        <v>525.08999999999992</v>
      </c>
      <c r="F88" s="124">
        <f t="shared" ca="1" si="89"/>
        <v>0.58000000000000007</v>
      </c>
      <c r="G88" s="12">
        <f>Dataset!AY88</f>
        <v>31</v>
      </c>
      <c r="H88" s="115">
        <f>Dataset!BS88</f>
        <v>0</v>
      </c>
      <c r="I88" s="115">
        <f>Dataset!BQ88</f>
        <v>0</v>
      </c>
      <c r="K88" s="12">
        <f t="shared" si="63"/>
        <v>2181647.9519726802</v>
      </c>
      <c r="L88" s="1">
        <f t="shared" ca="1" si="64"/>
        <v>5770583.5849812618</v>
      </c>
      <c r="M88" s="1">
        <f t="shared" ca="1" si="65"/>
        <v>11654.936560543607</v>
      </c>
      <c r="N88" s="1">
        <f t="shared" si="66"/>
        <v>16929843.386869632</v>
      </c>
      <c r="O88" s="1">
        <f t="shared" si="67"/>
        <v>0</v>
      </c>
      <c r="P88" s="1">
        <f t="shared" si="68"/>
        <v>0</v>
      </c>
      <c r="Q88" s="1">
        <f t="shared" ca="1" si="61"/>
        <v>24893729.860384118</v>
      </c>
    </row>
    <row r="89" spans="1:17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Dataset!N89</f>
        <v>21701191.155090347</v>
      </c>
      <c r="E89" s="124">
        <f t="shared" ref="E89:F89" ca="1" si="90">E77</f>
        <v>323.27</v>
      </c>
      <c r="F89" s="124">
        <f t="shared" ca="1" si="90"/>
        <v>2.66</v>
      </c>
      <c r="G89" s="12">
        <f>Dataset!AY89</f>
        <v>30</v>
      </c>
      <c r="H89" s="115">
        <f>Dataset!BS89</f>
        <v>0</v>
      </c>
      <c r="I89" s="115">
        <f>Dataset!BQ89</f>
        <v>0</v>
      </c>
      <c r="K89" s="12">
        <f t="shared" si="63"/>
        <v>2181647.9519726802</v>
      </c>
      <c r="L89" s="1">
        <f t="shared" ca="1" si="64"/>
        <v>3552641.5576699092</v>
      </c>
      <c r="M89" s="1">
        <f t="shared" ca="1" si="65"/>
        <v>53451.950432837912</v>
      </c>
      <c r="N89" s="1">
        <f t="shared" si="66"/>
        <v>16383719.406648029</v>
      </c>
      <c r="O89" s="1">
        <f t="shared" si="67"/>
        <v>0</v>
      </c>
      <c r="P89" s="1">
        <f t="shared" si="68"/>
        <v>0</v>
      </c>
      <c r="Q89" s="1">
        <f t="shared" ca="1" si="61"/>
        <v>22171460.866723455</v>
      </c>
    </row>
    <row r="90" spans="1:17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Dataset!N90</f>
        <v>20852273.979842342</v>
      </c>
      <c r="E90" s="124">
        <f t="shared" ref="E90:F90" ca="1" si="91">E78</f>
        <v>121.16</v>
      </c>
      <c r="F90" s="124">
        <f t="shared" ca="1" si="91"/>
        <v>64.11</v>
      </c>
      <c r="G90" s="12">
        <f>Dataset!AY90</f>
        <v>31</v>
      </c>
      <c r="H90" s="115">
        <f>Dataset!BS90</f>
        <v>0</v>
      </c>
      <c r="I90" s="115">
        <f>Dataset!BQ90</f>
        <v>1</v>
      </c>
      <c r="K90" s="12">
        <f t="shared" si="63"/>
        <v>2181647.9519726802</v>
      </c>
      <c r="L90" s="1">
        <f t="shared" ca="1" si="64"/>
        <v>1331512.5162473666</v>
      </c>
      <c r="M90" s="1">
        <f t="shared" ca="1" si="65"/>
        <v>1288272.384304225</v>
      </c>
      <c r="N90" s="1">
        <f t="shared" si="66"/>
        <v>16929843.386869632</v>
      </c>
      <c r="O90" s="1">
        <f t="shared" si="67"/>
        <v>0</v>
      </c>
      <c r="P90" s="1">
        <f t="shared" si="68"/>
        <v>-422277.25703087001</v>
      </c>
      <c r="Q90" s="1">
        <f t="shared" ca="1" si="61"/>
        <v>21308998.982363034</v>
      </c>
    </row>
    <row r="91" spans="1:17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Dataset!N91</f>
        <v>21071389.844526347</v>
      </c>
      <c r="E91" s="124">
        <f t="shared" ref="E91:F91" ca="1" si="92">E79</f>
        <v>19.970000000000002</v>
      </c>
      <c r="F91" s="124">
        <f t="shared" ca="1" si="92"/>
        <v>161.94999999999999</v>
      </c>
      <c r="G91" s="12">
        <f>Dataset!AY91</f>
        <v>30</v>
      </c>
      <c r="H91" s="115">
        <f>Dataset!BS91</f>
        <v>0</v>
      </c>
      <c r="I91" s="115">
        <f>Dataset!BQ91</f>
        <v>1</v>
      </c>
      <c r="K91" s="12">
        <f t="shared" si="63"/>
        <v>2181647.9519726802</v>
      </c>
      <c r="L91" s="1">
        <f t="shared" ca="1" si="64"/>
        <v>219464.38551881741</v>
      </c>
      <c r="M91" s="1">
        <f t="shared" ca="1" si="65"/>
        <v>3254339.6137586837</v>
      </c>
      <c r="N91" s="1">
        <f t="shared" si="66"/>
        <v>16383719.406648029</v>
      </c>
      <c r="O91" s="1">
        <f t="shared" si="67"/>
        <v>0</v>
      </c>
      <c r="P91" s="1">
        <f t="shared" si="68"/>
        <v>-422277.25703087001</v>
      </c>
      <c r="Q91" s="1">
        <f t="shared" ca="1" si="61"/>
        <v>21616894.100867338</v>
      </c>
    </row>
    <row r="92" spans="1:17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Dataset!N92</f>
        <v>25024538.843645345</v>
      </c>
      <c r="E92" s="124">
        <f t="shared" ref="E92:F92" ca="1" si="93">E80</f>
        <v>0.72999999999999987</v>
      </c>
      <c r="F92" s="124">
        <f t="shared" ca="1" si="93"/>
        <v>277.32000000000005</v>
      </c>
      <c r="G92" s="12">
        <f>Dataset!AY92</f>
        <v>31</v>
      </c>
      <c r="H92" s="115">
        <f>Dataset!BS92</f>
        <v>0</v>
      </c>
      <c r="I92" s="115">
        <f>Dataset!BQ92</f>
        <v>1</v>
      </c>
      <c r="K92" s="12">
        <f t="shared" si="63"/>
        <v>2181647.9519726802</v>
      </c>
      <c r="L92" s="1">
        <f t="shared" ca="1" si="64"/>
        <v>8022.4837971325314</v>
      </c>
      <c r="M92" s="1">
        <f t="shared" ca="1" si="65"/>
        <v>5572667.253396471</v>
      </c>
      <c r="N92" s="1">
        <f t="shared" si="66"/>
        <v>16929843.386869632</v>
      </c>
      <c r="O92" s="1">
        <f t="shared" si="67"/>
        <v>0</v>
      </c>
      <c r="P92" s="1">
        <f t="shared" si="68"/>
        <v>-422277.25703087001</v>
      </c>
      <c r="Q92" s="1">
        <f t="shared" ca="1" si="61"/>
        <v>24269903.819005046</v>
      </c>
    </row>
    <row r="93" spans="1:17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Dataset!N93</f>
        <v>23406949.786848348</v>
      </c>
      <c r="E93" s="124">
        <f t="shared" ref="E93:F93" ca="1" si="94">E81</f>
        <v>1.7199999999999995</v>
      </c>
      <c r="F93" s="124">
        <f t="shared" ca="1" si="94"/>
        <v>259.34000000000003</v>
      </c>
      <c r="G93" s="12">
        <f>Dataset!AY93</f>
        <v>31</v>
      </c>
      <c r="H93" s="115">
        <f>Dataset!BS93</f>
        <v>0</v>
      </c>
      <c r="I93" s="115">
        <f>Dataset!BQ93</f>
        <v>1</v>
      </c>
      <c r="K93" s="12">
        <f t="shared" si="63"/>
        <v>2181647.9519726802</v>
      </c>
      <c r="L93" s="1">
        <f t="shared" ca="1" si="64"/>
        <v>18902.290590504046</v>
      </c>
      <c r="M93" s="1">
        <f t="shared" ca="1" si="65"/>
        <v>5211364.220019619</v>
      </c>
      <c r="N93" s="1">
        <f t="shared" si="66"/>
        <v>16929843.386869632</v>
      </c>
      <c r="O93" s="1">
        <f t="shared" si="67"/>
        <v>0</v>
      </c>
      <c r="P93" s="1">
        <f t="shared" si="68"/>
        <v>-422277.25703087001</v>
      </c>
      <c r="Q93" s="1">
        <f t="shared" ca="1" si="61"/>
        <v>23919480.592421565</v>
      </c>
    </row>
    <row r="94" spans="1:17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Dataset!N94</f>
        <v>20949641.991899345</v>
      </c>
      <c r="E94" s="124">
        <f t="shared" ref="E94:F94" ca="1" si="95">E82</f>
        <v>46.3</v>
      </c>
      <c r="F94" s="124">
        <f t="shared" ca="1" si="95"/>
        <v>132.88999999999999</v>
      </c>
      <c r="G94" s="12">
        <f>Dataset!AY94</f>
        <v>30</v>
      </c>
      <c r="H94" s="115">
        <f>Dataset!BS94</f>
        <v>0</v>
      </c>
      <c r="I94" s="115">
        <f>Dataset!BQ94</f>
        <v>0</v>
      </c>
      <c r="K94" s="12">
        <f t="shared" si="63"/>
        <v>2181647.9519726802</v>
      </c>
      <c r="L94" s="1">
        <f t="shared" ca="1" si="64"/>
        <v>508823.2874071729</v>
      </c>
      <c r="M94" s="1">
        <f t="shared" ca="1" si="65"/>
        <v>2670387.1026390335</v>
      </c>
      <c r="N94" s="1">
        <f t="shared" si="66"/>
        <v>16383719.406648029</v>
      </c>
      <c r="O94" s="1">
        <f t="shared" si="67"/>
        <v>0</v>
      </c>
      <c r="P94" s="1">
        <f t="shared" si="68"/>
        <v>0</v>
      </c>
      <c r="Q94" s="1">
        <f t="shared" ca="1" si="61"/>
        <v>21744577.748666916</v>
      </c>
    </row>
    <row r="95" spans="1:17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Dataset!N95</f>
        <v>21186039.268876348</v>
      </c>
      <c r="E95" s="124">
        <f t="shared" ref="E95:F95" ca="1" si="96">E83</f>
        <v>183.56</v>
      </c>
      <c r="F95" s="124">
        <f t="shared" ca="1" si="96"/>
        <v>34.660000000000004</v>
      </c>
      <c r="G95" s="12">
        <f>Dataset!AY95</f>
        <v>31</v>
      </c>
      <c r="H95" s="115">
        <f>Dataset!BS95</f>
        <v>0</v>
      </c>
      <c r="I95" s="115">
        <f>Dataset!BQ95</f>
        <v>0</v>
      </c>
      <c r="K95" s="12">
        <f t="shared" si="63"/>
        <v>2181647.9519726802</v>
      </c>
      <c r="L95" s="1">
        <f t="shared" ca="1" si="64"/>
        <v>2017270.0353447229</v>
      </c>
      <c r="M95" s="1">
        <f t="shared" ca="1" si="65"/>
        <v>696482.93308351957</v>
      </c>
      <c r="N95" s="1">
        <f t="shared" si="66"/>
        <v>16929843.386869632</v>
      </c>
      <c r="O95" s="1">
        <f t="shared" si="67"/>
        <v>0</v>
      </c>
      <c r="P95" s="1">
        <f t="shared" si="68"/>
        <v>0</v>
      </c>
      <c r="Q95" s="1">
        <f t="shared" ca="1" si="61"/>
        <v>21825244.307270553</v>
      </c>
    </row>
    <row r="96" spans="1:17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Dataset!N96</f>
        <v>23414227.377836343</v>
      </c>
      <c r="E96" s="124">
        <f t="shared" ref="E96:F96" ca="1" si="97">E84</f>
        <v>391.92999999999995</v>
      </c>
      <c r="F96" s="124">
        <f t="shared" ca="1" si="97"/>
        <v>1.0099999999999998</v>
      </c>
      <c r="G96" s="12">
        <f>Dataset!AY96</f>
        <v>30</v>
      </c>
      <c r="H96" s="115">
        <f>Dataset!BS96</f>
        <v>0</v>
      </c>
      <c r="I96" s="115">
        <f>Dataset!BQ96</f>
        <v>0</v>
      </c>
      <c r="K96" s="12">
        <f t="shared" si="63"/>
        <v>2181647.9519726802</v>
      </c>
      <c r="L96" s="1">
        <f t="shared" ca="1" si="64"/>
        <v>4307194.6227536341</v>
      </c>
      <c r="M96" s="1">
        <f t="shared" ca="1" si="65"/>
        <v>20295.665389912134</v>
      </c>
      <c r="N96" s="1">
        <f t="shared" si="66"/>
        <v>16383719.406648029</v>
      </c>
      <c r="O96" s="1">
        <f t="shared" si="67"/>
        <v>0</v>
      </c>
      <c r="P96" s="1">
        <f t="shared" si="68"/>
        <v>0</v>
      </c>
      <c r="Q96" s="1">
        <f t="shared" ca="1" si="61"/>
        <v>22892857.646764256</v>
      </c>
    </row>
    <row r="97" spans="1:17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Dataset!N97</f>
        <v>24886053.494590349</v>
      </c>
      <c r="E97" s="124">
        <f t="shared" ref="E97:F97" ca="1" si="98">E85</f>
        <v>554.06000000000006</v>
      </c>
      <c r="F97" s="124">
        <f t="shared" ca="1" si="98"/>
        <v>0</v>
      </c>
      <c r="G97" s="12">
        <f>Dataset!AY97</f>
        <v>31</v>
      </c>
      <c r="H97" s="115">
        <f>Dataset!BS97</f>
        <v>0</v>
      </c>
      <c r="I97" s="115">
        <f>Dataset!BQ97</f>
        <v>0</v>
      </c>
      <c r="K97" s="12">
        <f t="shared" si="63"/>
        <v>2181647.9519726802</v>
      </c>
      <c r="L97" s="1">
        <f t="shared" ca="1" si="64"/>
        <v>6088955.3049852764</v>
      </c>
      <c r="M97" s="1">
        <f t="shared" ca="1" si="65"/>
        <v>0</v>
      </c>
      <c r="N97" s="1">
        <f t="shared" si="66"/>
        <v>16929843.386869632</v>
      </c>
      <c r="O97" s="1">
        <f t="shared" si="67"/>
        <v>0</v>
      </c>
      <c r="P97" s="1">
        <f t="shared" si="68"/>
        <v>0</v>
      </c>
      <c r="Q97" s="1">
        <f t="shared" ca="1" si="61"/>
        <v>25200446.643827587</v>
      </c>
    </row>
    <row r="98" spans="1:17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Dataset!N98</f>
        <v>25587597.180278916</v>
      </c>
      <c r="E98" s="124">
        <f t="shared" ref="E98:F98" ca="1" si="99">E86</f>
        <v>680.29000000000008</v>
      </c>
      <c r="F98" s="124">
        <f t="shared" ca="1" si="99"/>
        <v>0</v>
      </c>
      <c r="G98" s="12">
        <f>Dataset!AY98</f>
        <v>31</v>
      </c>
      <c r="H98" s="115">
        <f>Dataset!BS98</f>
        <v>0</v>
      </c>
      <c r="I98" s="115">
        <f>Dataset!BQ98</f>
        <v>0</v>
      </c>
      <c r="K98" s="12">
        <f t="shared" si="63"/>
        <v>2181647.9519726802</v>
      </c>
      <c r="L98" s="1">
        <f t="shared" ca="1" si="64"/>
        <v>7476185.6196593028</v>
      </c>
      <c r="M98" s="1">
        <f t="shared" ca="1" si="65"/>
        <v>0</v>
      </c>
      <c r="N98" s="1">
        <f t="shared" si="66"/>
        <v>16929843.386869632</v>
      </c>
      <c r="O98" s="1">
        <f t="shared" si="67"/>
        <v>0</v>
      </c>
      <c r="P98" s="1">
        <f t="shared" si="68"/>
        <v>0</v>
      </c>
      <c r="Q98" s="1">
        <f t="shared" ref="Q98:Q129" ca="1" si="100">SUM(K98:P98)</f>
        <v>26587676.958501615</v>
      </c>
    </row>
    <row r="99" spans="1:17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Dataset!N99</f>
        <v>23815248.617196914</v>
      </c>
      <c r="E99" s="124">
        <f t="shared" ref="E99:F99" ca="1" si="101">E87</f>
        <v>621.00999999999988</v>
      </c>
      <c r="F99" s="124">
        <f t="shared" ca="1" si="101"/>
        <v>0</v>
      </c>
      <c r="G99" s="12">
        <f>Dataset!AY99</f>
        <v>29</v>
      </c>
      <c r="H99" s="115">
        <f>Dataset!BS99</f>
        <v>0</v>
      </c>
      <c r="I99" s="115">
        <f>Dataset!BQ99</f>
        <v>0</v>
      </c>
      <c r="K99" s="12">
        <f t="shared" si="63"/>
        <v>2181647.9519726802</v>
      </c>
      <c r="L99" s="1">
        <f t="shared" ca="1" si="64"/>
        <v>6824715.9765168121</v>
      </c>
      <c r="M99" s="1">
        <f t="shared" ca="1" si="65"/>
        <v>0</v>
      </c>
      <c r="N99" s="1">
        <f t="shared" si="66"/>
        <v>15837595.426426427</v>
      </c>
      <c r="O99" s="1">
        <f t="shared" si="67"/>
        <v>0</v>
      </c>
      <c r="P99" s="1">
        <f t="shared" si="68"/>
        <v>0</v>
      </c>
      <c r="Q99" s="1">
        <f t="shared" ca="1" si="100"/>
        <v>24843959.354915917</v>
      </c>
    </row>
    <row r="100" spans="1:17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Dataset!N100</f>
        <v>22619053.844218913</v>
      </c>
      <c r="E100" s="124">
        <f t="shared" ref="E100:F100" ca="1" si="102">E88</f>
        <v>525.08999999999992</v>
      </c>
      <c r="F100" s="124">
        <f t="shared" ca="1" si="102"/>
        <v>0.58000000000000007</v>
      </c>
      <c r="G100" s="12">
        <f>Dataset!AY100</f>
        <v>31</v>
      </c>
      <c r="H100" s="115">
        <f>Dataset!BS100</f>
        <v>0.5</v>
      </c>
      <c r="I100" s="115">
        <f>Dataset!BQ100</f>
        <v>0</v>
      </c>
      <c r="K100" s="12">
        <f t="shared" si="63"/>
        <v>2181647.9519726802</v>
      </c>
      <c r="L100" s="1">
        <f t="shared" ca="1" si="64"/>
        <v>5770583.5849812618</v>
      </c>
      <c r="M100" s="1">
        <f t="shared" ca="1" si="65"/>
        <v>11654.936560543607</v>
      </c>
      <c r="N100" s="1">
        <f t="shared" si="66"/>
        <v>16929843.386869632</v>
      </c>
      <c r="O100" s="1">
        <f t="shared" si="67"/>
        <v>-1866017.476877315</v>
      </c>
      <c r="P100" s="1">
        <f t="shared" si="68"/>
        <v>0</v>
      </c>
      <c r="Q100" s="1">
        <f t="shared" ca="1" si="100"/>
        <v>23027712.383506805</v>
      </c>
    </row>
    <row r="101" spans="1:17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Dataset!N101</f>
        <v>18779124.509080913</v>
      </c>
      <c r="E101" s="124">
        <f t="shared" ref="E101:F101" ca="1" si="103">E89</f>
        <v>323.27</v>
      </c>
      <c r="F101" s="124">
        <f t="shared" ca="1" si="103"/>
        <v>2.66</v>
      </c>
      <c r="G101" s="12">
        <f>Dataset!AY101</f>
        <v>30</v>
      </c>
      <c r="H101" s="115">
        <f>Dataset!BS101</f>
        <v>1</v>
      </c>
      <c r="I101" s="115">
        <f>Dataset!BQ101</f>
        <v>0</v>
      </c>
      <c r="K101" s="12">
        <f t="shared" si="63"/>
        <v>2181647.9519726802</v>
      </c>
      <c r="L101" s="1">
        <f t="shared" ca="1" si="64"/>
        <v>3552641.5576699092</v>
      </c>
      <c r="M101" s="1">
        <f t="shared" ca="1" si="65"/>
        <v>53451.950432837912</v>
      </c>
      <c r="N101" s="1">
        <f t="shared" si="66"/>
        <v>16383719.406648029</v>
      </c>
      <c r="O101" s="1">
        <f t="shared" si="67"/>
        <v>-3732034.9537546299</v>
      </c>
      <c r="P101" s="1">
        <f t="shared" si="68"/>
        <v>0</v>
      </c>
      <c r="Q101" s="1">
        <f t="shared" ca="1" si="100"/>
        <v>18439425.912968826</v>
      </c>
    </row>
    <row r="102" spans="1:17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Dataset!N102</f>
        <v>18538754.118218917</v>
      </c>
      <c r="E102" s="124">
        <f t="shared" ref="E102:F102" ca="1" si="104">E90</f>
        <v>121.16</v>
      </c>
      <c r="F102" s="124">
        <f t="shared" ca="1" si="104"/>
        <v>64.11</v>
      </c>
      <c r="G102" s="12">
        <f>Dataset!AY102</f>
        <v>31</v>
      </c>
      <c r="H102" s="115">
        <f>Dataset!BS102</f>
        <v>1</v>
      </c>
      <c r="I102" s="115">
        <f>Dataset!BQ102</f>
        <v>1</v>
      </c>
      <c r="K102" s="12">
        <f t="shared" si="63"/>
        <v>2181647.9519726802</v>
      </c>
      <c r="L102" s="1">
        <f t="shared" ca="1" si="64"/>
        <v>1331512.5162473666</v>
      </c>
      <c r="M102" s="1">
        <f t="shared" ca="1" si="65"/>
        <v>1288272.384304225</v>
      </c>
      <c r="N102" s="1">
        <f t="shared" si="66"/>
        <v>16929843.386869632</v>
      </c>
      <c r="O102" s="1">
        <f t="shared" si="67"/>
        <v>-3732034.9537546299</v>
      </c>
      <c r="P102" s="1">
        <f t="shared" si="68"/>
        <v>-422277.25703087001</v>
      </c>
      <c r="Q102" s="1">
        <f t="shared" ca="1" si="100"/>
        <v>17576964.028608404</v>
      </c>
    </row>
    <row r="103" spans="1:17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Dataset!N103</f>
        <v>19388700.472218916</v>
      </c>
      <c r="E103" s="124">
        <f t="shared" ref="E103:F103" ca="1" si="105">E91</f>
        <v>19.970000000000002</v>
      </c>
      <c r="F103" s="124">
        <f t="shared" ca="1" si="105"/>
        <v>161.94999999999999</v>
      </c>
      <c r="G103" s="12">
        <f>Dataset!AY103</f>
        <v>30</v>
      </c>
      <c r="H103" s="115">
        <f>Dataset!BS103</f>
        <v>0.5</v>
      </c>
      <c r="I103" s="115">
        <f>Dataset!BQ103</f>
        <v>1</v>
      </c>
      <c r="K103" s="12">
        <f t="shared" si="63"/>
        <v>2181647.9519726802</v>
      </c>
      <c r="L103" s="1">
        <f t="shared" ca="1" si="64"/>
        <v>219464.38551881741</v>
      </c>
      <c r="M103" s="1">
        <f t="shared" ca="1" si="65"/>
        <v>3254339.6137586837</v>
      </c>
      <c r="N103" s="1">
        <f t="shared" si="66"/>
        <v>16383719.406648029</v>
      </c>
      <c r="O103" s="1">
        <f t="shared" si="67"/>
        <v>-1866017.476877315</v>
      </c>
      <c r="P103" s="1">
        <f t="shared" si="68"/>
        <v>-422277.25703087001</v>
      </c>
      <c r="Q103" s="1">
        <f t="shared" ca="1" si="100"/>
        <v>19750876.623990025</v>
      </c>
    </row>
    <row r="104" spans="1:17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Dataset!N104</f>
        <v>23514542.781218912</v>
      </c>
      <c r="E104" s="124">
        <f t="shared" ref="E104:F104" ca="1" si="106">E92</f>
        <v>0.72999999999999987</v>
      </c>
      <c r="F104" s="124">
        <f t="shared" ca="1" si="106"/>
        <v>277.32000000000005</v>
      </c>
      <c r="G104" s="12">
        <f>Dataset!AY104</f>
        <v>31</v>
      </c>
      <c r="H104" s="115">
        <f>Dataset!BS104</f>
        <v>0.5</v>
      </c>
      <c r="I104" s="115">
        <f>Dataset!BQ104</f>
        <v>1</v>
      </c>
      <c r="K104" s="12">
        <f t="shared" si="63"/>
        <v>2181647.9519726802</v>
      </c>
      <c r="L104" s="1">
        <f t="shared" ca="1" si="64"/>
        <v>8022.4837971325314</v>
      </c>
      <c r="M104" s="1">
        <f t="shared" ca="1" si="65"/>
        <v>5572667.253396471</v>
      </c>
      <c r="N104" s="1">
        <f t="shared" si="66"/>
        <v>16929843.386869632</v>
      </c>
      <c r="O104" s="1">
        <f t="shared" si="67"/>
        <v>-1866017.476877315</v>
      </c>
      <c r="P104" s="1">
        <f t="shared" si="68"/>
        <v>-422277.25703087001</v>
      </c>
      <c r="Q104" s="1">
        <f t="shared" ca="1" si="100"/>
        <v>22403886.342127729</v>
      </c>
    </row>
    <row r="105" spans="1:17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Dataset!N105</f>
        <v>22225009.702218913</v>
      </c>
      <c r="E105" s="124">
        <f t="shared" ref="E105:F105" ca="1" si="107">E93</f>
        <v>1.7199999999999995</v>
      </c>
      <c r="F105" s="124">
        <f t="shared" ca="1" si="107"/>
        <v>259.34000000000003</v>
      </c>
      <c r="G105" s="12">
        <f>Dataset!AY105</f>
        <v>31</v>
      </c>
      <c r="H105" s="115">
        <f>Dataset!BS105</f>
        <v>0.5</v>
      </c>
      <c r="I105" s="115">
        <f>Dataset!BQ105</f>
        <v>1</v>
      </c>
      <c r="K105" s="12">
        <f t="shared" si="63"/>
        <v>2181647.9519726802</v>
      </c>
      <c r="L105" s="1">
        <f t="shared" ca="1" si="64"/>
        <v>18902.290590504046</v>
      </c>
      <c r="M105" s="1">
        <f t="shared" ca="1" si="65"/>
        <v>5211364.220019619</v>
      </c>
      <c r="N105" s="1">
        <f t="shared" si="66"/>
        <v>16929843.386869632</v>
      </c>
      <c r="O105" s="1">
        <f t="shared" si="67"/>
        <v>-1866017.476877315</v>
      </c>
      <c r="P105" s="1">
        <f t="shared" si="68"/>
        <v>-422277.25703087001</v>
      </c>
      <c r="Q105" s="1">
        <f t="shared" ca="1" si="100"/>
        <v>22053463.115544248</v>
      </c>
    </row>
    <row r="106" spans="1:17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Dataset!N106</f>
        <v>19245561.414218914</v>
      </c>
      <c r="E106" s="124">
        <f t="shared" ref="E106:F106" ca="1" si="108">E94</f>
        <v>46.3</v>
      </c>
      <c r="F106" s="124">
        <f t="shared" ca="1" si="108"/>
        <v>132.88999999999999</v>
      </c>
      <c r="G106" s="12">
        <f>Dataset!AY106</f>
        <v>30</v>
      </c>
      <c r="H106" s="115">
        <f>Dataset!BS106</f>
        <v>0.5</v>
      </c>
      <c r="I106" s="115">
        <f>Dataset!BQ106</f>
        <v>0</v>
      </c>
      <c r="K106" s="12">
        <f t="shared" si="63"/>
        <v>2181647.9519726802</v>
      </c>
      <c r="L106" s="1">
        <f t="shared" ca="1" si="64"/>
        <v>508823.2874071729</v>
      </c>
      <c r="M106" s="1">
        <f t="shared" ca="1" si="65"/>
        <v>2670387.1026390335</v>
      </c>
      <c r="N106" s="1">
        <f t="shared" si="66"/>
        <v>16383719.406648029</v>
      </c>
      <c r="O106" s="1">
        <f t="shared" si="67"/>
        <v>-1866017.476877315</v>
      </c>
      <c r="P106" s="1">
        <f t="shared" si="68"/>
        <v>0</v>
      </c>
      <c r="Q106" s="1">
        <f t="shared" ca="1" si="100"/>
        <v>19878560.271789603</v>
      </c>
    </row>
    <row r="107" spans="1:17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Dataset!N107</f>
        <v>19239964.987618916</v>
      </c>
      <c r="E107" s="124">
        <f t="shared" ref="E107:F107" ca="1" si="109">E95</f>
        <v>183.56</v>
      </c>
      <c r="F107" s="124">
        <f t="shared" ca="1" si="109"/>
        <v>34.660000000000004</v>
      </c>
      <c r="G107" s="12">
        <f>Dataset!AY107</f>
        <v>31</v>
      </c>
      <c r="H107" s="115">
        <f>Dataset!BS107</f>
        <v>0.5</v>
      </c>
      <c r="I107" s="115">
        <f>Dataset!BQ107</f>
        <v>0</v>
      </c>
      <c r="K107" s="12">
        <f t="shared" si="63"/>
        <v>2181647.9519726802</v>
      </c>
      <c r="L107" s="1">
        <f t="shared" ca="1" si="64"/>
        <v>2017270.0353447229</v>
      </c>
      <c r="M107" s="1">
        <f t="shared" ca="1" si="65"/>
        <v>696482.93308351957</v>
      </c>
      <c r="N107" s="1">
        <f t="shared" si="66"/>
        <v>16929843.386869632</v>
      </c>
      <c r="O107" s="1">
        <f t="shared" si="67"/>
        <v>-1866017.476877315</v>
      </c>
      <c r="P107" s="1">
        <f t="shared" si="68"/>
        <v>0</v>
      </c>
      <c r="Q107" s="1">
        <f t="shared" ca="1" si="100"/>
        <v>19959226.83039324</v>
      </c>
    </row>
    <row r="108" spans="1:17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Dataset!N108</f>
        <v>20190679.101818912</v>
      </c>
      <c r="E108" s="124">
        <f t="shared" ref="E108:F108" ca="1" si="110">E96</f>
        <v>391.92999999999995</v>
      </c>
      <c r="F108" s="124">
        <f t="shared" ca="1" si="110"/>
        <v>1.0099999999999998</v>
      </c>
      <c r="G108" s="12">
        <f>Dataset!AY108</f>
        <v>30</v>
      </c>
      <c r="H108" s="115">
        <f>Dataset!BS108</f>
        <v>0.5</v>
      </c>
      <c r="I108" s="115">
        <f>Dataset!BQ108</f>
        <v>0</v>
      </c>
      <c r="K108" s="12">
        <f t="shared" si="63"/>
        <v>2181647.9519726802</v>
      </c>
      <c r="L108" s="1">
        <f t="shared" ca="1" si="64"/>
        <v>4307194.6227536341</v>
      </c>
      <c r="M108" s="1">
        <f t="shared" ca="1" si="65"/>
        <v>20295.665389912134</v>
      </c>
      <c r="N108" s="1">
        <f t="shared" si="66"/>
        <v>16383719.406648029</v>
      </c>
      <c r="O108" s="1">
        <f t="shared" si="67"/>
        <v>-1866017.476877315</v>
      </c>
      <c r="P108" s="1">
        <f t="shared" si="68"/>
        <v>0</v>
      </c>
      <c r="Q108" s="1">
        <f t="shared" ca="1" si="100"/>
        <v>21026840.169886939</v>
      </c>
    </row>
    <row r="109" spans="1:17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Dataset!N109</f>
        <v>22938912.741218917</v>
      </c>
      <c r="E109" s="124">
        <f t="shared" ref="E109:F109" ca="1" si="111">E97</f>
        <v>554.06000000000006</v>
      </c>
      <c r="F109" s="124">
        <f t="shared" ca="1" si="111"/>
        <v>0</v>
      </c>
      <c r="G109" s="12">
        <f>Dataset!AY109</f>
        <v>31</v>
      </c>
      <c r="H109" s="115">
        <f>Dataset!BS109</f>
        <v>0.5</v>
      </c>
      <c r="I109" s="115">
        <f>Dataset!BQ109</f>
        <v>0</v>
      </c>
      <c r="K109" s="12">
        <f t="shared" si="63"/>
        <v>2181647.9519726802</v>
      </c>
      <c r="L109" s="1">
        <f t="shared" ca="1" si="64"/>
        <v>6088955.3049852764</v>
      </c>
      <c r="M109" s="1">
        <f t="shared" ca="1" si="65"/>
        <v>0</v>
      </c>
      <c r="N109" s="1">
        <f t="shared" si="66"/>
        <v>16929843.386869632</v>
      </c>
      <c r="O109" s="1">
        <f t="shared" si="67"/>
        <v>-1866017.476877315</v>
      </c>
      <c r="P109" s="1">
        <f t="shared" si="68"/>
        <v>0</v>
      </c>
      <c r="Q109" s="1">
        <f t="shared" ca="1" si="100"/>
        <v>23334429.166950271</v>
      </c>
    </row>
    <row r="110" spans="1:17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Dataset!N110</f>
        <v>23318194.539025888</v>
      </c>
      <c r="E110" s="124">
        <f t="shared" ref="E110:F110" ca="1" si="112">E98</f>
        <v>680.29000000000008</v>
      </c>
      <c r="F110" s="124">
        <f t="shared" ca="1" si="112"/>
        <v>0</v>
      </c>
      <c r="G110" s="12">
        <f>Dataset!AY110</f>
        <v>31</v>
      </c>
      <c r="H110" s="115">
        <f>Dataset!BS110</f>
        <v>0.5</v>
      </c>
      <c r="I110" s="115">
        <f>Dataset!BQ110</f>
        <v>0</v>
      </c>
      <c r="K110" s="12">
        <f t="shared" si="63"/>
        <v>2181647.9519726802</v>
      </c>
      <c r="L110" s="1">
        <f t="shared" ca="1" si="64"/>
        <v>7476185.6196593028</v>
      </c>
      <c r="M110" s="1">
        <f t="shared" ca="1" si="65"/>
        <v>0</v>
      </c>
      <c r="N110" s="1">
        <f t="shared" si="66"/>
        <v>16929843.386869632</v>
      </c>
      <c r="O110" s="1">
        <f t="shared" si="67"/>
        <v>-1866017.476877315</v>
      </c>
      <c r="P110" s="1">
        <f t="shared" si="68"/>
        <v>0</v>
      </c>
      <c r="Q110" s="1">
        <f t="shared" ca="1" si="100"/>
        <v>24721659.481624298</v>
      </c>
    </row>
    <row r="111" spans="1:17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Dataset!N111</f>
        <v>22103375.45733989</v>
      </c>
      <c r="E111" s="124">
        <f t="shared" ref="E111:F111" ca="1" si="113">E99</f>
        <v>621.00999999999988</v>
      </c>
      <c r="F111" s="124">
        <f t="shared" ca="1" si="113"/>
        <v>0</v>
      </c>
      <c r="G111" s="12">
        <f>Dataset!AY111</f>
        <v>28</v>
      </c>
      <c r="H111" s="115">
        <f>Dataset!BS111</f>
        <v>0.5</v>
      </c>
      <c r="I111" s="115">
        <f>Dataset!BQ111</f>
        <v>0</v>
      </c>
      <c r="K111" s="12">
        <f t="shared" si="63"/>
        <v>2181647.9519726802</v>
      </c>
      <c r="L111" s="1">
        <f t="shared" ca="1" si="64"/>
        <v>6824715.9765168121</v>
      </c>
      <c r="M111" s="1">
        <f t="shared" ca="1" si="65"/>
        <v>0</v>
      </c>
      <c r="N111" s="1">
        <f t="shared" si="66"/>
        <v>15291471.446204826</v>
      </c>
      <c r="O111" s="1">
        <f t="shared" si="67"/>
        <v>-1866017.476877315</v>
      </c>
      <c r="P111" s="1">
        <f t="shared" si="68"/>
        <v>0</v>
      </c>
      <c r="Q111" s="1">
        <f t="shared" ca="1" si="100"/>
        <v>22431817.897817001</v>
      </c>
    </row>
    <row r="112" spans="1:17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Dataset!N112</f>
        <v>22204168.761447892</v>
      </c>
      <c r="E112" s="124">
        <f t="shared" ref="E112:F112" ca="1" si="114">E100</f>
        <v>525.08999999999992</v>
      </c>
      <c r="F112" s="124">
        <f t="shared" ca="1" si="114"/>
        <v>0.58000000000000007</v>
      </c>
      <c r="G112" s="12">
        <f>Dataset!AY112</f>
        <v>31</v>
      </c>
      <c r="H112" s="115">
        <f>Dataset!BS112</f>
        <v>0.5</v>
      </c>
      <c r="I112" s="115">
        <f>Dataset!BQ112</f>
        <v>0</v>
      </c>
      <c r="K112" s="12">
        <f t="shared" si="63"/>
        <v>2181647.9519726802</v>
      </c>
      <c r="L112" s="1">
        <f t="shared" ca="1" si="64"/>
        <v>5770583.5849812618</v>
      </c>
      <c r="M112" s="1">
        <f t="shared" ca="1" si="65"/>
        <v>11654.936560543607</v>
      </c>
      <c r="N112" s="1">
        <f t="shared" si="66"/>
        <v>16929843.386869632</v>
      </c>
      <c r="O112" s="1">
        <f t="shared" si="67"/>
        <v>-1866017.476877315</v>
      </c>
      <c r="P112" s="1">
        <f t="shared" si="68"/>
        <v>0</v>
      </c>
      <c r="Q112" s="1">
        <f t="shared" ca="1" si="100"/>
        <v>23027712.383506805</v>
      </c>
    </row>
    <row r="113" spans="1:17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Dataset!N113</f>
        <v>18822234.350443892</v>
      </c>
      <c r="E113" s="124">
        <f t="shared" ref="E113:F113" ca="1" si="115">E101</f>
        <v>323.27</v>
      </c>
      <c r="F113" s="124">
        <f t="shared" ca="1" si="115"/>
        <v>2.66</v>
      </c>
      <c r="G113" s="12">
        <f>Dataset!AY113</f>
        <v>30</v>
      </c>
      <c r="H113" s="115">
        <f>Dataset!BS113</f>
        <v>0.5</v>
      </c>
      <c r="I113" s="115">
        <f>Dataset!BQ113</f>
        <v>0</v>
      </c>
      <c r="K113" s="12">
        <f t="shared" si="63"/>
        <v>2181647.9519726802</v>
      </c>
      <c r="L113" s="1">
        <f t="shared" ca="1" si="64"/>
        <v>3552641.5576699092</v>
      </c>
      <c r="M113" s="1">
        <f t="shared" ca="1" si="65"/>
        <v>53451.950432837912</v>
      </c>
      <c r="N113" s="1">
        <f t="shared" si="66"/>
        <v>16383719.406648029</v>
      </c>
      <c r="O113" s="1">
        <f t="shared" si="67"/>
        <v>-1866017.476877315</v>
      </c>
      <c r="P113" s="1">
        <f t="shared" si="68"/>
        <v>0</v>
      </c>
      <c r="Q113" s="1">
        <f t="shared" ca="1" si="100"/>
        <v>20305443.389846139</v>
      </c>
    </row>
    <row r="114" spans="1:17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Dataset!N114</f>
        <v>18831755.289890893</v>
      </c>
      <c r="E114" s="124">
        <f t="shared" ref="E114:F114" ca="1" si="116">E102</f>
        <v>121.16</v>
      </c>
      <c r="F114" s="124">
        <f t="shared" ca="1" si="116"/>
        <v>64.11</v>
      </c>
      <c r="G114" s="12">
        <f>Dataset!AY114</f>
        <v>31</v>
      </c>
      <c r="H114" s="115">
        <f>Dataset!BS114</f>
        <v>0.5</v>
      </c>
      <c r="I114" s="115">
        <f>Dataset!BQ114</f>
        <v>1</v>
      </c>
      <c r="K114" s="12">
        <f t="shared" si="63"/>
        <v>2181647.9519726802</v>
      </c>
      <c r="L114" s="1">
        <f t="shared" ca="1" si="64"/>
        <v>1331512.5162473666</v>
      </c>
      <c r="M114" s="1">
        <f t="shared" ca="1" si="65"/>
        <v>1288272.384304225</v>
      </c>
      <c r="N114" s="1">
        <f t="shared" si="66"/>
        <v>16929843.386869632</v>
      </c>
      <c r="O114" s="1">
        <f t="shared" si="67"/>
        <v>-1866017.476877315</v>
      </c>
      <c r="P114" s="1">
        <f t="shared" si="68"/>
        <v>-422277.25703087001</v>
      </c>
      <c r="Q114" s="1">
        <f t="shared" ca="1" si="100"/>
        <v>19442981.505485717</v>
      </c>
    </row>
    <row r="115" spans="1:17">
      <c r="A115" s="11">
        <f>Dataset!A115</f>
        <v>44348</v>
      </c>
      <c r="B115" s="5">
        <f>Dataset!B115</f>
        <v>2021</v>
      </c>
      <c r="C115" s="5">
        <f>Dataset!C115</f>
        <v>6</v>
      </c>
      <c r="D115" s="12">
        <f>Dataset!N115</f>
        <v>20089451.435042888</v>
      </c>
      <c r="E115" s="124">
        <f t="shared" ref="E115:F115" ca="1" si="117">E103</f>
        <v>19.970000000000002</v>
      </c>
      <c r="F115" s="124">
        <f t="shared" ca="1" si="117"/>
        <v>161.94999999999999</v>
      </c>
      <c r="G115" s="12">
        <f>Dataset!AY115</f>
        <v>30</v>
      </c>
      <c r="H115" s="115">
        <f>Dataset!BS115</f>
        <v>0.5</v>
      </c>
      <c r="I115" s="115">
        <f>Dataset!BQ115</f>
        <v>1</v>
      </c>
      <c r="K115" s="12">
        <f t="shared" si="63"/>
        <v>2181647.9519726802</v>
      </c>
      <c r="L115" s="1">
        <f t="shared" ca="1" si="64"/>
        <v>219464.38551881741</v>
      </c>
      <c r="M115" s="1">
        <f t="shared" ca="1" si="65"/>
        <v>3254339.6137586837</v>
      </c>
      <c r="N115" s="1">
        <f t="shared" si="66"/>
        <v>16383719.406648029</v>
      </c>
      <c r="O115" s="1">
        <f t="shared" si="67"/>
        <v>-1866017.476877315</v>
      </c>
      <c r="P115" s="1">
        <f t="shared" si="68"/>
        <v>-422277.25703087001</v>
      </c>
      <c r="Q115" s="1">
        <f t="shared" ca="1" si="100"/>
        <v>19750876.623990025</v>
      </c>
    </row>
    <row r="116" spans="1:17">
      <c r="A116" s="11">
        <f>Dataset!A116</f>
        <v>44378</v>
      </c>
      <c r="B116" s="5">
        <f>Dataset!B116</f>
        <v>2021</v>
      </c>
      <c r="C116" s="5">
        <f>Dataset!C116</f>
        <v>7</v>
      </c>
      <c r="D116" s="12">
        <f>Dataset!N116</f>
        <v>21564179.704029888</v>
      </c>
      <c r="E116" s="124">
        <f t="shared" ref="E116:F116" ca="1" si="118">E104</f>
        <v>0.72999999999999987</v>
      </c>
      <c r="F116" s="124">
        <f t="shared" ca="1" si="118"/>
        <v>277.32000000000005</v>
      </c>
      <c r="G116" s="12">
        <f>Dataset!AY116</f>
        <v>31</v>
      </c>
      <c r="H116" s="115">
        <f>Dataset!BS116</f>
        <v>0.5</v>
      </c>
      <c r="I116" s="115">
        <f>Dataset!BQ116</f>
        <v>1</v>
      </c>
      <c r="K116" s="12">
        <f t="shared" si="63"/>
        <v>2181647.9519726802</v>
      </c>
      <c r="L116" s="1">
        <f t="shared" ca="1" si="64"/>
        <v>8022.4837971325314</v>
      </c>
      <c r="M116" s="1">
        <f t="shared" ca="1" si="65"/>
        <v>5572667.253396471</v>
      </c>
      <c r="N116" s="1">
        <f t="shared" si="66"/>
        <v>16929843.386869632</v>
      </c>
      <c r="O116" s="1">
        <f t="shared" si="67"/>
        <v>-1866017.476877315</v>
      </c>
      <c r="P116" s="1">
        <f t="shared" si="68"/>
        <v>-422277.25703087001</v>
      </c>
      <c r="Q116" s="1">
        <f t="shared" ca="1" si="100"/>
        <v>22403886.342127729</v>
      </c>
    </row>
    <row r="117" spans="1:17">
      <c r="A117" s="11">
        <f>Dataset!A117</f>
        <v>44409</v>
      </c>
      <c r="B117" s="5">
        <f>Dataset!B117</f>
        <v>2021</v>
      </c>
      <c r="C117" s="5">
        <f>Dataset!C117</f>
        <v>8</v>
      </c>
      <c r="D117" s="12">
        <f>Dataset!N117</f>
        <v>23805948.386429891</v>
      </c>
      <c r="E117" s="124">
        <f t="shared" ref="E117:F117" ca="1" si="119">E105</f>
        <v>1.7199999999999995</v>
      </c>
      <c r="F117" s="124">
        <f t="shared" ca="1" si="119"/>
        <v>259.34000000000003</v>
      </c>
      <c r="G117" s="12">
        <f>Dataset!AY117</f>
        <v>31</v>
      </c>
      <c r="H117" s="115">
        <f>Dataset!BS117</f>
        <v>0.5</v>
      </c>
      <c r="I117" s="115">
        <f>Dataset!BQ117</f>
        <v>1</v>
      </c>
      <c r="K117" s="12">
        <f t="shared" si="63"/>
        <v>2181647.9519726802</v>
      </c>
      <c r="L117" s="1">
        <f t="shared" ca="1" si="64"/>
        <v>18902.290590504046</v>
      </c>
      <c r="M117" s="1">
        <f t="shared" ca="1" si="65"/>
        <v>5211364.220019619</v>
      </c>
      <c r="N117" s="1">
        <f t="shared" si="66"/>
        <v>16929843.386869632</v>
      </c>
      <c r="O117" s="1">
        <f t="shared" si="67"/>
        <v>-1866017.476877315</v>
      </c>
      <c r="P117" s="1">
        <f t="shared" si="68"/>
        <v>-422277.25703087001</v>
      </c>
      <c r="Q117" s="1">
        <f t="shared" ca="1" si="100"/>
        <v>22053463.115544248</v>
      </c>
    </row>
    <row r="118" spans="1:17">
      <c r="A118" s="11">
        <v>44440</v>
      </c>
      <c r="B118" s="5">
        <f>YEAR(A118)</f>
        <v>2021</v>
      </c>
      <c r="C118" s="5">
        <f>MONTH(A118)</f>
        <v>9</v>
      </c>
      <c r="D118" s="12">
        <f>Dataset!N118</f>
        <v>20504052.910656892</v>
      </c>
      <c r="E118" s="124">
        <f t="shared" ref="E118:F118" ca="1" si="120">E106</f>
        <v>46.3</v>
      </c>
      <c r="F118" s="124">
        <f t="shared" ca="1" si="120"/>
        <v>132.88999999999999</v>
      </c>
      <c r="G118" s="12">
        <f>Dataset!AY118</f>
        <v>30</v>
      </c>
      <c r="H118" s="115">
        <f>Dataset!BS118</f>
        <v>0.5</v>
      </c>
      <c r="I118" s="115">
        <f>Dataset!BQ118</f>
        <v>0</v>
      </c>
      <c r="K118" s="12">
        <f t="shared" si="63"/>
        <v>2181647.9519726802</v>
      </c>
      <c r="L118" s="1">
        <f t="shared" ca="1" si="64"/>
        <v>508823.2874071729</v>
      </c>
      <c r="M118" s="1">
        <f t="shared" ca="1" si="65"/>
        <v>2670387.1026390335</v>
      </c>
      <c r="N118" s="1">
        <f t="shared" si="66"/>
        <v>16383719.406648029</v>
      </c>
      <c r="O118" s="1">
        <f t="shared" si="67"/>
        <v>-1866017.476877315</v>
      </c>
      <c r="P118" s="1">
        <f t="shared" si="68"/>
        <v>0</v>
      </c>
      <c r="Q118" s="1">
        <f t="shared" ca="1" si="100"/>
        <v>19878560.271789603</v>
      </c>
    </row>
    <row r="119" spans="1:17">
      <c r="A119" s="11">
        <v>44470</v>
      </c>
      <c r="B119" s="5">
        <f t="shared" ref="B119:B145" si="121">YEAR(A119)</f>
        <v>2021</v>
      </c>
      <c r="C119" s="5">
        <f t="shared" ref="C119:C145" si="122">MONTH(A119)</f>
        <v>10</v>
      </c>
      <c r="D119" s="12">
        <f>Dataset!N119</f>
        <v>20196374.316429891</v>
      </c>
      <c r="E119" s="124">
        <f t="shared" ref="E119:F119" ca="1" si="123">E107</f>
        <v>183.56</v>
      </c>
      <c r="F119" s="124">
        <f t="shared" ca="1" si="123"/>
        <v>34.660000000000004</v>
      </c>
      <c r="G119" s="12">
        <f>Dataset!AY119</f>
        <v>31</v>
      </c>
      <c r="H119" s="115">
        <f>Dataset!BS119</f>
        <v>0.5</v>
      </c>
      <c r="I119" s="115">
        <f>Dataset!BQ119</f>
        <v>0</v>
      </c>
      <c r="K119" s="12">
        <f t="shared" si="63"/>
        <v>2181647.9519726802</v>
      </c>
      <c r="L119" s="1">
        <f t="shared" ca="1" si="64"/>
        <v>2017270.0353447229</v>
      </c>
      <c r="M119" s="1">
        <f t="shared" ca="1" si="65"/>
        <v>696482.93308351957</v>
      </c>
      <c r="N119" s="1">
        <f t="shared" si="66"/>
        <v>16929843.386869632</v>
      </c>
      <c r="O119" s="1">
        <f t="shared" si="67"/>
        <v>-1866017.476877315</v>
      </c>
      <c r="P119" s="1">
        <f t="shared" si="68"/>
        <v>0</v>
      </c>
      <c r="Q119" s="1">
        <f t="shared" ca="1" si="100"/>
        <v>19959226.83039324</v>
      </c>
    </row>
    <row r="120" spans="1:17">
      <c r="A120" s="11">
        <v>44501</v>
      </c>
      <c r="B120" s="5">
        <f t="shared" si="121"/>
        <v>2021</v>
      </c>
      <c r="C120" s="5">
        <f t="shared" si="122"/>
        <v>11</v>
      </c>
      <c r="D120" s="12">
        <f>Dataset!N120</f>
        <v>21212272.143554665</v>
      </c>
      <c r="E120" s="124">
        <f t="shared" ref="E120:F120" ca="1" si="124">E108</f>
        <v>391.92999999999995</v>
      </c>
      <c r="F120" s="124">
        <f t="shared" ca="1" si="124"/>
        <v>1.0099999999999998</v>
      </c>
      <c r="G120" s="12">
        <f>Dataset!AY120</f>
        <v>30</v>
      </c>
      <c r="H120" s="115">
        <f>Dataset!BS120</f>
        <v>0.5</v>
      </c>
      <c r="I120" s="115">
        <f>Dataset!BQ120</f>
        <v>0</v>
      </c>
      <c r="K120" s="12">
        <f t="shared" si="63"/>
        <v>2181647.9519726802</v>
      </c>
      <c r="L120" s="1">
        <f t="shared" ca="1" si="64"/>
        <v>4307194.6227536341</v>
      </c>
      <c r="M120" s="1">
        <f t="shared" ca="1" si="65"/>
        <v>20295.665389912134</v>
      </c>
      <c r="N120" s="1">
        <f t="shared" si="66"/>
        <v>16383719.406648029</v>
      </c>
      <c r="O120" s="1">
        <f t="shared" si="67"/>
        <v>-1866017.476877315</v>
      </c>
      <c r="P120" s="1">
        <f t="shared" si="68"/>
        <v>0</v>
      </c>
      <c r="Q120" s="1">
        <f t="shared" ca="1" si="100"/>
        <v>21026840.169886939</v>
      </c>
    </row>
    <row r="121" spans="1:17">
      <c r="A121" s="11">
        <v>44531</v>
      </c>
      <c r="B121" s="5">
        <f t="shared" si="121"/>
        <v>2021</v>
      </c>
      <c r="C121" s="5">
        <f t="shared" si="122"/>
        <v>12</v>
      </c>
      <c r="D121" s="12">
        <f>Dataset!N121</f>
        <v>23164511.725036889</v>
      </c>
      <c r="E121" s="124">
        <f t="shared" ref="E121:F121" ca="1" si="125">E109</f>
        <v>554.06000000000006</v>
      </c>
      <c r="F121" s="124">
        <f t="shared" ca="1" si="125"/>
        <v>0</v>
      </c>
      <c r="G121" s="12">
        <f>Dataset!AY121</f>
        <v>31</v>
      </c>
      <c r="H121" s="115">
        <f>Dataset!BS121</f>
        <v>0.5</v>
      </c>
      <c r="I121" s="115">
        <f>Dataset!BQ121</f>
        <v>0</v>
      </c>
      <c r="J121" s="5" t="str">
        <f>'GSlt50 Normalized'!J121</f>
        <v>COVID</v>
      </c>
      <c r="K121" s="12">
        <f t="shared" si="63"/>
        <v>2181647.9519726802</v>
      </c>
      <c r="L121" s="1">
        <f t="shared" ca="1" si="64"/>
        <v>6088955.3049852764</v>
      </c>
      <c r="M121" s="1">
        <f t="shared" ca="1" si="65"/>
        <v>0</v>
      </c>
      <c r="N121" s="1">
        <f t="shared" si="66"/>
        <v>16929843.386869632</v>
      </c>
      <c r="O121" s="1">
        <f t="shared" si="67"/>
        <v>-1866017.476877315</v>
      </c>
      <c r="P121" s="1">
        <f t="shared" si="68"/>
        <v>0</v>
      </c>
      <c r="Q121" s="1">
        <f t="shared" ca="1" si="100"/>
        <v>23334429.166950271</v>
      </c>
    </row>
    <row r="122" spans="1:17">
      <c r="A122" s="11">
        <v>44562</v>
      </c>
      <c r="B122" s="5">
        <f t="shared" si="121"/>
        <v>2022</v>
      </c>
      <c r="C122" s="5">
        <f t="shared" si="122"/>
        <v>1</v>
      </c>
      <c r="E122" s="125">
        <f t="shared" ref="E122:F122" ca="1" si="126">E110</f>
        <v>680.29000000000008</v>
      </c>
      <c r="F122" s="125">
        <f t="shared" ca="1" si="126"/>
        <v>0</v>
      </c>
      <c r="G122" s="122">
        <f t="shared" ref="G122:G145" si="127">G74</f>
        <v>31</v>
      </c>
      <c r="H122" s="126">
        <f t="shared" ref="H122:H145" si="128">0.5*J122</f>
        <v>0.375</v>
      </c>
      <c r="I122" s="127">
        <f>I110</f>
        <v>0</v>
      </c>
      <c r="J122" s="126">
        <f>'GSlt50 Normalized'!J122</f>
        <v>0.75</v>
      </c>
      <c r="K122" s="12">
        <f t="shared" si="63"/>
        <v>2181647.9519726802</v>
      </c>
      <c r="L122" s="1">
        <f t="shared" ca="1" si="64"/>
        <v>7476185.6196593028</v>
      </c>
      <c r="M122" s="1">
        <f t="shared" ca="1" si="65"/>
        <v>0</v>
      </c>
      <c r="N122" s="1">
        <f t="shared" si="66"/>
        <v>16929843.386869632</v>
      </c>
      <c r="O122" s="1">
        <f t="shared" si="67"/>
        <v>-1399513.1076579862</v>
      </c>
      <c r="P122" s="1">
        <f t="shared" si="68"/>
        <v>0</v>
      </c>
      <c r="Q122" s="1">
        <f t="shared" ca="1" si="100"/>
        <v>25188163.850843627</v>
      </c>
    </row>
    <row r="123" spans="1:17">
      <c r="A123" s="11">
        <v>44593</v>
      </c>
      <c r="B123" s="5">
        <f t="shared" si="121"/>
        <v>2022</v>
      </c>
      <c r="C123" s="5">
        <f t="shared" si="122"/>
        <v>2</v>
      </c>
      <c r="E123" s="125">
        <f t="shared" ref="E123:F123" ca="1" si="129">E111</f>
        <v>621.00999999999988</v>
      </c>
      <c r="F123" s="125">
        <f t="shared" ca="1" si="129"/>
        <v>0</v>
      </c>
      <c r="G123" s="122">
        <f t="shared" si="127"/>
        <v>28</v>
      </c>
      <c r="H123" s="126">
        <f t="shared" si="128"/>
        <v>0.375</v>
      </c>
      <c r="I123" s="127">
        <f t="shared" ref="I123:I145" si="130">I111</f>
        <v>0</v>
      </c>
      <c r="J123" s="126">
        <f>'GSlt50 Normalized'!J123</f>
        <v>0.75</v>
      </c>
      <c r="K123" s="12">
        <f t="shared" si="63"/>
        <v>2181647.9519726802</v>
      </c>
      <c r="L123" s="1">
        <f t="shared" ca="1" si="64"/>
        <v>6824715.9765168121</v>
      </c>
      <c r="M123" s="1">
        <f t="shared" ca="1" si="65"/>
        <v>0</v>
      </c>
      <c r="N123" s="1">
        <f t="shared" si="66"/>
        <v>15291471.446204826</v>
      </c>
      <c r="O123" s="1">
        <f t="shared" si="67"/>
        <v>-1399513.1076579862</v>
      </c>
      <c r="P123" s="1">
        <f t="shared" si="68"/>
        <v>0</v>
      </c>
      <c r="Q123" s="1">
        <f t="shared" ca="1" si="100"/>
        <v>22898322.26703633</v>
      </c>
    </row>
    <row r="124" spans="1:17">
      <c r="A124" s="11">
        <v>44621</v>
      </c>
      <c r="B124" s="5">
        <f t="shared" si="121"/>
        <v>2022</v>
      </c>
      <c r="C124" s="5">
        <f t="shared" si="122"/>
        <v>3</v>
      </c>
      <c r="E124" s="125">
        <f t="shared" ref="E124:F124" ca="1" si="131">E112</f>
        <v>525.08999999999992</v>
      </c>
      <c r="F124" s="125">
        <f t="shared" ca="1" si="131"/>
        <v>0.58000000000000007</v>
      </c>
      <c r="G124" s="122">
        <f t="shared" si="127"/>
        <v>31</v>
      </c>
      <c r="H124" s="126">
        <f t="shared" si="128"/>
        <v>0.375</v>
      </c>
      <c r="I124" s="127">
        <f t="shared" si="130"/>
        <v>0</v>
      </c>
      <c r="J124" s="126">
        <f>'GSlt50 Normalized'!J124</f>
        <v>0.75</v>
      </c>
      <c r="K124" s="12">
        <f t="shared" si="63"/>
        <v>2181647.9519726802</v>
      </c>
      <c r="L124" s="1">
        <f t="shared" ca="1" si="64"/>
        <v>5770583.5849812618</v>
      </c>
      <c r="M124" s="1">
        <f t="shared" ca="1" si="65"/>
        <v>11654.936560543607</v>
      </c>
      <c r="N124" s="1">
        <f t="shared" si="66"/>
        <v>16929843.386869632</v>
      </c>
      <c r="O124" s="1">
        <f t="shared" si="67"/>
        <v>-1399513.1076579862</v>
      </c>
      <c r="P124" s="1">
        <f t="shared" si="68"/>
        <v>0</v>
      </c>
      <c r="Q124" s="1">
        <f t="shared" ca="1" si="100"/>
        <v>23494216.75272613</v>
      </c>
    </row>
    <row r="125" spans="1:17">
      <c r="A125" s="11">
        <v>44652</v>
      </c>
      <c r="B125" s="5">
        <f t="shared" si="121"/>
        <v>2022</v>
      </c>
      <c r="C125" s="5">
        <f t="shared" si="122"/>
        <v>4</v>
      </c>
      <c r="E125" s="125">
        <f t="shared" ref="E125:F125" ca="1" si="132">E113</f>
        <v>323.27</v>
      </c>
      <c r="F125" s="125">
        <f t="shared" ca="1" si="132"/>
        <v>2.66</v>
      </c>
      <c r="G125" s="122">
        <f t="shared" si="127"/>
        <v>30</v>
      </c>
      <c r="H125" s="126">
        <f t="shared" si="128"/>
        <v>0.375</v>
      </c>
      <c r="I125" s="127">
        <f t="shared" si="130"/>
        <v>0</v>
      </c>
      <c r="J125" s="126">
        <f>'GSlt50 Normalized'!J125</f>
        <v>0.75</v>
      </c>
      <c r="K125" s="12">
        <f t="shared" si="63"/>
        <v>2181647.9519726802</v>
      </c>
      <c r="L125" s="1">
        <f t="shared" ca="1" si="64"/>
        <v>3552641.5576699092</v>
      </c>
      <c r="M125" s="1">
        <f t="shared" ca="1" si="65"/>
        <v>53451.950432837912</v>
      </c>
      <c r="N125" s="1">
        <f t="shared" si="66"/>
        <v>16383719.406648029</v>
      </c>
      <c r="O125" s="1">
        <f t="shared" si="67"/>
        <v>-1399513.1076579862</v>
      </c>
      <c r="P125" s="1">
        <f t="shared" si="68"/>
        <v>0</v>
      </c>
      <c r="Q125" s="1">
        <f t="shared" ca="1" si="100"/>
        <v>20771947.759065468</v>
      </c>
    </row>
    <row r="126" spans="1:17">
      <c r="A126" s="11">
        <v>44682</v>
      </c>
      <c r="B126" s="5">
        <f t="shared" si="121"/>
        <v>2022</v>
      </c>
      <c r="C126" s="5">
        <f t="shared" si="122"/>
        <v>5</v>
      </c>
      <c r="E126" s="125">
        <f t="shared" ref="E126:F126" ca="1" si="133">E114</f>
        <v>121.16</v>
      </c>
      <c r="F126" s="125">
        <f t="shared" ca="1" si="133"/>
        <v>64.11</v>
      </c>
      <c r="G126" s="122">
        <f t="shared" si="127"/>
        <v>31</v>
      </c>
      <c r="H126" s="126">
        <f t="shared" si="128"/>
        <v>0.375</v>
      </c>
      <c r="I126" s="127">
        <f t="shared" si="130"/>
        <v>1</v>
      </c>
      <c r="J126" s="126">
        <f>'GSlt50 Normalized'!J126</f>
        <v>0.75</v>
      </c>
      <c r="K126" s="12">
        <f t="shared" si="63"/>
        <v>2181647.9519726802</v>
      </c>
      <c r="L126" s="1">
        <f t="shared" ca="1" si="64"/>
        <v>1331512.5162473666</v>
      </c>
      <c r="M126" s="1">
        <f t="shared" ca="1" si="65"/>
        <v>1288272.384304225</v>
      </c>
      <c r="N126" s="1">
        <f t="shared" si="66"/>
        <v>16929843.386869632</v>
      </c>
      <c r="O126" s="1">
        <f t="shared" si="67"/>
        <v>-1399513.1076579862</v>
      </c>
      <c r="P126" s="1">
        <f t="shared" si="68"/>
        <v>-422277.25703087001</v>
      </c>
      <c r="Q126" s="1">
        <f t="shared" ca="1" si="100"/>
        <v>19909485.874705046</v>
      </c>
    </row>
    <row r="127" spans="1:17">
      <c r="A127" s="11">
        <v>44713</v>
      </c>
      <c r="B127" s="5">
        <f t="shared" si="121"/>
        <v>2022</v>
      </c>
      <c r="C127" s="5">
        <f t="shared" si="122"/>
        <v>6</v>
      </c>
      <c r="E127" s="125">
        <f t="shared" ref="E127:F127" ca="1" si="134">E115</f>
        <v>19.970000000000002</v>
      </c>
      <c r="F127" s="125">
        <f t="shared" ca="1" si="134"/>
        <v>161.94999999999999</v>
      </c>
      <c r="G127" s="122">
        <f t="shared" si="127"/>
        <v>30</v>
      </c>
      <c r="H127" s="126">
        <f t="shared" si="128"/>
        <v>0.375</v>
      </c>
      <c r="I127" s="127">
        <f t="shared" si="130"/>
        <v>1</v>
      </c>
      <c r="J127" s="126">
        <f>'GSlt50 Normalized'!J127</f>
        <v>0.75</v>
      </c>
      <c r="K127" s="12">
        <f t="shared" si="63"/>
        <v>2181647.9519726802</v>
      </c>
      <c r="L127" s="1">
        <f t="shared" ca="1" si="64"/>
        <v>219464.38551881741</v>
      </c>
      <c r="M127" s="1">
        <f t="shared" ca="1" si="65"/>
        <v>3254339.6137586837</v>
      </c>
      <c r="N127" s="1">
        <f t="shared" si="66"/>
        <v>16383719.406648029</v>
      </c>
      <c r="O127" s="1">
        <f t="shared" si="67"/>
        <v>-1399513.1076579862</v>
      </c>
      <c r="P127" s="1">
        <f t="shared" si="68"/>
        <v>-422277.25703087001</v>
      </c>
      <c r="Q127" s="1">
        <f t="shared" ca="1" si="100"/>
        <v>20217380.993209351</v>
      </c>
    </row>
    <row r="128" spans="1:17">
      <c r="A128" s="11">
        <v>44743</v>
      </c>
      <c r="B128" s="5">
        <f t="shared" si="121"/>
        <v>2022</v>
      </c>
      <c r="C128" s="5">
        <f t="shared" si="122"/>
        <v>7</v>
      </c>
      <c r="E128" s="125">
        <f t="shared" ref="E128:F128" ca="1" si="135">E116</f>
        <v>0.72999999999999987</v>
      </c>
      <c r="F128" s="125">
        <f t="shared" ca="1" si="135"/>
        <v>277.32000000000005</v>
      </c>
      <c r="G128" s="122">
        <f t="shared" si="127"/>
        <v>31</v>
      </c>
      <c r="H128" s="126">
        <f t="shared" si="128"/>
        <v>0.375</v>
      </c>
      <c r="I128" s="127">
        <f t="shared" si="130"/>
        <v>1</v>
      </c>
      <c r="J128" s="126">
        <f>'GSlt50 Normalized'!J128</f>
        <v>0.75</v>
      </c>
      <c r="K128" s="12">
        <f t="shared" si="63"/>
        <v>2181647.9519726802</v>
      </c>
      <c r="L128" s="1">
        <f t="shared" ca="1" si="64"/>
        <v>8022.4837971325314</v>
      </c>
      <c r="M128" s="1">
        <f t="shared" ca="1" si="65"/>
        <v>5572667.253396471</v>
      </c>
      <c r="N128" s="1">
        <f t="shared" si="66"/>
        <v>16929843.386869632</v>
      </c>
      <c r="O128" s="1">
        <f t="shared" si="67"/>
        <v>-1399513.1076579862</v>
      </c>
      <c r="P128" s="1">
        <f t="shared" si="68"/>
        <v>-422277.25703087001</v>
      </c>
      <c r="Q128" s="1">
        <f t="shared" ca="1" si="100"/>
        <v>22870390.711347058</v>
      </c>
    </row>
    <row r="129" spans="1:17">
      <c r="A129" s="11">
        <v>44774</v>
      </c>
      <c r="B129" s="5">
        <f t="shared" si="121"/>
        <v>2022</v>
      </c>
      <c r="C129" s="5">
        <f t="shared" si="122"/>
        <v>8</v>
      </c>
      <c r="E129" s="125">
        <f t="shared" ref="E129:F129" ca="1" si="136">E117</f>
        <v>1.7199999999999995</v>
      </c>
      <c r="F129" s="125">
        <f t="shared" ca="1" si="136"/>
        <v>259.34000000000003</v>
      </c>
      <c r="G129" s="122">
        <f t="shared" si="127"/>
        <v>31</v>
      </c>
      <c r="H129" s="126">
        <f t="shared" si="128"/>
        <v>0.375</v>
      </c>
      <c r="I129" s="127">
        <f t="shared" si="130"/>
        <v>1</v>
      </c>
      <c r="J129" s="126">
        <f>'GSlt50 Normalized'!J129</f>
        <v>0.75</v>
      </c>
      <c r="K129" s="12">
        <f t="shared" si="63"/>
        <v>2181647.9519726802</v>
      </c>
      <c r="L129" s="1">
        <f t="shared" ca="1" si="64"/>
        <v>18902.290590504046</v>
      </c>
      <c r="M129" s="1">
        <f t="shared" ca="1" si="65"/>
        <v>5211364.220019619</v>
      </c>
      <c r="N129" s="1">
        <f t="shared" si="66"/>
        <v>16929843.386869632</v>
      </c>
      <c r="O129" s="1">
        <f t="shared" si="67"/>
        <v>-1399513.1076579862</v>
      </c>
      <c r="P129" s="1">
        <f t="shared" si="68"/>
        <v>-422277.25703087001</v>
      </c>
      <c r="Q129" s="1">
        <f t="shared" ca="1" si="100"/>
        <v>22519967.484763578</v>
      </c>
    </row>
    <row r="130" spans="1:17">
      <c r="A130" s="11">
        <v>44805</v>
      </c>
      <c r="B130" s="5">
        <f t="shared" si="121"/>
        <v>2022</v>
      </c>
      <c r="C130" s="5">
        <f t="shared" si="122"/>
        <v>9</v>
      </c>
      <c r="E130" s="125">
        <f t="shared" ref="E130:F130" ca="1" si="137">E118</f>
        <v>46.3</v>
      </c>
      <c r="F130" s="125">
        <f t="shared" ca="1" si="137"/>
        <v>132.88999999999999</v>
      </c>
      <c r="G130" s="122">
        <f t="shared" si="127"/>
        <v>30</v>
      </c>
      <c r="H130" s="126">
        <f t="shared" si="128"/>
        <v>0.375</v>
      </c>
      <c r="I130" s="127">
        <f t="shared" si="130"/>
        <v>0</v>
      </c>
      <c r="J130" s="126">
        <f>'GSlt50 Normalized'!J130</f>
        <v>0.75</v>
      </c>
      <c r="K130" s="12">
        <f t="shared" si="63"/>
        <v>2181647.9519726802</v>
      </c>
      <c r="L130" s="1">
        <f t="shared" ca="1" si="64"/>
        <v>508823.2874071729</v>
      </c>
      <c r="M130" s="1">
        <f t="shared" ca="1" si="65"/>
        <v>2670387.1026390335</v>
      </c>
      <c r="N130" s="1">
        <f t="shared" si="66"/>
        <v>16383719.406648029</v>
      </c>
      <c r="O130" s="1">
        <f t="shared" si="67"/>
        <v>-1399513.1076579862</v>
      </c>
      <c r="P130" s="1">
        <f t="shared" si="68"/>
        <v>0</v>
      </c>
      <c r="Q130" s="1">
        <f t="shared" ref="Q130:Q161" ca="1" si="138">SUM(K130:P130)</f>
        <v>20345064.641008928</v>
      </c>
    </row>
    <row r="131" spans="1:17">
      <c r="A131" s="11">
        <v>44835</v>
      </c>
      <c r="B131" s="5">
        <f t="shared" si="121"/>
        <v>2022</v>
      </c>
      <c r="C131" s="5">
        <f t="shared" si="122"/>
        <v>10</v>
      </c>
      <c r="E131" s="125">
        <f t="shared" ref="E131:F131" ca="1" si="139">E119</f>
        <v>183.56</v>
      </c>
      <c r="F131" s="125">
        <f t="shared" ca="1" si="139"/>
        <v>34.660000000000004</v>
      </c>
      <c r="G131" s="122">
        <f t="shared" si="127"/>
        <v>31</v>
      </c>
      <c r="H131" s="126">
        <f t="shared" si="128"/>
        <v>0.375</v>
      </c>
      <c r="I131" s="127">
        <f t="shared" si="130"/>
        <v>0</v>
      </c>
      <c r="J131" s="126">
        <f>'GSlt50 Normalized'!J131</f>
        <v>0.75</v>
      </c>
      <c r="K131" s="12">
        <f t="shared" ref="K131:K145" si="140">$V$9</f>
        <v>2181647.9519726802</v>
      </c>
      <c r="L131" s="1">
        <f t="shared" ref="L131:L145" ca="1" si="141">E131*$V$10</f>
        <v>2017270.0353447229</v>
      </c>
      <c r="M131" s="1">
        <f t="shared" ref="M131:M145" ca="1" si="142">F131*$V$11</f>
        <v>696482.93308351957</v>
      </c>
      <c r="N131" s="1">
        <f t="shared" ref="N131:N145" si="143">G131*$V$12</f>
        <v>16929843.386869632</v>
      </c>
      <c r="O131" s="1">
        <f t="shared" ref="O131:O145" si="144">H131*$V$13</f>
        <v>-1399513.1076579862</v>
      </c>
      <c r="P131" s="1">
        <f t="shared" ref="P131:P145" si="145">I131*$V$14</f>
        <v>0</v>
      </c>
      <c r="Q131" s="1">
        <f t="shared" ca="1" si="138"/>
        <v>20425731.199612565</v>
      </c>
    </row>
    <row r="132" spans="1:17">
      <c r="A132" s="11">
        <v>44866</v>
      </c>
      <c r="B132" s="5">
        <f t="shared" si="121"/>
        <v>2022</v>
      </c>
      <c r="C132" s="5">
        <f t="shared" si="122"/>
        <v>11</v>
      </c>
      <c r="E132" s="125">
        <f t="shared" ref="E132:F132" ca="1" si="146">E120</f>
        <v>391.92999999999995</v>
      </c>
      <c r="F132" s="125">
        <f t="shared" ca="1" si="146"/>
        <v>1.0099999999999998</v>
      </c>
      <c r="G132" s="122">
        <f t="shared" si="127"/>
        <v>30</v>
      </c>
      <c r="H132" s="126">
        <f t="shared" si="128"/>
        <v>0.375</v>
      </c>
      <c r="I132" s="127">
        <f t="shared" si="130"/>
        <v>0</v>
      </c>
      <c r="J132" s="126">
        <f>'GSlt50 Normalized'!J132</f>
        <v>0.75</v>
      </c>
      <c r="K132" s="12">
        <f t="shared" si="140"/>
        <v>2181647.9519726802</v>
      </c>
      <c r="L132" s="1">
        <f t="shared" ca="1" si="141"/>
        <v>4307194.6227536341</v>
      </c>
      <c r="M132" s="1">
        <f t="shared" ca="1" si="142"/>
        <v>20295.665389912134</v>
      </c>
      <c r="N132" s="1">
        <f t="shared" si="143"/>
        <v>16383719.406648029</v>
      </c>
      <c r="O132" s="1">
        <f t="shared" si="144"/>
        <v>-1399513.1076579862</v>
      </c>
      <c r="P132" s="1">
        <f t="shared" si="145"/>
        <v>0</v>
      </c>
      <c r="Q132" s="1">
        <f t="shared" ca="1" si="138"/>
        <v>21493344.539106268</v>
      </c>
    </row>
    <row r="133" spans="1:17">
      <c r="A133" s="11">
        <v>44896</v>
      </c>
      <c r="B133" s="5">
        <f t="shared" si="121"/>
        <v>2022</v>
      </c>
      <c r="C133" s="5">
        <f t="shared" si="122"/>
        <v>12</v>
      </c>
      <c r="E133" s="125">
        <f t="shared" ref="E133:F133" ca="1" si="147">E121</f>
        <v>554.06000000000006</v>
      </c>
      <c r="F133" s="125">
        <f t="shared" ca="1" si="147"/>
        <v>0</v>
      </c>
      <c r="G133" s="122">
        <f t="shared" si="127"/>
        <v>31</v>
      </c>
      <c r="H133" s="126">
        <f t="shared" si="128"/>
        <v>0.375</v>
      </c>
      <c r="I133" s="127">
        <f t="shared" si="130"/>
        <v>0</v>
      </c>
      <c r="J133" s="126">
        <f>'GSlt50 Normalized'!J133</f>
        <v>0.75</v>
      </c>
      <c r="K133" s="12">
        <f t="shared" si="140"/>
        <v>2181647.9519726802</v>
      </c>
      <c r="L133" s="1">
        <f t="shared" ca="1" si="141"/>
        <v>6088955.3049852764</v>
      </c>
      <c r="M133" s="1">
        <f t="shared" ca="1" si="142"/>
        <v>0</v>
      </c>
      <c r="N133" s="1">
        <f t="shared" si="143"/>
        <v>16929843.386869632</v>
      </c>
      <c r="O133" s="1">
        <f t="shared" si="144"/>
        <v>-1399513.1076579862</v>
      </c>
      <c r="P133" s="1">
        <f t="shared" si="145"/>
        <v>0</v>
      </c>
      <c r="Q133" s="1">
        <f t="shared" ca="1" si="138"/>
        <v>23800933.5361696</v>
      </c>
    </row>
    <row r="134" spans="1:17">
      <c r="A134" s="11">
        <v>44927</v>
      </c>
      <c r="B134" s="5">
        <f t="shared" si="121"/>
        <v>2023</v>
      </c>
      <c r="C134" s="5">
        <f t="shared" si="122"/>
        <v>1</v>
      </c>
      <c r="E134" s="125">
        <f t="shared" ref="E134:F134" ca="1" si="148">E122</f>
        <v>680.29000000000008</v>
      </c>
      <c r="F134" s="125">
        <f t="shared" ca="1" si="148"/>
        <v>0</v>
      </c>
      <c r="G134" s="122">
        <f t="shared" si="127"/>
        <v>31</v>
      </c>
      <c r="H134" s="126">
        <f t="shared" si="128"/>
        <v>0.25</v>
      </c>
      <c r="I134" s="127">
        <f t="shared" si="130"/>
        <v>0</v>
      </c>
      <c r="J134" s="126">
        <f>'GSlt50 Normalized'!J134</f>
        <v>0.5</v>
      </c>
      <c r="K134" s="12">
        <f t="shared" si="140"/>
        <v>2181647.9519726802</v>
      </c>
      <c r="L134" s="1">
        <f t="shared" ca="1" si="141"/>
        <v>7476185.6196593028</v>
      </c>
      <c r="M134" s="1">
        <f t="shared" ca="1" si="142"/>
        <v>0</v>
      </c>
      <c r="N134" s="1">
        <f t="shared" si="143"/>
        <v>16929843.386869632</v>
      </c>
      <c r="O134" s="1">
        <f t="shared" si="144"/>
        <v>-933008.73843865748</v>
      </c>
      <c r="P134" s="1">
        <f t="shared" si="145"/>
        <v>0</v>
      </c>
      <c r="Q134" s="1">
        <f t="shared" ca="1" si="138"/>
        <v>25654668.220062956</v>
      </c>
    </row>
    <row r="135" spans="1:17">
      <c r="A135" s="11">
        <v>44958</v>
      </c>
      <c r="B135" s="5">
        <f t="shared" si="121"/>
        <v>2023</v>
      </c>
      <c r="C135" s="5">
        <f t="shared" si="122"/>
        <v>2</v>
      </c>
      <c r="E135" s="125">
        <f t="shared" ref="E135:F135" ca="1" si="149">E123</f>
        <v>621.00999999999988</v>
      </c>
      <c r="F135" s="125">
        <f t="shared" ca="1" si="149"/>
        <v>0</v>
      </c>
      <c r="G135" s="122">
        <f t="shared" si="127"/>
        <v>28</v>
      </c>
      <c r="H135" s="126">
        <f t="shared" si="128"/>
        <v>0.25</v>
      </c>
      <c r="I135" s="127">
        <f t="shared" si="130"/>
        <v>0</v>
      </c>
      <c r="J135" s="126">
        <f>'GSlt50 Normalized'!J135</f>
        <v>0.5</v>
      </c>
      <c r="K135" s="12">
        <f t="shared" si="140"/>
        <v>2181647.9519726802</v>
      </c>
      <c r="L135" s="1">
        <f t="shared" ca="1" si="141"/>
        <v>6824715.9765168121</v>
      </c>
      <c r="M135" s="1">
        <f t="shared" ca="1" si="142"/>
        <v>0</v>
      </c>
      <c r="N135" s="1">
        <f t="shared" si="143"/>
        <v>15291471.446204826</v>
      </c>
      <c r="O135" s="1">
        <f t="shared" si="144"/>
        <v>-933008.73843865748</v>
      </c>
      <c r="P135" s="1">
        <f t="shared" si="145"/>
        <v>0</v>
      </c>
      <c r="Q135" s="1">
        <f t="shared" ca="1" si="138"/>
        <v>23364826.636255659</v>
      </c>
    </row>
    <row r="136" spans="1:17">
      <c r="A136" s="11">
        <v>44986</v>
      </c>
      <c r="B136" s="5">
        <f t="shared" si="121"/>
        <v>2023</v>
      </c>
      <c r="C136" s="5">
        <f t="shared" si="122"/>
        <v>3</v>
      </c>
      <c r="E136" s="125">
        <f t="shared" ref="E136:F136" ca="1" si="150">E124</f>
        <v>525.08999999999992</v>
      </c>
      <c r="F136" s="125">
        <f t="shared" ca="1" si="150"/>
        <v>0.58000000000000007</v>
      </c>
      <c r="G136" s="122">
        <f t="shared" si="127"/>
        <v>31</v>
      </c>
      <c r="H136" s="126">
        <f t="shared" si="128"/>
        <v>0.25</v>
      </c>
      <c r="I136" s="127">
        <f t="shared" si="130"/>
        <v>0</v>
      </c>
      <c r="J136" s="126">
        <f>'GSlt50 Normalized'!J136</f>
        <v>0.5</v>
      </c>
      <c r="K136" s="12">
        <f t="shared" si="140"/>
        <v>2181647.9519726802</v>
      </c>
      <c r="L136" s="1">
        <f t="shared" ca="1" si="141"/>
        <v>5770583.5849812618</v>
      </c>
      <c r="M136" s="1">
        <f t="shared" ca="1" si="142"/>
        <v>11654.936560543607</v>
      </c>
      <c r="N136" s="1">
        <f t="shared" si="143"/>
        <v>16929843.386869632</v>
      </c>
      <c r="O136" s="1">
        <f t="shared" si="144"/>
        <v>-933008.73843865748</v>
      </c>
      <c r="P136" s="1">
        <f t="shared" si="145"/>
        <v>0</v>
      </c>
      <c r="Q136" s="1">
        <f t="shared" ca="1" si="138"/>
        <v>23960721.121945459</v>
      </c>
    </row>
    <row r="137" spans="1:17">
      <c r="A137" s="11">
        <v>45017</v>
      </c>
      <c r="B137" s="5">
        <f t="shared" si="121"/>
        <v>2023</v>
      </c>
      <c r="C137" s="5">
        <f t="shared" si="122"/>
        <v>4</v>
      </c>
      <c r="E137" s="125">
        <f t="shared" ref="E137:F137" ca="1" si="151">E125</f>
        <v>323.27</v>
      </c>
      <c r="F137" s="125">
        <f t="shared" ca="1" si="151"/>
        <v>2.66</v>
      </c>
      <c r="G137" s="122">
        <f t="shared" si="127"/>
        <v>30</v>
      </c>
      <c r="H137" s="126">
        <f t="shared" si="128"/>
        <v>0.25</v>
      </c>
      <c r="I137" s="127">
        <f t="shared" si="130"/>
        <v>0</v>
      </c>
      <c r="J137" s="126">
        <f>'GSlt50 Normalized'!J137</f>
        <v>0.5</v>
      </c>
      <c r="K137" s="12">
        <f t="shared" si="140"/>
        <v>2181647.9519726802</v>
      </c>
      <c r="L137" s="1">
        <f t="shared" ca="1" si="141"/>
        <v>3552641.5576699092</v>
      </c>
      <c r="M137" s="1">
        <f t="shared" ca="1" si="142"/>
        <v>53451.950432837912</v>
      </c>
      <c r="N137" s="1">
        <f t="shared" si="143"/>
        <v>16383719.406648029</v>
      </c>
      <c r="O137" s="1">
        <f t="shared" si="144"/>
        <v>-933008.73843865748</v>
      </c>
      <c r="P137" s="1">
        <f t="shared" si="145"/>
        <v>0</v>
      </c>
      <c r="Q137" s="1">
        <f t="shared" ca="1" si="138"/>
        <v>21238452.128284797</v>
      </c>
    </row>
    <row r="138" spans="1:17">
      <c r="A138" s="11">
        <v>45047</v>
      </c>
      <c r="B138" s="5">
        <f t="shared" si="121"/>
        <v>2023</v>
      </c>
      <c r="C138" s="5">
        <f t="shared" si="122"/>
        <v>5</v>
      </c>
      <c r="E138" s="125">
        <f t="shared" ref="E138:F138" ca="1" si="152">E126</f>
        <v>121.16</v>
      </c>
      <c r="F138" s="125">
        <f t="shared" ca="1" si="152"/>
        <v>64.11</v>
      </c>
      <c r="G138" s="122">
        <f t="shared" si="127"/>
        <v>31</v>
      </c>
      <c r="H138" s="126">
        <f t="shared" si="128"/>
        <v>0.25</v>
      </c>
      <c r="I138" s="127">
        <f t="shared" si="130"/>
        <v>1</v>
      </c>
      <c r="J138" s="126">
        <f>'GSlt50 Normalized'!J138</f>
        <v>0.5</v>
      </c>
      <c r="K138" s="12">
        <f t="shared" si="140"/>
        <v>2181647.9519726802</v>
      </c>
      <c r="L138" s="1">
        <f t="shared" ca="1" si="141"/>
        <v>1331512.5162473666</v>
      </c>
      <c r="M138" s="1">
        <f t="shared" ca="1" si="142"/>
        <v>1288272.384304225</v>
      </c>
      <c r="N138" s="1">
        <f t="shared" si="143"/>
        <v>16929843.386869632</v>
      </c>
      <c r="O138" s="1">
        <f t="shared" si="144"/>
        <v>-933008.73843865748</v>
      </c>
      <c r="P138" s="1">
        <f t="shared" si="145"/>
        <v>-422277.25703087001</v>
      </c>
      <c r="Q138" s="1">
        <f t="shared" ca="1" si="138"/>
        <v>20375990.243924376</v>
      </c>
    </row>
    <row r="139" spans="1:17">
      <c r="A139" s="11">
        <v>45078</v>
      </c>
      <c r="B139" s="5">
        <f t="shared" si="121"/>
        <v>2023</v>
      </c>
      <c r="C139" s="5">
        <f t="shared" si="122"/>
        <v>6</v>
      </c>
      <c r="E139" s="125">
        <f t="shared" ref="E139:F139" ca="1" si="153">E127</f>
        <v>19.970000000000002</v>
      </c>
      <c r="F139" s="125">
        <f t="shared" ca="1" si="153"/>
        <v>161.94999999999999</v>
      </c>
      <c r="G139" s="122">
        <f t="shared" si="127"/>
        <v>30</v>
      </c>
      <c r="H139" s="126">
        <f t="shared" si="128"/>
        <v>0.25</v>
      </c>
      <c r="I139" s="127">
        <f t="shared" si="130"/>
        <v>1</v>
      </c>
      <c r="J139" s="126">
        <f>'GSlt50 Normalized'!J139</f>
        <v>0.5</v>
      </c>
      <c r="K139" s="12">
        <f t="shared" si="140"/>
        <v>2181647.9519726802</v>
      </c>
      <c r="L139" s="1">
        <f t="shared" ca="1" si="141"/>
        <v>219464.38551881741</v>
      </c>
      <c r="M139" s="1">
        <f t="shared" ca="1" si="142"/>
        <v>3254339.6137586837</v>
      </c>
      <c r="N139" s="1">
        <f t="shared" si="143"/>
        <v>16383719.406648029</v>
      </c>
      <c r="O139" s="1">
        <f t="shared" si="144"/>
        <v>-933008.73843865748</v>
      </c>
      <c r="P139" s="1">
        <f t="shared" si="145"/>
        <v>-422277.25703087001</v>
      </c>
      <c r="Q139" s="1">
        <f t="shared" ca="1" si="138"/>
        <v>20683885.36242868</v>
      </c>
    </row>
    <row r="140" spans="1:17">
      <c r="A140" s="11">
        <v>45108</v>
      </c>
      <c r="B140" s="5">
        <f t="shared" si="121"/>
        <v>2023</v>
      </c>
      <c r="C140" s="5">
        <f t="shared" si="122"/>
        <v>7</v>
      </c>
      <c r="E140" s="125">
        <f t="shared" ref="E140:F140" ca="1" si="154">E128</f>
        <v>0.72999999999999987</v>
      </c>
      <c r="F140" s="125">
        <f t="shared" ca="1" si="154"/>
        <v>277.32000000000005</v>
      </c>
      <c r="G140" s="122">
        <f t="shared" si="127"/>
        <v>31</v>
      </c>
      <c r="H140" s="126">
        <f t="shared" si="128"/>
        <v>0.25</v>
      </c>
      <c r="I140" s="127">
        <f t="shared" si="130"/>
        <v>1</v>
      </c>
      <c r="J140" s="126">
        <f>'GSlt50 Normalized'!J140</f>
        <v>0.5</v>
      </c>
      <c r="K140" s="12">
        <f t="shared" si="140"/>
        <v>2181647.9519726802</v>
      </c>
      <c r="L140" s="1">
        <f t="shared" ca="1" si="141"/>
        <v>8022.4837971325314</v>
      </c>
      <c r="M140" s="1">
        <f t="shared" ca="1" si="142"/>
        <v>5572667.253396471</v>
      </c>
      <c r="N140" s="1">
        <f t="shared" si="143"/>
        <v>16929843.386869632</v>
      </c>
      <c r="O140" s="1">
        <f t="shared" si="144"/>
        <v>-933008.73843865748</v>
      </c>
      <c r="P140" s="1">
        <f t="shared" si="145"/>
        <v>-422277.25703087001</v>
      </c>
      <c r="Q140" s="1">
        <f t="shared" ca="1" si="138"/>
        <v>23336895.080566388</v>
      </c>
    </row>
    <row r="141" spans="1:17">
      <c r="A141" s="11">
        <v>45139</v>
      </c>
      <c r="B141" s="5">
        <f t="shared" si="121"/>
        <v>2023</v>
      </c>
      <c r="C141" s="5">
        <f t="shared" si="122"/>
        <v>8</v>
      </c>
      <c r="E141" s="125">
        <f t="shared" ref="E141:F141" ca="1" si="155">E129</f>
        <v>1.7199999999999995</v>
      </c>
      <c r="F141" s="125">
        <f t="shared" ca="1" si="155"/>
        <v>259.34000000000003</v>
      </c>
      <c r="G141" s="122">
        <f t="shared" si="127"/>
        <v>31</v>
      </c>
      <c r="H141" s="126">
        <f t="shared" si="128"/>
        <v>0.25</v>
      </c>
      <c r="I141" s="127">
        <f t="shared" si="130"/>
        <v>1</v>
      </c>
      <c r="J141" s="126">
        <f>'GSlt50 Normalized'!J141</f>
        <v>0.5</v>
      </c>
      <c r="K141" s="12">
        <f t="shared" si="140"/>
        <v>2181647.9519726802</v>
      </c>
      <c r="L141" s="1">
        <f t="shared" ca="1" si="141"/>
        <v>18902.290590504046</v>
      </c>
      <c r="M141" s="1">
        <f t="shared" ca="1" si="142"/>
        <v>5211364.220019619</v>
      </c>
      <c r="N141" s="1">
        <f t="shared" si="143"/>
        <v>16929843.386869632</v>
      </c>
      <c r="O141" s="1">
        <f t="shared" si="144"/>
        <v>-933008.73843865748</v>
      </c>
      <c r="P141" s="1">
        <f t="shared" si="145"/>
        <v>-422277.25703087001</v>
      </c>
      <c r="Q141" s="1">
        <f t="shared" ca="1" si="138"/>
        <v>22986471.853982907</v>
      </c>
    </row>
    <row r="142" spans="1:17">
      <c r="A142" s="11">
        <v>45170</v>
      </c>
      <c r="B142" s="5">
        <f t="shared" si="121"/>
        <v>2023</v>
      </c>
      <c r="C142" s="5">
        <f t="shared" si="122"/>
        <v>9</v>
      </c>
      <c r="E142" s="125">
        <f t="shared" ref="E142:F142" ca="1" si="156">E130</f>
        <v>46.3</v>
      </c>
      <c r="F142" s="125">
        <f t="shared" ca="1" si="156"/>
        <v>132.88999999999999</v>
      </c>
      <c r="G142" s="122">
        <f t="shared" si="127"/>
        <v>30</v>
      </c>
      <c r="H142" s="126">
        <f t="shared" si="128"/>
        <v>0.25</v>
      </c>
      <c r="I142" s="127">
        <f t="shared" si="130"/>
        <v>0</v>
      </c>
      <c r="J142" s="126">
        <f>'GSlt50 Normalized'!J142</f>
        <v>0.5</v>
      </c>
      <c r="K142" s="12">
        <f t="shared" si="140"/>
        <v>2181647.9519726802</v>
      </c>
      <c r="L142" s="1">
        <f t="shared" ca="1" si="141"/>
        <v>508823.2874071729</v>
      </c>
      <c r="M142" s="1">
        <f t="shared" ca="1" si="142"/>
        <v>2670387.1026390335</v>
      </c>
      <c r="N142" s="1">
        <f t="shared" si="143"/>
        <v>16383719.406648029</v>
      </c>
      <c r="O142" s="1">
        <f t="shared" si="144"/>
        <v>-933008.73843865748</v>
      </c>
      <c r="P142" s="1">
        <f t="shared" si="145"/>
        <v>0</v>
      </c>
      <c r="Q142" s="1">
        <f t="shared" ca="1" si="138"/>
        <v>20811569.010228258</v>
      </c>
    </row>
    <row r="143" spans="1:17">
      <c r="A143" s="11">
        <v>45200</v>
      </c>
      <c r="B143" s="5">
        <f t="shared" si="121"/>
        <v>2023</v>
      </c>
      <c r="C143" s="5">
        <f t="shared" si="122"/>
        <v>10</v>
      </c>
      <c r="E143" s="125">
        <f t="shared" ref="E143:F143" ca="1" si="157">E131</f>
        <v>183.56</v>
      </c>
      <c r="F143" s="125">
        <f t="shared" ca="1" si="157"/>
        <v>34.660000000000004</v>
      </c>
      <c r="G143" s="122">
        <f t="shared" si="127"/>
        <v>31</v>
      </c>
      <c r="H143" s="126">
        <f t="shared" si="128"/>
        <v>0.25</v>
      </c>
      <c r="I143" s="127">
        <f t="shared" si="130"/>
        <v>0</v>
      </c>
      <c r="J143" s="126">
        <f>'GSlt50 Normalized'!J143</f>
        <v>0.5</v>
      </c>
      <c r="K143" s="12">
        <f t="shared" si="140"/>
        <v>2181647.9519726802</v>
      </c>
      <c r="L143" s="1">
        <f t="shared" ca="1" si="141"/>
        <v>2017270.0353447229</v>
      </c>
      <c r="M143" s="1">
        <f t="shared" ca="1" si="142"/>
        <v>696482.93308351957</v>
      </c>
      <c r="N143" s="1">
        <f t="shared" si="143"/>
        <v>16929843.386869632</v>
      </c>
      <c r="O143" s="1">
        <f t="shared" si="144"/>
        <v>-933008.73843865748</v>
      </c>
      <c r="P143" s="1">
        <f t="shared" si="145"/>
        <v>0</v>
      </c>
      <c r="Q143" s="1">
        <f t="shared" ca="1" si="138"/>
        <v>20892235.568831895</v>
      </c>
    </row>
    <row r="144" spans="1:17">
      <c r="A144" s="11">
        <v>45231</v>
      </c>
      <c r="B144" s="5">
        <f t="shared" si="121"/>
        <v>2023</v>
      </c>
      <c r="C144" s="5">
        <f t="shared" si="122"/>
        <v>11</v>
      </c>
      <c r="E144" s="125">
        <f t="shared" ref="E144:F144" ca="1" si="158">E132</f>
        <v>391.92999999999995</v>
      </c>
      <c r="F144" s="125">
        <f t="shared" ca="1" si="158"/>
        <v>1.0099999999999998</v>
      </c>
      <c r="G144" s="122">
        <f t="shared" si="127"/>
        <v>30</v>
      </c>
      <c r="H144" s="126">
        <f t="shared" si="128"/>
        <v>0.25</v>
      </c>
      <c r="I144" s="127">
        <f t="shared" si="130"/>
        <v>0</v>
      </c>
      <c r="J144" s="126">
        <f>'GSlt50 Normalized'!J144</f>
        <v>0.5</v>
      </c>
      <c r="K144" s="12">
        <f t="shared" si="140"/>
        <v>2181647.9519726802</v>
      </c>
      <c r="L144" s="1">
        <f t="shared" ca="1" si="141"/>
        <v>4307194.6227536341</v>
      </c>
      <c r="M144" s="1">
        <f t="shared" ca="1" si="142"/>
        <v>20295.665389912134</v>
      </c>
      <c r="N144" s="1">
        <f t="shared" si="143"/>
        <v>16383719.406648029</v>
      </c>
      <c r="O144" s="1">
        <f t="shared" si="144"/>
        <v>-933008.73843865748</v>
      </c>
      <c r="P144" s="1">
        <f t="shared" si="145"/>
        <v>0</v>
      </c>
      <c r="Q144" s="1">
        <f t="shared" ca="1" si="138"/>
        <v>21959848.908325598</v>
      </c>
    </row>
    <row r="145" spans="1:17">
      <c r="A145" s="11">
        <v>45261</v>
      </c>
      <c r="B145" s="5">
        <f t="shared" si="121"/>
        <v>2023</v>
      </c>
      <c r="C145" s="5">
        <f t="shared" si="122"/>
        <v>12</v>
      </c>
      <c r="E145" s="125">
        <f t="shared" ref="E145:F145" ca="1" si="159">E133</f>
        <v>554.06000000000006</v>
      </c>
      <c r="F145" s="125">
        <f t="shared" ca="1" si="159"/>
        <v>0</v>
      </c>
      <c r="G145" s="122">
        <f t="shared" si="127"/>
        <v>31</v>
      </c>
      <c r="H145" s="126">
        <f t="shared" si="128"/>
        <v>0.25</v>
      </c>
      <c r="I145" s="127">
        <f t="shared" si="130"/>
        <v>0</v>
      </c>
      <c r="J145" s="126">
        <f>'GSlt50 Normalized'!J145</f>
        <v>0.5</v>
      </c>
      <c r="K145" s="12">
        <f t="shared" si="140"/>
        <v>2181647.9519726802</v>
      </c>
      <c r="L145" s="1">
        <f t="shared" ca="1" si="141"/>
        <v>6088955.3049852764</v>
      </c>
      <c r="M145" s="1">
        <f t="shared" ca="1" si="142"/>
        <v>0</v>
      </c>
      <c r="N145" s="1">
        <f t="shared" si="143"/>
        <v>16929843.386869632</v>
      </c>
      <c r="O145" s="1">
        <f t="shared" si="144"/>
        <v>-933008.73843865748</v>
      </c>
      <c r="P145" s="1">
        <f t="shared" si="145"/>
        <v>0</v>
      </c>
      <c r="Q145" s="1">
        <f t="shared" ca="1" si="138"/>
        <v>24267437.905388929</v>
      </c>
    </row>
    <row r="146" spans="1:17">
      <c r="K146" s="12"/>
      <c r="L146" s="1"/>
      <c r="M146" s="1"/>
      <c r="N146" s="1"/>
      <c r="O146" s="1"/>
      <c r="P146" s="1"/>
      <c r="Q146" s="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622C2-A24C-422A-B057-BFA38EA0FB28}">
  <sheetPr codeName="Sheet13">
    <tabColor theme="4" tint="0.79998168889431442"/>
  </sheetPr>
  <dimension ref="A1:AJ145"/>
  <sheetViews>
    <sheetView topLeftCell="P1" workbookViewId="0">
      <selection activeCell="W4" sqref="W4:AA23"/>
    </sheetView>
  </sheetViews>
  <sheetFormatPr defaultRowHeight="12.75"/>
  <cols>
    <col min="1" max="3" width="9.140625" style="5"/>
    <col min="4" max="4" width="14" style="5" bestFit="1" customWidth="1"/>
    <col min="5" max="8" width="9.28515625" style="5" bestFit="1" customWidth="1"/>
    <col min="9" max="9" width="11" style="5" customWidth="1"/>
    <col min="10" max="10" width="9.28515625" style="5" customWidth="1"/>
    <col min="11" max="11" width="9.140625" style="5"/>
    <col min="12" max="12" width="12.85546875" style="5" bestFit="1" customWidth="1"/>
    <col min="13" max="13" width="11.28515625" style="5" bestFit="1" customWidth="1"/>
    <col min="14" max="14" width="10.28515625" style="5" bestFit="1" customWidth="1"/>
    <col min="15" max="15" width="11.28515625" style="5" bestFit="1" customWidth="1"/>
    <col min="16" max="16" width="11.85546875" style="5" bestFit="1" customWidth="1"/>
    <col min="17" max="18" width="11.85546875" style="5" customWidth="1"/>
    <col min="19" max="19" width="13.42578125" style="5" bestFit="1" customWidth="1"/>
    <col min="20" max="22" width="9.140625" style="5"/>
    <col min="23" max="23" width="11.85546875" style="5" customWidth="1"/>
    <col min="24" max="24" width="12.140625" style="5" customWidth="1"/>
    <col min="25" max="25" width="13.42578125" style="5" customWidth="1"/>
    <col min="26" max="26" width="12.5703125" style="5" bestFit="1" customWidth="1"/>
    <col min="27" max="27" width="12" style="5" bestFit="1" customWidth="1"/>
    <col min="28" max="28" width="10.28515625" style="5" bestFit="1" customWidth="1"/>
    <col min="29" max="32" width="10.85546875" style="5" bestFit="1" customWidth="1"/>
    <col min="33" max="33" width="10.28515625" style="5" bestFit="1" customWidth="1"/>
    <col min="34" max="35" width="10.85546875" style="5" bestFit="1" customWidth="1"/>
    <col min="36" max="36" width="12.85546875" style="5" customWidth="1"/>
    <col min="37" max="16384" width="9.140625" style="5"/>
  </cols>
  <sheetData>
    <row r="1" spans="1:27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Dataset!Q1</f>
        <v>LUkWh_NoCDM</v>
      </c>
      <c r="E1" s="5" t="str">
        <f>Dataset!AP1</f>
        <v>HDD10</v>
      </c>
      <c r="F1" s="5" t="str">
        <f>Dataset!AS1</f>
        <v>CDD8</v>
      </c>
      <c r="G1" s="5" t="str">
        <f>Dataset!AY1</f>
        <v>MonthDays</v>
      </c>
      <c r="H1" s="115" t="str">
        <f>Dataset!BS1</f>
        <v>COVID_AM</v>
      </c>
      <c r="I1" s="115" t="str">
        <f>Dataset!AW1</f>
        <v>KingstonFTEAdj</v>
      </c>
      <c r="J1" s="115" t="str">
        <f>Dataset!BQ1</f>
        <v>Summer</v>
      </c>
      <c r="L1" s="5" t="str">
        <f>W9</f>
        <v>const</v>
      </c>
      <c r="M1" s="5" t="str">
        <f>E1</f>
        <v>HDD10</v>
      </c>
      <c r="N1" s="5" t="str">
        <f>F1</f>
        <v>CDD8</v>
      </c>
      <c r="O1" s="5" t="str">
        <f>G1</f>
        <v>MonthDays</v>
      </c>
      <c r="P1" s="5" t="str">
        <f>H1</f>
        <v>COVID_AM</v>
      </c>
      <c r="Q1" s="5" t="str">
        <f t="shared" ref="Q1:R1" si="0">I1</f>
        <v>KingstonFTEAdj</v>
      </c>
      <c r="R1" s="5" t="str">
        <f t="shared" si="0"/>
        <v>Summer</v>
      </c>
      <c r="S1" s="42" t="s">
        <v>145</v>
      </c>
    </row>
    <row r="2" spans="1:27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Dataset!Q2</f>
        <v>12697319.10976099</v>
      </c>
      <c r="E2" s="124">
        <f ca="1">Weather!DF61</f>
        <v>494.28999999999996</v>
      </c>
      <c r="F2" s="124">
        <f ca="1">Weather!DU61</f>
        <v>0</v>
      </c>
      <c r="G2" s="12">
        <f>Dataset!AY2</f>
        <v>31</v>
      </c>
      <c r="H2" s="115">
        <f>Dataset!BS2</f>
        <v>0</v>
      </c>
      <c r="I2" s="115">
        <f>Dataset!AW2</f>
        <v>80.2</v>
      </c>
      <c r="J2" s="115">
        <f>Dataset!BQ2</f>
        <v>0</v>
      </c>
      <c r="L2" s="12">
        <f t="shared" ref="L2:L33" si="1">$X$9</f>
        <v>-6985371.5481185997</v>
      </c>
      <c r="M2" s="1">
        <f t="shared" ref="M2:M33" ca="1" si="2">E2*$X$10</f>
        <v>950877.29004726489</v>
      </c>
      <c r="N2" s="1">
        <f t="shared" ref="N2:N33" ca="1" si="3">F2*$X$11</f>
        <v>0</v>
      </c>
      <c r="O2" s="1">
        <f t="shared" ref="O2:O33" si="4">G2*$X$12</f>
        <v>11026790.95318036</v>
      </c>
      <c r="P2" s="1">
        <f t="shared" ref="P2:P33" si="5">H2*$X$13</f>
        <v>0</v>
      </c>
      <c r="Q2" s="1">
        <f t="shared" ref="Q2:Q33" si="6">I2*$X$14</f>
        <v>8231320.3065707162</v>
      </c>
      <c r="R2" s="1">
        <f t="shared" ref="R2:R33" si="7">J2*$X$15</f>
        <v>0</v>
      </c>
      <c r="S2" s="1">
        <f t="shared" ref="S2:S54" ca="1" si="8">SUM(L2:R2)</f>
        <v>13223617.001679741</v>
      </c>
    </row>
    <row r="3" spans="1:27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Dataset!Q3</f>
        <v>11988374.952560991</v>
      </c>
      <c r="E3" s="124">
        <f ca="1">Weather!DF62</f>
        <v>451.20999999999992</v>
      </c>
      <c r="F3" s="124">
        <f ca="1">Weather!DU62</f>
        <v>0</v>
      </c>
      <c r="G3" s="12">
        <f>Dataset!AY3</f>
        <v>29</v>
      </c>
      <c r="H3" s="115">
        <f>Dataset!BS3</f>
        <v>0</v>
      </c>
      <c r="I3" s="115">
        <f>Dataset!AW3</f>
        <v>81.2</v>
      </c>
      <c r="J3" s="115">
        <f>Dataset!BQ3</f>
        <v>0</v>
      </c>
      <c r="L3" s="12">
        <f t="shared" si="1"/>
        <v>-6985371.5481185997</v>
      </c>
      <c r="M3" s="1">
        <f t="shared" ca="1" si="2"/>
        <v>868003.28155986639</v>
      </c>
      <c r="N3" s="1">
        <f t="shared" ca="1" si="3"/>
        <v>0</v>
      </c>
      <c r="O3" s="1">
        <f t="shared" si="4"/>
        <v>10315385.085233239</v>
      </c>
      <c r="P3" s="1">
        <f t="shared" si="5"/>
        <v>0</v>
      </c>
      <c r="Q3" s="1">
        <f t="shared" si="6"/>
        <v>8333955.2231114982</v>
      </c>
      <c r="R3" s="1">
        <f t="shared" si="7"/>
        <v>0</v>
      </c>
      <c r="S3" s="1">
        <f t="shared" ca="1" si="8"/>
        <v>12531972.041786004</v>
      </c>
    </row>
    <row r="4" spans="1:27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Dataset!Q4</f>
        <v>12366571.908560989</v>
      </c>
      <c r="E4" s="124">
        <f ca="1">Weather!DF63</f>
        <v>340.82</v>
      </c>
      <c r="F4" s="124">
        <f ca="1">Weather!DU63</f>
        <v>3.6400000000000006</v>
      </c>
      <c r="G4" s="12">
        <f>Dataset!AY4</f>
        <v>31</v>
      </c>
      <c r="H4" s="115">
        <f>Dataset!BS4</f>
        <v>0</v>
      </c>
      <c r="I4" s="115">
        <f>Dataset!AW4</f>
        <v>81.2</v>
      </c>
      <c r="J4" s="115">
        <f>Dataset!BQ4</f>
        <v>0</v>
      </c>
      <c r="L4" s="12">
        <f t="shared" si="1"/>
        <v>-6985371.5481185997</v>
      </c>
      <c r="M4" s="1">
        <f t="shared" ca="1" si="2"/>
        <v>655643.44411966426</v>
      </c>
      <c r="N4" s="1">
        <f t="shared" ca="1" si="3"/>
        <v>33779.435561189472</v>
      </c>
      <c r="O4" s="1">
        <f t="shared" si="4"/>
        <v>11026790.95318036</v>
      </c>
      <c r="P4" s="1">
        <f t="shared" si="5"/>
        <v>0</v>
      </c>
      <c r="Q4" s="1">
        <f t="shared" si="6"/>
        <v>8333955.2231114982</v>
      </c>
      <c r="R4" s="1">
        <f t="shared" si="7"/>
        <v>0</v>
      </c>
      <c r="S4" s="1">
        <f t="shared" ca="1" si="8"/>
        <v>13064797.507854111</v>
      </c>
      <c r="W4" s="5" t="s">
        <v>259</v>
      </c>
    </row>
    <row r="5" spans="1:27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Dataset!Q5</f>
        <v>11805181.71976099</v>
      </c>
      <c r="E5" s="124">
        <f ca="1">Weather!DF64</f>
        <v>150.01000000000002</v>
      </c>
      <c r="F5" s="124">
        <f ca="1">Weather!DU64</f>
        <v>16.649999999999999</v>
      </c>
      <c r="G5" s="12">
        <f>Dataset!AY5</f>
        <v>30</v>
      </c>
      <c r="H5" s="115">
        <f>Dataset!BS5</f>
        <v>0</v>
      </c>
      <c r="I5" s="115">
        <f>Dataset!AW5</f>
        <v>80.900000000000006</v>
      </c>
      <c r="J5" s="115">
        <f>Dataset!BQ5</f>
        <v>0</v>
      </c>
      <c r="L5" s="12">
        <f t="shared" si="1"/>
        <v>-6985371.5481185997</v>
      </c>
      <c r="M5" s="1">
        <f t="shared" ca="1" si="2"/>
        <v>288577.762608975</v>
      </c>
      <c r="N5" s="1">
        <f t="shared" ca="1" si="3"/>
        <v>154513.07749829793</v>
      </c>
      <c r="O5" s="1">
        <f t="shared" si="4"/>
        <v>10671088.0192068</v>
      </c>
      <c r="P5" s="1">
        <f t="shared" si="5"/>
        <v>0</v>
      </c>
      <c r="Q5" s="1">
        <f t="shared" si="6"/>
        <v>8303164.7481492637</v>
      </c>
      <c r="R5" s="1">
        <f t="shared" si="7"/>
        <v>0</v>
      </c>
      <c r="S5" s="1">
        <f t="shared" ca="1" si="8"/>
        <v>12431972.059344737</v>
      </c>
      <c r="W5" s="5" t="s">
        <v>236</v>
      </c>
    </row>
    <row r="6" spans="1:27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Dataset!Q6</f>
        <v>12594518.971860992</v>
      </c>
      <c r="E6" s="124">
        <f ca="1">Weather!DF65</f>
        <v>23</v>
      </c>
      <c r="F6" s="124">
        <f ca="1">Weather!DU65</f>
        <v>152.63</v>
      </c>
      <c r="G6" s="12">
        <f>Dataset!AY6</f>
        <v>31</v>
      </c>
      <c r="H6" s="115">
        <f>Dataset!BS6</f>
        <v>0</v>
      </c>
      <c r="I6" s="115">
        <f>Dataset!AW6</f>
        <v>80.8</v>
      </c>
      <c r="J6" s="115">
        <f>Dataset!BQ6</f>
        <v>1</v>
      </c>
      <c r="L6" s="12">
        <f t="shared" si="1"/>
        <v>-6985371.5481185997</v>
      </c>
      <c r="M6" s="1">
        <f t="shared" ca="1" si="2"/>
        <v>44245.640557339</v>
      </c>
      <c r="N6" s="1">
        <f t="shared" ca="1" si="3"/>
        <v>1416416.2773913043</v>
      </c>
      <c r="O6" s="1">
        <f t="shared" si="4"/>
        <v>11026790.95318036</v>
      </c>
      <c r="P6" s="1">
        <f t="shared" si="5"/>
        <v>0</v>
      </c>
      <c r="Q6" s="1">
        <f t="shared" si="6"/>
        <v>8292901.2564951852</v>
      </c>
      <c r="R6" s="1">
        <f t="shared" si="7"/>
        <v>-927368.04797760001</v>
      </c>
      <c r="S6" s="1">
        <f t="shared" ca="1" si="8"/>
        <v>12867614.531527989</v>
      </c>
      <c r="W6" s="5" t="s">
        <v>260</v>
      </c>
    </row>
    <row r="7" spans="1:27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Dataset!Q7</f>
        <v>13355031.438260991</v>
      </c>
      <c r="E7" s="124">
        <f ca="1">Weather!DF66</f>
        <v>0.10999999999999996</v>
      </c>
      <c r="F7" s="124">
        <f ca="1">Weather!DU66</f>
        <v>280.97000000000003</v>
      </c>
      <c r="G7" s="12">
        <f>Dataset!AY7</f>
        <v>30</v>
      </c>
      <c r="H7" s="115">
        <f>Dataset!BS7</f>
        <v>0</v>
      </c>
      <c r="I7" s="115">
        <f>Dataset!AW7</f>
        <v>80.599999999999994</v>
      </c>
      <c r="J7" s="115">
        <f>Dataset!BQ7</f>
        <v>1</v>
      </c>
      <c r="L7" s="12">
        <f t="shared" si="1"/>
        <v>-6985371.5481185997</v>
      </c>
      <c r="M7" s="1">
        <f t="shared" ca="1" si="2"/>
        <v>211.60958527422991</v>
      </c>
      <c r="N7" s="1">
        <f t="shared" ca="1" si="3"/>
        <v>2607419.7828646717</v>
      </c>
      <c r="O7" s="1">
        <f t="shared" si="4"/>
        <v>10671088.0192068</v>
      </c>
      <c r="P7" s="1">
        <f t="shared" si="5"/>
        <v>0</v>
      </c>
      <c r="Q7" s="1">
        <f t="shared" si="6"/>
        <v>8272374.2731870282</v>
      </c>
      <c r="R7" s="1">
        <f t="shared" si="7"/>
        <v>-927368.04797760001</v>
      </c>
      <c r="S7" s="1">
        <f t="shared" ca="1" si="8"/>
        <v>13638354.088747574</v>
      </c>
    </row>
    <row r="8" spans="1:27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Dataset!Q8</f>
        <v>15527549.589560989</v>
      </c>
      <c r="E8" s="124">
        <f ca="1">Weather!DF67</f>
        <v>0</v>
      </c>
      <c r="F8" s="124">
        <f ca="1">Weather!DU67</f>
        <v>401.32</v>
      </c>
      <c r="G8" s="12">
        <f>Dataset!AY8</f>
        <v>31</v>
      </c>
      <c r="H8" s="115">
        <f>Dataset!BS8</f>
        <v>0</v>
      </c>
      <c r="I8" s="115">
        <f>Dataset!AW8</f>
        <v>79.5</v>
      </c>
      <c r="J8" s="115">
        <f>Dataset!BQ8</f>
        <v>1</v>
      </c>
      <c r="L8" s="12">
        <f t="shared" si="1"/>
        <v>-6985371.5481185997</v>
      </c>
      <c r="M8" s="1">
        <f t="shared" ca="1" si="2"/>
        <v>0</v>
      </c>
      <c r="N8" s="1">
        <f t="shared" ca="1" si="3"/>
        <v>3724275.5712682847</v>
      </c>
      <c r="O8" s="1">
        <f t="shared" si="4"/>
        <v>11026790.95318036</v>
      </c>
      <c r="P8" s="1">
        <f t="shared" si="5"/>
        <v>0</v>
      </c>
      <c r="Q8" s="1">
        <f t="shared" si="6"/>
        <v>8159475.8649921687</v>
      </c>
      <c r="R8" s="1">
        <f t="shared" si="7"/>
        <v>-927368.04797760001</v>
      </c>
      <c r="S8" s="1">
        <f t="shared" ca="1" si="8"/>
        <v>14997802.793344613</v>
      </c>
      <c r="X8" s="5" t="s">
        <v>129</v>
      </c>
      <c r="Y8" s="5" t="s">
        <v>130</v>
      </c>
      <c r="Z8" s="5" t="s">
        <v>131</v>
      </c>
      <c r="AA8" s="5" t="s">
        <v>132</v>
      </c>
    </row>
    <row r="9" spans="1:27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Dataset!Q9</f>
        <v>15427670.72056099</v>
      </c>
      <c r="E9" s="124">
        <f ca="1">Weather!DF68</f>
        <v>0</v>
      </c>
      <c r="F9" s="124">
        <f ca="1">Weather!DU68</f>
        <v>383.34</v>
      </c>
      <c r="G9" s="12">
        <f>Dataset!AY9</f>
        <v>31</v>
      </c>
      <c r="H9" s="115">
        <f>Dataset!BS9</f>
        <v>0</v>
      </c>
      <c r="I9" s="115">
        <f>Dataset!AW9</f>
        <v>77.900000000000006</v>
      </c>
      <c r="J9" s="115">
        <f>Dataset!BQ9</f>
        <v>1</v>
      </c>
      <c r="L9" s="12">
        <f t="shared" si="1"/>
        <v>-6985371.5481185997</v>
      </c>
      <c r="M9" s="1">
        <f t="shared" ca="1" si="2"/>
        <v>0</v>
      </c>
      <c r="N9" s="1">
        <f t="shared" ca="1" si="3"/>
        <v>3557420.007699552</v>
      </c>
      <c r="O9" s="1">
        <f t="shared" si="4"/>
        <v>11026790.95318036</v>
      </c>
      <c r="P9" s="1">
        <f t="shared" si="5"/>
        <v>0</v>
      </c>
      <c r="Q9" s="1">
        <f t="shared" si="6"/>
        <v>7995259.9985269178</v>
      </c>
      <c r="R9" s="1">
        <f t="shared" si="7"/>
        <v>-927368.04797760001</v>
      </c>
      <c r="S9" s="1">
        <f t="shared" ca="1" si="8"/>
        <v>14666731.36331063</v>
      </c>
      <c r="W9" s="5" t="s">
        <v>133</v>
      </c>
      <c r="X9" s="5">
        <v>-6985371.5481185997</v>
      </c>
      <c r="Y9" s="5">
        <v>3237943.8935012701</v>
      </c>
      <c r="Z9" s="5">
        <v>-2.1573479275346998</v>
      </c>
      <c r="AA9" s="5">
        <v>3.30963256595816E-2</v>
      </c>
    </row>
    <row r="10" spans="1:27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Dataset!Q10</f>
        <v>13901043.407560991</v>
      </c>
      <c r="E10" s="124">
        <f ca="1">Weather!DF69</f>
        <v>2.38</v>
      </c>
      <c r="F10" s="124">
        <f ca="1">Weather!DU69</f>
        <v>244.41</v>
      </c>
      <c r="G10" s="12">
        <f>Dataset!AY10</f>
        <v>30</v>
      </c>
      <c r="H10" s="115">
        <f>Dataset!BS10</f>
        <v>0</v>
      </c>
      <c r="I10" s="115">
        <f>Dataset!AW10</f>
        <v>77.2</v>
      </c>
      <c r="J10" s="115">
        <f>Dataset!BQ10</f>
        <v>0</v>
      </c>
      <c r="L10" s="12">
        <f t="shared" si="1"/>
        <v>-6985371.5481185997</v>
      </c>
      <c r="M10" s="1">
        <f t="shared" ca="1" si="2"/>
        <v>4578.4619359333401</v>
      </c>
      <c r="N10" s="1">
        <f t="shared" ca="1" si="3"/>
        <v>2268140.6168984389</v>
      </c>
      <c r="O10" s="1">
        <f t="shared" si="4"/>
        <v>10671088.0192068</v>
      </c>
      <c r="P10" s="1">
        <f t="shared" si="5"/>
        <v>0</v>
      </c>
      <c r="Q10" s="1">
        <f t="shared" si="6"/>
        <v>7923415.5569483703</v>
      </c>
      <c r="R10" s="1">
        <f t="shared" si="7"/>
        <v>0</v>
      </c>
      <c r="S10" s="1">
        <f t="shared" ca="1" si="8"/>
        <v>13881851.106870942</v>
      </c>
      <c r="W10" s="5" t="s">
        <v>40</v>
      </c>
      <c r="X10" s="5">
        <v>1923.7235024930001</v>
      </c>
      <c r="Y10" s="5">
        <v>462.49951929777501</v>
      </c>
      <c r="Z10" s="5">
        <v>4.1594064906571999</v>
      </c>
      <c r="AA10" s="104">
        <v>6.2432786782588896E-5</v>
      </c>
    </row>
    <row r="11" spans="1:27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Dataset!Q11</f>
        <v>12975024.451560991</v>
      </c>
      <c r="E11" s="124">
        <f ca="1">Weather!DF70</f>
        <v>52.379999999999995</v>
      </c>
      <c r="F11" s="124">
        <f ca="1">Weather!DU70</f>
        <v>98.47</v>
      </c>
      <c r="G11" s="12">
        <f>Dataset!AY11</f>
        <v>31</v>
      </c>
      <c r="H11" s="115">
        <f>Dataset!BS11</f>
        <v>0</v>
      </c>
      <c r="I11" s="115">
        <f>Dataset!AW11</f>
        <v>77</v>
      </c>
      <c r="J11" s="115">
        <f>Dataset!BQ11</f>
        <v>0</v>
      </c>
      <c r="L11" s="12">
        <f t="shared" si="1"/>
        <v>-6985371.5481185997</v>
      </c>
      <c r="M11" s="1">
        <f t="shared" ca="1" si="2"/>
        <v>100764.63706058334</v>
      </c>
      <c r="N11" s="1">
        <f t="shared" ca="1" si="3"/>
        <v>913807.97244789195</v>
      </c>
      <c r="O11" s="1">
        <f t="shared" si="4"/>
        <v>11026790.95318036</v>
      </c>
      <c r="P11" s="1">
        <f t="shared" si="5"/>
        <v>0</v>
      </c>
      <c r="Q11" s="1">
        <f t="shared" si="6"/>
        <v>7902888.5736402133</v>
      </c>
      <c r="R11" s="1">
        <f t="shared" si="7"/>
        <v>0</v>
      </c>
      <c r="S11" s="1">
        <f t="shared" ca="1" si="8"/>
        <v>12958880.588210449</v>
      </c>
      <c r="W11" s="5" t="s">
        <v>43</v>
      </c>
      <c r="X11" s="5">
        <v>9280.0647146124902</v>
      </c>
      <c r="Y11" s="5">
        <v>720.99039068596096</v>
      </c>
      <c r="Z11" s="5">
        <v>12.8712737846385</v>
      </c>
      <c r="AA11" s="104">
        <v>6.8578196938822098E-24</v>
      </c>
    </row>
    <row r="12" spans="1:27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Dataset!Q12</f>
        <v>12215266.684560992</v>
      </c>
      <c r="E12" s="124">
        <f ca="1">Weather!DF71</f>
        <v>216.5</v>
      </c>
      <c r="F12" s="124">
        <f ca="1">Weather!DU71</f>
        <v>11.499999999999996</v>
      </c>
      <c r="G12" s="12">
        <f>Dataset!AY12</f>
        <v>30</v>
      </c>
      <c r="H12" s="115">
        <f>Dataset!BS12</f>
        <v>0</v>
      </c>
      <c r="I12" s="115">
        <f>Dataset!AW12</f>
        <v>78.099999999999994</v>
      </c>
      <c r="J12" s="115">
        <f>Dataset!BQ12</f>
        <v>0</v>
      </c>
      <c r="L12" s="12">
        <f t="shared" si="1"/>
        <v>-6985371.5481185997</v>
      </c>
      <c r="M12" s="1">
        <f t="shared" ca="1" si="2"/>
        <v>416486.13828973449</v>
      </c>
      <c r="N12" s="1">
        <f t="shared" ca="1" si="3"/>
        <v>106720.7442180436</v>
      </c>
      <c r="O12" s="1">
        <f t="shared" si="4"/>
        <v>10671088.0192068</v>
      </c>
      <c r="P12" s="1">
        <f t="shared" si="5"/>
        <v>0</v>
      </c>
      <c r="Q12" s="1">
        <f t="shared" si="6"/>
        <v>8015786.9818350738</v>
      </c>
      <c r="R12" s="1">
        <f t="shared" si="7"/>
        <v>0</v>
      </c>
      <c r="S12" s="1">
        <f t="shared" ca="1" si="8"/>
        <v>12224710.335431052</v>
      </c>
      <c r="W12" s="5" t="s">
        <v>83</v>
      </c>
      <c r="X12" s="5">
        <v>355702.93397355999</v>
      </c>
      <c r="Y12" s="5">
        <v>46580.668049247899</v>
      </c>
      <c r="Z12" s="5">
        <v>7.6362780713554699</v>
      </c>
      <c r="AA12" s="104">
        <v>7.7845045710194902E-12</v>
      </c>
    </row>
    <row r="13" spans="1:27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Dataset!Q13</f>
        <v>11968584.360560991</v>
      </c>
      <c r="E13" s="124">
        <f ca="1">Weather!DF72</f>
        <v>368.06</v>
      </c>
      <c r="F13" s="124">
        <f ca="1">Weather!DU72</f>
        <v>0.82999999999999985</v>
      </c>
      <c r="G13" s="12">
        <f>Dataset!AY13</f>
        <v>31</v>
      </c>
      <c r="H13" s="115">
        <f>Dataset!BS13</f>
        <v>0</v>
      </c>
      <c r="I13" s="115">
        <f>Dataset!AW13</f>
        <v>78.400000000000006</v>
      </c>
      <c r="J13" s="115">
        <f>Dataset!BQ13</f>
        <v>0</v>
      </c>
      <c r="L13" s="12">
        <f t="shared" si="1"/>
        <v>-6985371.5481185997</v>
      </c>
      <c r="M13" s="1">
        <f t="shared" ca="1" si="2"/>
        <v>708045.67232757364</v>
      </c>
      <c r="N13" s="1">
        <f t="shared" ca="1" si="3"/>
        <v>7702.4537131283651</v>
      </c>
      <c r="O13" s="1">
        <f t="shared" si="4"/>
        <v>11026790.95318036</v>
      </c>
      <c r="P13" s="1">
        <f t="shared" si="5"/>
        <v>0</v>
      </c>
      <c r="Q13" s="1">
        <f t="shared" si="6"/>
        <v>8046577.4567973092</v>
      </c>
      <c r="R13" s="1">
        <f t="shared" si="7"/>
        <v>0</v>
      </c>
      <c r="S13" s="1">
        <f t="shared" ca="1" si="8"/>
        <v>12803744.987899771</v>
      </c>
      <c r="W13" s="5" t="s">
        <v>94</v>
      </c>
      <c r="X13" s="5">
        <v>-923021.77791586402</v>
      </c>
      <c r="Y13" s="5">
        <v>399048.462564254</v>
      </c>
      <c r="Z13" s="5">
        <v>-2.31305684523779</v>
      </c>
      <c r="AA13" s="5">
        <v>2.2529215990850501E-2</v>
      </c>
    </row>
    <row r="14" spans="1:27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Dataset!Q14</f>
        <v>12934842.524345918</v>
      </c>
      <c r="E14" s="124">
        <f t="shared" ref="E14:F14" ca="1" si="9">E2</f>
        <v>494.28999999999996</v>
      </c>
      <c r="F14" s="124">
        <f t="shared" ca="1" si="9"/>
        <v>0</v>
      </c>
      <c r="G14" s="12">
        <f>Dataset!AY14</f>
        <v>31</v>
      </c>
      <c r="H14" s="115">
        <f>Dataset!BS14</f>
        <v>0</v>
      </c>
      <c r="I14" s="115">
        <f>Dataset!AW14</f>
        <v>79.2</v>
      </c>
      <c r="J14" s="115">
        <f>Dataset!BQ14</f>
        <v>0</v>
      </c>
      <c r="L14" s="12">
        <f t="shared" si="1"/>
        <v>-6985371.5481185997</v>
      </c>
      <c r="M14" s="1">
        <f t="shared" ca="1" si="2"/>
        <v>950877.29004726489</v>
      </c>
      <c r="N14" s="1">
        <f t="shared" ca="1" si="3"/>
        <v>0</v>
      </c>
      <c r="O14" s="1">
        <f t="shared" si="4"/>
        <v>11026790.95318036</v>
      </c>
      <c r="P14" s="1">
        <f t="shared" si="5"/>
        <v>0</v>
      </c>
      <c r="Q14" s="1">
        <f t="shared" si="6"/>
        <v>8128685.3900299342</v>
      </c>
      <c r="R14" s="1">
        <f t="shared" si="7"/>
        <v>0</v>
      </c>
      <c r="S14" s="1">
        <f t="shared" ca="1" si="8"/>
        <v>13120982.085138958</v>
      </c>
      <c r="W14" s="5" t="s">
        <v>81</v>
      </c>
      <c r="X14" s="5">
        <v>102634.916540782</v>
      </c>
      <c r="Y14" s="5">
        <v>36268.044769256099</v>
      </c>
      <c r="Z14" s="5">
        <v>2.8298993561346899</v>
      </c>
      <c r="AA14" s="5">
        <v>5.5119255592885703E-3</v>
      </c>
    </row>
    <row r="15" spans="1:27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Dataset!Q15</f>
        <v>11897678.539545918</v>
      </c>
      <c r="E15" s="124">
        <f t="shared" ref="E15:F15" ca="1" si="10">E3</f>
        <v>451.20999999999992</v>
      </c>
      <c r="F15" s="124">
        <f t="shared" ca="1" si="10"/>
        <v>0</v>
      </c>
      <c r="G15" s="12">
        <f>Dataset!AY15</f>
        <v>28</v>
      </c>
      <c r="H15" s="115">
        <f>Dataset!BS15</f>
        <v>0</v>
      </c>
      <c r="I15" s="115">
        <f>Dataset!AW15</f>
        <v>79.099999999999994</v>
      </c>
      <c r="J15" s="115">
        <f>Dataset!BQ15</f>
        <v>0</v>
      </c>
      <c r="L15" s="12">
        <f t="shared" si="1"/>
        <v>-6985371.5481185997</v>
      </c>
      <c r="M15" s="1">
        <f t="shared" ca="1" si="2"/>
        <v>868003.28155986639</v>
      </c>
      <c r="N15" s="1">
        <f t="shared" ca="1" si="3"/>
        <v>0</v>
      </c>
      <c r="O15" s="1">
        <f t="shared" si="4"/>
        <v>9959682.1512596793</v>
      </c>
      <c r="P15" s="1">
        <f t="shared" si="5"/>
        <v>0</v>
      </c>
      <c r="Q15" s="1">
        <f t="shared" si="6"/>
        <v>8118421.8983758558</v>
      </c>
      <c r="R15" s="1">
        <f t="shared" si="7"/>
        <v>0</v>
      </c>
      <c r="S15" s="1">
        <f t="shared" ca="1" si="8"/>
        <v>11960735.783076802</v>
      </c>
      <c r="W15" s="5" t="s">
        <v>153</v>
      </c>
      <c r="X15" s="5">
        <v>-927368.04797760001</v>
      </c>
      <c r="Y15" s="5">
        <v>179626.669424972</v>
      </c>
      <c r="Z15" s="5">
        <v>-5.1627525631150801</v>
      </c>
      <c r="AA15" s="104">
        <v>1.05373015766348E-6</v>
      </c>
    </row>
    <row r="16" spans="1:27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Dataset!Q16</f>
        <v>12756629.845945917</v>
      </c>
      <c r="E16" s="124">
        <f t="shared" ref="E16:F16" ca="1" si="11">E4</f>
        <v>340.82</v>
      </c>
      <c r="F16" s="124">
        <f t="shared" ca="1" si="11"/>
        <v>3.6400000000000006</v>
      </c>
      <c r="G16" s="12">
        <f>Dataset!AY16</f>
        <v>31</v>
      </c>
      <c r="H16" s="115">
        <f>Dataset!BS16</f>
        <v>0</v>
      </c>
      <c r="I16" s="115">
        <f>Dataset!AW16</f>
        <v>79.400000000000006</v>
      </c>
      <c r="J16" s="115">
        <f>Dataset!BQ16</f>
        <v>0</v>
      </c>
      <c r="L16" s="12">
        <f t="shared" si="1"/>
        <v>-6985371.5481185997</v>
      </c>
      <c r="M16" s="1">
        <f t="shared" ca="1" si="2"/>
        <v>655643.44411966426</v>
      </c>
      <c r="N16" s="1">
        <f t="shared" ca="1" si="3"/>
        <v>33779.435561189472</v>
      </c>
      <c r="O16" s="1">
        <f t="shared" si="4"/>
        <v>11026790.95318036</v>
      </c>
      <c r="P16" s="1">
        <f t="shared" si="5"/>
        <v>0</v>
      </c>
      <c r="Q16" s="1">
        <f t="shared" si="6"/>
        <v>8149212.3733380912</v>
      </c>
      <c r="R16" s="1">
        <f t="shared" si="7"/>
        <v>0</v>
      </c>
      <c r="S16" s="1">
        <f t="shared" ca="1" si="8"/>
        <v>12880054.658080705</v>
      </c>
    </row>
    <row r="17" spans="1:26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Dataset!Q17</f>
        <v>12118700.742945917</v>
      </c>
      <c r="E17" s="124">
        <f t="shared" ref="E17:F17" ca="1" si="12">E5</f>
        <v>150.01000000000002</v>
      </c>
      <c r="F17" s="124">
        <f t="shared" ca="1" si="12"/>
        <v>16.649999999999999</v>
      </c>
      <c r="G17" s="12">
        <f>Dataset!AY17</f>
        <v>30</v>
      </c>
      <c r="H17" s="115">
        <f>Dataset!BS17</f>
        <v>0</v>
      </c>
      <c r="I17" s="115">
        <f>Dataset!AW17</f>
        <v>79.3</v>
      </c>
      <c r="J17" s="115">
        <f>Dataset!BQ17</f>
        <v>0</v>
      </c>
      <c r="L17" s="12">
        <f t="shared" si="1"/>
        <v>-6985371.5481185997</v>
      </c>
      <c r="M17" s="1">
        <f t="shared" ca="1" si="2"/>
        <v>288577.762608975</v>
      </c>
      <c r="N17" s="1">
        <f t="shared" ca="1" si="3"/>
        <v>154513.07749829793</v>
      </c>
      <c r="O17" s="1">
        <f t="shared" si="4"/>
        <v>10671088.0192068</v>
      </c>
      <c r="P17" s="1">
        <f t="shared" si="5"/>
        <v>0</v>
      </c>
      <c r="Q17" s="1">
        <f t="shared" si="6"/>
        <v>8138948.8816840118</v>
      </c>
      <c r="R17" s="1">
        <f t="shared" si="7"/>
        <v>0</v>
      </c>
      <c r="S17" s="1">
        <f t="shared" ca="1" si="8"/>
        <v>12267756.192879485</v>
      </c>
      <c r="W17" s="5" t="s">
        <v>135</v>
      </c>
    </row>
    <row r="18" spans="1:26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Dataset!Q18</f>
        <v>12476057.255945915</v>
      </c>
      <c r="E18" s="124">
        <f t="shared" ref="E18:F18" ca="1" si="13">E6</f>
        <v>23</v>
      </c>
      <c r="F18" s="124">
        <f t="shared" ca="1" si="13"/>
        <v>152.63</v>
      </c>
      <c r="G18" s="12">
        <f>Dataset!AY18</f>
        <v>31</v>
      </c>
      <c r="H18" s="115">
        <f>Dataset!BS18</f>
        <v>0</v>
      </c>
      <c r="I18" s="115">
        <f>Dataset!AW18</f>
        <v>78.7</v>
      </c>
      <c r="J18" s="115">
        <f>Dataset!BQ18</f>
        <v>1</v>
      </c>
      <c r="L18" s="12">
        <f t="shared" si="1"/>
        <v>-6985371.5481185997</v>
      </c>
      <c r="M18" s="1">
        <f t="shared" ca="1" si="2"/>
        <v>44245.640557339</v>
      </c>
      <c r="N18" s="1">
        <f t="shared" ca="1" si="3"/>
        <v>1416416.2773913043</v>
      </c>
      <c r="O18" s="1">
        <f t="shared" si="4"/>
        <v>11026790.95318036</v>
      </c>
      <c r="P18" s="1">
        <f t="shared" si="5"/>
        <v>0</v>
      </c>
      <c r="Q18" s="1">
        <f t="shared" si="6"/>
        <v>8077367.9317595437</v>
      </c>
      <c r="R18" s="1">
        <f t="shared" si="7"/>
        <v>-927368.04797760001</v>
      </c>
      <c r="S18" s="1">
        <f t="shared" ca="1" si="8"/>
        <v>12652081.206792347</v>
      </c>
      <c r="W18" s="5" t="s">
        <v>136</v>
      </c>
      <c r="X18" s="5">
        <v>13316818.6452785</v>
      </c>
      <c r="Y18" s="5" t="s">
        <v>137</v>
      </c>
      <c r="Z18" s="5">
        <v>1161608.39251546</v>
      </c>
    </row>
    <row r="19" spans="1:26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Dataset!Q19</f>
        <v>12665697.473945918</v>
      </c>
      <c r="E19" s="124">
        <f t="shared" ref="E19:F19" ca="1" si="14">E7</f>
        <v>0.10999999999999996</v>
      </c>
      <c r="F19" s="124">
        <f t="shared" ca="1" si="14"/>
        <v>280.97000000000003</v>
      </c>
      <c r="G19" s="12">
        <f>Dataset!AY19</f>
        <v>30</v>
      </c>
      <c r="H19" s="115">
        <f>Dataset!BS19</f>
        <v>0</v>
      </c>
      <c r="I19" s="115">
        <f>Dataset!AW19</f>
        <v>78.3</v>
      </c>
      <c r="J19" s="115">
        <f>Dataset!BQ19</f>
        <v>1</v>
      </c>
      <c r="L19" s="12">
        <f t="shared" si="1"/>
        <v>-6985371.5481185997</v>
      </c>
      <c r="M19" s="1">
        <f t="shared" ca="1" si="2"/>
        <v>211.60958527422991</v>
      </c>
      <c r="N19" s="1">
        <f t="shared" ca="1" si="3"/>
        <v>2607419.7828646717</v>
      </c>
      <c r="O19" s="1">
        <f t="shared" si="4"/>
        <v>10671088.0192068</v>
      </c>
      <c r="P19" s="1">
        <f t="shared" si="5"/>
        <v>0</v>
      </c>
      <c r="Q19" s="1">
        <f t="shared" si="6"/>
        <v>8036313.9651432298</v>
      </c>
      <c r="R19" s="1">
        <f t="shared" si="7"/>
        <v>-927368.04797760001</v>
      </c>
      <c r="S19" s="1">
        <f t="shared" ca="1" si="8"/>
        <v>13402293.780703776</v>
      </c>
      <c r="W19" s="5" t="s">
        <v>138</v>
      </c>
      <c r="X19" s="5">
        <v>30660637153293</v>
      </c>
      <c r="Y19" s="5" t="s">
        <v>139</v>
      </c>
      <c r="Z19" s="5">
        <v>520896.41211380501</v>
      </c>
    </row>
    <row r="20" spans="1:26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Dataset!Q20</f>
        <v>15388833.061945917</v>
      </c>
      <c r="E20" s="124">
        <f t="shared" ref="E20:F20" ca="1" si="15">E8</f>
        <v>0</v>
      </c>
      <c r="F20" s="124">
        <f t="shared" ca="1" si="15"/>
        <v>401.32</v>
      </c>
      <c r="G20" s="12">
        <f>Dataset!AY20</f>
        <v>31</v>
      </c>
      <c r="H20" s="115">
        <f>Dataset!BS20</f>
        <v>0</v>
      </c>
      <c r="I20" s="115">
        <f>Dataset!AW20</f>
        <v>78.5</v>
      </c>
      <c r="J20" s="115">
        <f>Dataset!BQ20</f>
        <v>1</v>
      </c>
      <c r="L20" s="12">
        <f t="shared" si="1"/>
        <v>-6985371.5481185997</v>
      </c>
      <c r="M20" s="1">
        <f t="shared" ca="1" si="2"/>
        <v>0</v>
      </c>
      <c r="N20" s="1">
        <f t="shared" ca="1" si="3"/>
        <v>3724275.5712682847</v>
      </c>
      <c r="O20" s="1">
        <f t="shared" si="4"/>
        <v>11026790.95318036</v>
      </c>
      <c r="P20" s="1">
        <f t="shared" si="5"/>
        <v>0</v>
      </c>
      <c r="Q20" s="1">
        <f t="shared" si="6"/>
        <v>8056840.9484513868</v>
      </c>
      <c r="R20" s="1">
        <f t="shared" si="7"/>
        <v>-927368.04797760001</v>
      </c>
      <c r="S20" s="1">
        <f t="shared" ca="1" si="8"/>
        <v>14895167.87680383</v>
      </c>
      <c r="W20" s="5" t="s">
        <v>140</v>
      </c>
      <c r="X20" s="5">
        <v>0.81146248609278704</v>
      </c>
      <c r="Y20" s="5" t="s">
        <v>141</v>
      </c>
      <c r="Z20" s="5">
        <v>0.80145164464638696</v>
      </c>
    </row>
    <row r="21" spans="1:26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Dataset!Q21</f>
        <v>14733868.410945917</v>
      </c>
      <c r="E21" s="124">
        <f t="shared" ref="E21:F21" ca="1" si="16">E9</f>
        <v>0</v>
      </c>
      <c r="F21" s="124">
        <f t="shared" ca="1" si="16"/>
        <v>383.34</v>
      </c>
      <c r="G21" s="12">
        <f>Dataset!AY21</f>
        <v>31</v>
      </c>
      <c r="H21" s="115">
        <f>Dataset!BS21</f>
        <v>0</v>
      </c>
      <c r="I21" s="115">
        <f>Dataset!AW21</f>
        <v>79.3</v>
      </c>
      <c r="J21" s="115">
        <f>Dataset!BQ21</f>
        <v>1</v>
      </c>
      <c r="L21" s="12">
        <f t="shared" si="1"/>
        <v>-6985371.5481185997</v>
      </c>
      <c r="M21" s="1">
        <f t="shared" ca="1" si="2"/>
        <v>0</v>
      </c>
      <c r="N21" s="1">
        <f t="shared" ca="1" si="3"/>
        <v>3557420.007699552</v>
      </c>
      <c r="O21" s="1">
        <f t="shared" si="4"/>
        <v>11026790.95318036</v>
      </c>
      <c r="P21" s="1">
        <f t="shared" si="5"/>
        <v>0</v>
      </c>
      <c r="Q21" s="1">
        <f t="shared" si="6"/>
        <v>8138948.8816840118</v>
      </c>
      <c r="R21" s="1">
        <f t="shared" si="7"/>
        <v>-927368.04797760001</v>
      </c>
      <c r="S21" s="1">
        <f t="shared" ca="1" si="8"/>
        <v>14810420.246467724</v>
      </c>
      <c r="W21" s="5" t="s">
        <v>248</v>
      </c>
      <c r="X21" s="5">
        <v>56.613668154255102</v>
      </c>
      <c r="Y21" s="5" t="s">
        <v>142</v>
      </c>
      <c r="Z21" s="104">
        <v>8.4721030135826698E-32</v>
      </c>
    </row>
    <row r="22" spans="1:26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Dataset!Q22</f>
        <v>13418520.319945917</v>
      </c>
      <c r="E22" s="124">
        <f t="shared" ref="E22:F22" ca="1" si="17">E10</f>
        <v>2.38</v>
      </c>
      <c r="F22" s="124">
        <f t="shared" ca="1" si="17"/>
        <v>244.41</v>
      </c>
      <c r="G22" s="12">
        <f>Dataset!AY22</f>
        <v>30</v>
      </c>
      <c r="H22" s="115">
        <f>Dataset!BS22</f>
        <v>0</v>
      </c>
      <c r="I22" s="115">
        <f>Dataset!AW22</f>
        <v>80.8</v>
      </c>
      <c r="J22" s="115">
        <f>Dataset!BQ22</f>
        <v>0</v>
      </c>
      <c r="L22" s="12">
        <f t="shared" si="1"/>
        <v>-6985371.5481185997</v>
      </c>
      <c r="M22" s="1">
        <f t="shared" ca="1" si="2"/>
        <v>4578.4619359333401</v>
      </c>
      <c r="N22" s="1">
        <f t="shared" ca="1" si="3"/>
        <v>2268140.6168984389</v>
      </c>
      <c r="O22" s="1">
        <f t="shared" si="4"/>
        <v>10671088.0192068</v>
      </c>
      <c r="P22" s="1">
        <f t="shared" si="5"/>
        <v>0</v>
      </c>
      <c r="Q22" s="1">
        <f t="shared" si="6"/>
        <v>8292901.2564951852</v>
      </c>
      <c r="R22" s="1">
        <f t="shared" si="7"/>
        <v>0</v>
      </c>
      <c r="S22" s="1">
        <f t="shared" ca="1" si="8"/>
        <v>14251336.806417758</v>
      </c>
      <c r="W22" s="5" t="s">
        <v>143</v>
      </c>
      <c r="X22" s="5">
        <v>-3.3011371682918002E-3</v>
      </c>
      <c r="Y22" s="5" t="s">
        <v>144</v>
      </c>
      <c r="Z22" s="5">
        <v>2.00258086031354</v>
      </c>
    </row>
    <row r="23" spans="1:26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Dataset!Q23</f>
        <v>13138119.025945919</v>
      </c>
      <c r="E23" s="124">
        <f t="shared" ref="E23:F23" ca="1" si="18">E11</f>
        <v>52.379999999999995</v>
      </c>
      <c r="F23" s="124">
        <f t="shared" ca="1" si="18"/>
        <v>98.47</v>
      </c>
      <c r="G23" s="12">
        <f>Dataset!AY23</f>
        <v>31</v>
      </c>
      <c r="H23" s="115">
        <f>Dataset!BS23</f>
        <v>0</v>
      </c>
      <c r="I23" s="115">
        <f>Dataset!AW23</f>
        <v>82.2</v>
      </c>
      <c r="J23" s="115">
        <f>Dataset!BQ23</f>
        <v>0</v>
      </c>
      <c r="L23" s="12">
        <f t="shared" si="1"/>
        <v>-6985371.5481185997</v>
      </c>
      <c r="M23" s="1">
        <f t="shared" ca="1" si="2"/>
        <v>100764.63706058334</v>
      </c>
      <c r="N23" s="1">
        <f t="shared" ca="1" si="3"/>
        <v>913807.97244789195</v>
      </c>
      <c r="O23" s="1">
        <f t="shared" si="4"/>
        <v>11026790.95318036</v>
      </c>
      <c r="P23" s="1">
        <f t="shared" si="5"/>
        <v>0</v>
      </c>
      <c r="Q23" s="1">
        <f t="shared" si="6"/>
        <v>8436590.1396522801</v>
      </c>
      <c r="R23" s="1">
        <f t="shared" si="7"/>
        <v>0</v>
      </c>
      <c r="S23" s="1">
        <f t="shared" ca="1" si="8"/>
        <v>13492582.154222514</v>
      </c>
      <c r="Z23" s="104"/>
    </row>
    <row r="24" spans="1:26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Dataset!Q24</f>
        <v>12152566.485945916</v>
      </c>
      <c r="E24" s="124">
        <f t="shared" ref="E24:F24" ca="1" si="19">E12</f>
        <v>216.5</v>
      </c>
      <c r="F24" s="124">
        <f t="shared" ca="1" si="19"/>
        <v>11.499999999999996</v>
      </c>
      <c r="G24" s="12">
        <f>Dataset!AY24</f>
        <v>30</v>
      </c>
      <c r="H24" s="115">
        <f>Dataset!BS24</f>
        <v>0</v>
      </c>
      <c r="I24" s="115">
        <f>Dataset!AW24</f>
        <v>82.6</v>
      </c>
      <c r="J24" s="115">
        <f>Dataset!BQ24</f>
        <v>0</v>
      </c>
      <c r="L24" s="12">
        <f t="shared" si="1"/>
        <v>-6985371.5481185997</v>
      </c>
      <c r="M24" s="1">
        <f t="shared" ca="1" si="2"/>
        <v>416486.13828973449</v>
      </c>
      <c r="N24" s="1">
        <f t="shared" ca="1" si="3"/>
        <v>106720.7442180436</v>
      </c>
      <c r="O24" s="1">
        <f t="shared" si="4"/>
        <v>10671088.0192068</v>
      </c>
      <c r="P24" s="1">
        <f t="shared" si="5"/>
        <v>0</v>
      </c>
      <c r="Q24" s="1">
        <f t="shared" si="6"/>
        <v>8477644.1062685922</v>
      </c>
      <c r="R24" s="1">
        <f t="shared" si="7"/>
        <v>0</v>
      </c>
      <c r="S24" s="1">
        <f t="shared" ca="1" si="8"/>
        <v>12686567.459864572</v>
      </c>
    </row>
    <row r="25" spans="1:26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Dataset!Q25</f>
        <v>12020268.093945917</v>
      </c>
      <c r="E25" s="124">
        <f t="shared" ref="E25:F25" ca="1" si="20">E13</f>
        <v>368.06</v>
      </c>
      <c r="F25" s="124">
        <f t="shared" ca="1" si="20"/>
        <v>0.82999999999999985</v>
      </c>
      <c r="G25" s="12">
        <f>Dataset!AY25</f>
        <v>31</v>
      </c>
      <c r="H25" s="115">
        <f>Dataset!BS25</f>
        <v>0</v>
      </c>
      <c r="I25" s="115">
        <f>Dataset!AW25</f>
        <v>81.7</v>
      </c>
      <c r="J25" s="115">
        <f>Dataset!BQ25</f>
        <v>0</v>
      </c>
      <c r="L25" s="12">
        <f t="shared" si="1"/>
        <v>-6985371.5481185997</v>
      </c>
      <c r="M25" s="1">
        <f t="shared" ca="1" si="2"/>
        <v>708045.67232757364</v>
      </c>
      <c r="N25" s="1">
        <f t="shared" ca="1" si="3"/>
        <v>7702.4537131283651</v>
      </c>
      <c r="O25" s="1">
        <f t="shared" si="4"/>
        <v>11026790.95318036</v>
      </c>
      <c r="P25" s="1">
        <f t="shared" si="5"/>
        <v>0</v>
      </c>
      <c r="Q25" s="1">
        <f t="shared" si="6"/>
        <v>8385272.6813818896</v>
      </c>
      <c r="R25" s="1">
        <f t="shared" si="7"/>
        <v>0</v>
      </c>
      <c r="S25" s="1">
        <f t="shared" ca="1" si="8"/>
        <v>13142440.212484352</v>
      </c>
    </row>
    <row r="26" spans="1:26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Dataset!Q26</f>
        <v>12923953.034906618</v>
      </c>
      <c r="E26" s="124">
        <f t="shared" ref="E26:F26" ca="1" si="21">E14</f>
        <v>494.28999999999996</v>
      </c>
      <c r="F26" s="124">
        <f t="shared" ca="1" si="21"/>
        <v>0</v>
      </c>
      <c r="G26" s="12">
        <f>Dataset!AY26</f>
        <v>31</v>
      </c>
      <c r="H26" s="115">
        <f>Dataset!BS26</f>
        <v>0</v>
      </c>
      <c r="I26" s="115">
        <f>Dataset!AW26</f>
        <v>80.099999999999994</v>
      </c>
      <c r="J26" s="115">
        <f>Dataset!BQ26</f>
        <v>0</v>
      </c>
      <c r="L26" s="12">
        <f t="shared" si="1"/>
        <v>-6985371.5481185997</v>
      </c>
      <c r="M26" s="1">
        <f t="shared" ca="1" si="2"/>
        <v>950877.29004726489</v>
      </c>
      <c r="N26" s="1">
        <f t="shared" ca="1" si="3"/>
        <v>0</v>
      </c>
      <c r="O26" s="1">
        <f t="shared" si="4"/>
        <v>11026790.95318036</v>
      </c>
      <c r="P26" s="1">
        <f t="shared" si="5"/>
        <v>0</v>
      </c>
      <c r="Q26" s="1">
        <f t="shared" si="6"/>
        <v>8221056.8149166377</v>
      </c>
      <c r="R26" s="1">
        <f t="shared" si="7"/>
        <v>0</v>
      </c>
      <c r="S26" s="1">
        <f t="shared" ca="1" si="8"/>
        <v>13213353.510025661</v>
      </c>
    </row>
    <row r="27" spans="1:26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Dataset!Q27</f>
        <v>11737314.593906619</v>
      </c>
      <c r="E27" s="124">
        <f t="shared" ref="E27:F27" ca="1" si="22">E15</f>
        <v>451.20999999999992</v>
      </c>
      <c r="F27" s="124">
        <f t="shared" ca="1" si="22"/>
        <v>0</v>
      </c>
      <c r="G27" s="12">
        <f>Dataset!AY27</f>
        <v>28</v>
      </c>
      <c r="H27" s="115">
        <f>Dataset!BS27</f>
        <v>0</v>
      </c>
      <c r="I27" s="115">
        <f>Dataset!AW27</f>
        <v>79.900000000000006</v>
      </c>
      <c r="J27" s="115">
        <f>Dataset!BQ27</f>
        <v>0</v>
      </c>
      <c r="L27" s="12">
        <f t="shared" si="1"/>
        <v>-6985371.5481185997</v>
      </c>
      <c r="M27" s="1">
        <f t="shared" ca="1" si="2"/>
        <v>868003.28155986639</v>
      </c>
      <c r="N27" s="1">
        <f t="shared" ca="1" si="3"/>
        <v>0</v>
      </c>
      <c r="O27" s="1">
        <f t="shared" si="4"/>
        <v>9959682.1512596793</v>
      </c>
      <c r="P27" s="1">
        <f t="shared" si="5"/>
        <v>0</v>
      </c>
      <c r="Q27" s="1">
        <f t="shared" si="6"/>
        <v>8200529.8316084817</v>
      </c>
      <c r="R27" s="1">
        <f t="shared" si="7"/>
        <v>0</v>
      </c>
      <c r="S27" s="1">
        <f t="shared" ca="1" si="8"/>
        <v>12042843.716309428</v>
      </c>
    </row>
    <row r="28" spans="1:26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Dataset!Q28</f>
        <v>12869193.312906619</v>
      </c>
      <c r="E28" s="124">
        <f t="shared" ref="E28:F28" ca="1" si="23">E16</f>
        <v>340.82</v>
      </c>
      <c r="F28" s="124">
        <f t="shared" ca="1" si="23"/>
        <v>3.6400000000000006</v>
      </c>
      <c r="G28" s="12">
        <f>Dataset!AY28</f>
        <v>31</v>
      </c>
      <c r="H28" s="115">
        <f>Dataset!BS28</f>
        <v>0</v>
      </c>
      <c r="I28" s="115">
        <f>Dataset!AW28</f>
        <v>79.900000000000006</v>
      </c>
      <c r="J28" s="115">
        <f>Dataset!BQ28</f>
        <v>0</v>
      </c>
      <c r="L28" s="12">
        <f t="shared" si="1"/>
        <v>-6985371.5481185997</v>
      </c>
      <c r="M28" s="1">
        <f t="shared" ca="1" si="2"/>
        <v>655643.44411966426</v>
      </c>
      <c r="N28" s="1">
        <f t="shared" ca="1" si="3"/>
        <v>33779.435561189472</v>
      </c>
      <c r="O28" s="1">
        <f t="shared" si="4"/>
        <v>11026790.95318036</v>
      </c>
      <c r="P28" s="1">
        <f t="shared" si="5"/>
        <v>0</v>
      </c>
      <c r="Q28" s="1">
        <f t="shared" si="6"/>
        <v>8200529.8316084817</v>
      </c>
      <c r="R28" s="1">
        <f t="shared" si="7"/>
        <v>0</v>
      </c>
      <c r="S28" s="1">
        <f t="shared" ca="1" si="8"/>
        <v>12931372.116351094</v>
      </c>
    </row>
    <row r="29" spans="1:26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Dataset!Q29</f>
        <v>11645861.14590662</v>
      </c>
      <c r="E29" s="124">
        <f t="shared" ref="E29:F29" ca="1" si="24">E17</f>
        <v>150.01000000000002</v>
      </c>
      <c r="F29" s="124">
        <f t="shared" ca="1" si="24"/>
        <v>16.649999999999999</v>
      </c>
      <c r="G29" s="12">
        <f>Dataset!AY29</f>
        <v>30</v>
      </c>
      <c r="H29" s="115">
        <f>Dataset!BS29</f>
        <v>0</v>
      </c>
      <c r="I29" s="115">
        <f>Dataset!AW29</f>
        <v>80.099999999999994</v>
      </c>
      <c r="J29" s="115">
        <f>Dataset!BQ29</f>
        <v>0</v>
      </c>
      <c r="L29" s="12">
        <f t="shared" si="1"/>
        <v>-6985371.5481185997</v>
      </c>
      <c r="M29" s="1">
        <f t="shared" ca="1" si="2"/>
        <v>288577.762608975</v>
      </c>
      <c r="N29" s="1">
        <f t="shared" ca="1" si="3"/>
        <v>154513.07749829793</v>
      </c>
      <c r="O29" s="1">
        <f t="shared" si="4"/>
        <v>10671088.0192068</v>
      </c>
      <c r="P29" s="1">
        <f t="shared" si="5"/>
        <v>0</v>
      </c>
      <c r="Q29" s="1">
        <f t="shared" si="6"/>
        <v>8221056.8149166377</v>
      </c>
      <c r="R29" s="1">
        <f t="shared" si="7"/>
        <v>0</v>
      </c>
      <c r="S29" s="1">
        <f t="shared" ca="1" si="8"/>
        <v>12349864.126112111</v>
      </c>
    </row>
    <row r="30" spans="1:26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Dataset!Q30</f>
        <v>12009232.817906618</v>
      </c>
      <c r="E30" s="124">
        <f t="shared" ref="E30:F30" ca="1" si="25">E18</f>
        <v>23</v>
      </c>
      <c r="F30" s="124">
        <f t="shared" ca="1" si="25"/>
        <v>152.63</v>
      </c>
      <c r="G30" s="12">
        <f>Dataset!AY30</f>
        <v>31</v>
      </c>
      <c r="H30" s="115">
        <f>Dataset!BS30</f>
        <v>0</v>
      </c>
      <c r="I30" s="115">
        <f>Dataset!AW30</f>
        <v>79.900000000000006</v>
      </c>
      <c r="J30" s="115">
        <f>Dataset!BQ30</f>
        <v>1</v>
      </c>
      <c r="L30" s="12">
        <f t="shared" si="1"/>
        <v>-6985371.5481185997</v>
      </c>
      <c r="M30" s="1">
        <f t="shared" ca="1" si="2"/>
        <v>44245.640557339</v>
      </c>
      <c r="N30" s="1">
        <f t="shared" ca="1" si="3"/>
        <v>1416416.2773913043</v>
      </c>
      <c r="O30" s="1">
        <f t="shared" si="4"/>
        <v>11026790.95318036</v>
      </c>
      <c r="P30" s="1">
        <f t="shared" si="5"/>
        <v>0</v>
      </c>
      <c r="Q30" s="1">
        <f t="shared" si="6"/>
        <v>8200529.8316084817</v>
      </c>
      <c r="R30" s="1">
        <f t="shared" si="7"/>
        <v>-927368.04797760001</v>
      </c>
      <c r="S30" s="1">
        <f t="shared" ca="1" si="8"/>
        <v>12775243.106641285</v>
      </c>
    </row>
    <row r="31" spans="1:26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Dataset!Q31</f>
        <v>12970113.41890662</v>
      </c>
      <c r="E31" s="124">
        <f t="shared" ref="E31:F31" ca="1" si="26">E19</f>
        <v>0.10999999999999996</v>
      </c>
      <c r="F31" s="124">
        <f t="shared" ca="1" si="26"/>
        <v>280.97000000000003</v>
      </c>
      <c r="G31" s="12">
        <f>Dataset!AY31</f>
        <v>30</v>
      </c>
      <c r="H31" s="115">
        <f>Dataset!BS31</f>
        <v>0</v>
      </c>
      <c r="I31" s="115">
        <f>Dataset!AW31</f>
        <v>79.7</v>
      </c>
      <c r="J31" s="115">
        <f>Dataset!BQ31</f>
        <v>1</v>
      </c>
      <c r="L31" s="12">
        <f t="shared" si="1"/>
        <v>-6985371.5481185997</v>
      </c>
      <c r="M31" s="1">
        <f t="shared" ca="1" si="2"/>
        <v>211.60958527422991</v>
      </c>
      <c r="N31" s="1">
        <f t="shared" ca="1" si="3"/>
        <v>2607419.7828646717</v>
      </c>
      <c r="O31" s="1">
        <f t="shared" si="4"/>
        <v>10671088.0192068</v>
      </c>
      <c r="P31" s="1">
        <f t="shared" si="5"/>
        <v>0</v>
      </c>
      <c r="Q31" s="1">
        <f t="shared" si="6"/>
        <v>8180002.8483003257</v>
      </c>
      <c r="R31" s="1">
        <f t="shared" si="7"/>
        <v>-927368.04797760001</v>
      </c>
      <c r="S31" s="1">
        <f t="shared" ca="1" si="8"/>
        <v>13545982.663860872</v>
      </c>
    </row>
    <row r="32" spans="1:26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Dataset!Q32</f>
        <v>14159834.28490662</v>
      </c>
      <c r="E32" s="124">
        <f t="shared" ref="E32:F32" ca="1" si="27">E20</f>
        <v>0</v>
      </c>
      <c r="F32" s="124">
        <f t="shared" ca="1" si="27"/>
        <v>401.32</v>
      </c>
      <c r="G32" s="12">
        <f>Dataset!AY32</f>
        <v>31</v>
      </c>
      <c r="H32" s="115">
        <f>Dataset!BS32</f>
        <v>0</v>
      </c>
      <c r="I32" s="115">
        <f>Dataset!AW32</f>
        <v>79.2</v>
      </c>
      <c r="J32" s="115">
        <f>Dataset!BQ32</f>
        <v>1</v>
      </c>
      <c r="L32" s="12">
        <f t="shared" si="1"/>
        <v>-6985371.5481185997</v>
      </c>
      <c r="M32" s="1">
        <f t="shared" ca="1" si="2"/>
        <v>0</v>
      </c>
      <c r="N32" s="1">
        <f t="shared" ca="1" si="3"/>
        <v>3724275.5712682847</v>
      </c>
      <c r="O32" s="1">
        <f t="shared" si="4"/>
        <v>11026790.95318036</v>
      </c>
      <c r="P32" s="1">
        <f t="shared" si="5"/>
        <v>0</v>
      </c>
      <c r="Q32" s="1">
        <f t="shared" si="6"/>
        <v>8128685.3900299342</v>
      </c>
      <c r="R32" s="1">
        <f t="shared" si="7"/>
        <v>-927368.04797760001</v>
      </c>
      <c r="S32" s="1">
        <f t="shared" ca="1" si="8"/>
        <v>14967012.318382379</v>
      </c>
    </row>
    <row r="33" spans="1:19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Dataset!Q33</f>
        <v>14242472.05790662</v>
      </c>
      <c r="E33" s="124">
        <f t="shared" ref="E33:F33" ca="1" si="28">E21</f>
        <v>0</v>
      </c>
      <c r="F33" s="124">
        <f t="shared" ca="1" si="28"/>
        <v>383.34</v>
      </c>
      <c r="G33" s="12">
        <f>Dataset!AY33</f>
        <v>31</v>
      </c>
      <c r="H33" s="115">
        <f>Dataset!BS33</f>
        <v>0</v>
      </c>
      <c r="I33" s="115">
        <f>Dataset!AW33</f>
        <v>78.3</v>
      </c>
      <c r="J33" s="115">
        <f>Dataset!BQ33</f>
        <v>1</v>
      </c>
      <c r="L33" s="12">
        <f t="shared" si="1"/>
        <v>-6985371.5481185997</v>
      </c>
      <c r="M33" s="1">
        <f t="shared" ca="1" si="2"/>
        <v>0</v>
      </c>
      <c r="N33" s="1">
        <f t="shared" ca="1" si="3"/>
        <v>3557420.007699552</v>
      </c>
      <c r="O33" s="1">
        <f t="shared" si="4"/>
        <v>11026790.95318036</v>
      </c>
      <c r="P33" s="1">
        <f t="shared" si="5"/>
        <v>0</v>
      </c>
      <c r="Q33" s="1">
        <f t="shared" si="6"/>
        <v>8036313.9651432298</v>
      </c>
      <c r="R33" s="1">
        <f t="shared" si="7"/>
        <v>-927368.04797760001</v>
      </c>
      <c r="S33" s="1">
        <f t="shared" ca="1" si="8"/>
        <v>14707785.329926942</v>
      </c>
    </row>
    <row r="34" spans="1:19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Dataset!Q34</f>
        <v>13713180.812906619</v>
      </c>
      <c r="E34" s="124">
        <f t="shared" ref="E34:F34" ca="1" si="29">E22</f>
        <v>2.38</v>
      </c>
      <c r="F34" s="124">
        <f t="shared" ca="1" si="29"/>
        <v>244.41</v>
      </c>
      <c r="G34" s="12">
        <f>Dataset!AY34</f>
        <v>30</v>
      </c>
      <c r="H34" s="115">
        <f>Dataset!BS34</f>
        <v>0</v>
      </c>
      <c r="I34" s="115">
        <f>Dataset!AW34</f>
        <v>77.8</v>
      </c>
      <c r="J34" s="115">
        <f>Dataset!BQ34</f>
        <v>0</v>
      </c>
      <c r="L34" s="12">
        <f t="shared" ref="L34:L65" si="30">$X$9</f>
        <v>-6985371.5481185997</v>
      </c>
      <c r="M34" s="1">
        <f t="shared" ref="M34:M65" ca="1" si="31">E34*$X$10</f>
        <v>4578.4619359333401</v>
      </c>
      <c r="N34" s="1">
        <f t="shared" ref="N34:N65" ca="1" si="32">F34*$X$11</f>
        <v>2268140.6168984389</v>
      </c>
      <c r="O34" s="1">
        <f t="shared" ref="O34:O65" si="33">G34*$X$12</f>
        <v>10671088.0192068</v>
      </c>
      <c r="P34" s="1">
        <f t="shared" ref="P34:P65" si="34">H34*$X$13</f>
        <v>0</v>
      </c>
      <c r="Q34" s="1">
        <f t="shared" ref="Q34:Q65" si="35">I34*$X$14</f>
        <v>7984996.5068728393</v>
      </c>
      <c r="R34" s="1">
        <f t="shared" ref="R34:R65" si="36">J34*$X$15</f>
        <v>0</v>
      </c>
      <c r="S34" s="1">
        <f t="shared" ca="1" si="8"/>
        <v>13943432.056795411</v>
      </c>
    </row>
    <row r="35" spans="1:19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Dataset!Q35</f>
        <v>12924267.120906621</v>
      </c>
      <c r="E35" s="124">
        <f t="shared" ref="E35:F35" ca="1" si="37">E23</f>
        <v>52.379999999999995</v>
      </c>
      <c r="F35" s="124">
        <f t="shared" ca="1" si="37"/>
        <v>98.47</v>
      </c>
      <c r="G35" s="12">
        <f>Dataset!AY35</f>
        <v>31</v>
      </c>
      <c r="H35" s="115">
        <f>Dataset!BS35</f>
        <v>0</v>
      </c>
      <c r="I35" s="115">
        <f>Dataset!AW35</f>
        <v>76.900000000000006</v>
      </c>
      <c r="J35" s="115">
        <f>Dataset!BQ35</f>
        <v>0</v>
      </c>
      <c r="L35" s="12">
        <f t="shared" si="30"/>
        <v>-6985371.5481185997</v>
      </c>
      <c r="M35" s="1">
        <f t="shared" ca="1" si="31"/>
        <v>100764.63706058334</v>
      </c>
      <c r="N35" s="1">
        <f t="shared" ca="1" si="32"/>
        <v>913807.97244789195</v>
      </c>
      <c r="O35" s="1">
        <f t="shared" si="33"/>
        <v>11026790.95318036</v>
      </c>
      <c r="P35" s="1">
        <f t="shared" si="34"/>
        <v>0</v>
      </c>
      <c r="Q35" s="1">
        <f t="shared" si="35"/>
        <v>7892625.0819861358</v>
      </c>
      <c r="R35" s="1">
        <f t="shared" si="36"/>
        <v>0</v>
      </c>
      <c r="S35" s="1">
        <f t="shared" ca="1" si="8"/>
        <v>12948617.096556371</v>
      </c>
    </row>
    <row r="36" spans="1:19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Dataset!Q36</f>
        <v>12055239.06590662</v>
      </c>
      <c r="E36" s="124">
        <f t="shared" ref="E36:F36" ca="1" si="38">E24</f>
        <v>216.5</v>
      </c>
      <c r="F36" s="124">
        <f t="shared" ca="1" si="38"/>
        <v>11.499999999999996</v>
      </c>
      <c r="G36" s="12">
        <f>Dataset!AY36</f>
        <v>30</v>
      </c>
      <c r="H36" s="115">
        <f>Dataset!BS36</f>
        <v>0</v>
      </c>
      <c r="I36" s="115">
        <f>Dataset!AW36</f>
        <v>76.5</v>
      </c>
      <c r="J36" s="115">
        <f>Dataset!BQ36</f>
        <v>0</v>
      </c>
      <c r="L36" s="12">
        <f t="shared" si="30"/>
        <v>-6985371.5481185997</v>
      </c>
      <c r="M36" s="1">
        <f t="shared" ca="1" si="31"/>
        <v>416486.13828973449</v>
      </c>
      <c r="N36" s="1">
        <f t="shared" ca="1" si="32"/>
        <v>106720.7442180436</v>
      </c>
      <c r="O36" s="1">
        <f t="shared" si="33"/>
        <v>10671088.0192068</v>
      </c>
      <c r="P36" s="1">
        <f t="shared" si="34"/>
        <v>0</v>
      </c>
      <c r="Q36" s="1">
        <f t="shared" si="35"/>
        <v>7851571.1153698228</v>
      </c>
      <c r="R36" s="1">
        <f t="shared" si="36"/>
        <v>0</v>
      </c>
      <c r="S36" s="1">
        <f t="shared" ca="1" si="8"/>
        <v>12060494.468965802</v>
      </c>
    </row>
    <row r="37" spans="1:19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Dataset!Q37</f>
        <v>12079829.744906619</v>
      </c>
      <c r="E37" s="124">
        <f t="shared" ref="E37:F37" ca="1" si="39">E25</f>
        <v>368.06</v>
      </c>
      <c r="F37" s="124">
        <f t="shared" ca="1" si="39"/>
        <v>0.82999999999999985</v>
      </c>
      <c r="G37" s="12">
        <f>Dataset!AY37</f>
        <v>31</v>
      </c>
      <c r="H37" s="115">
        <f>Dataset!BS37</f>
        <v>0</v>
      </c>
      <c r="I37" s="115">
        <f>Dataset!AW37</f>
        <v>76.5</v>
      </c>
      <c r="J37" s="115">
        <f>Dataset!BQ37</f>
        <v>0</v>
      </c>
      <c r="L37" s="12">
        <f t="shared" si="30"/>
        <v>-6985371.5481185997</v>
      </c>
      <c r="M37" s="1">
        <f t="shared" ca="1" si="31"/>
        <v>708045.67232757364</v>
      </c>
      <c r="N37" s="1">
        <f t="shared" ca="1" si="32"/>
        <v>7702.4537131283651</v>
      </c>
      <c r="O37" s="1">
        <f t="shared" si="33"/>
        <v>11026790.95318036</v>
      </c>
      <c r="P37" s="1">
        <f t="shared" si="34"/>
        <v>0</v>
      </c>
      <c r="Q37" s="1">
        <f t="shared" si="35"/>
        <v>7851571.1153698228</v>
      </c>
      <c r="R37" s="1">
        <f t="shared" si="36"/>
        <v>0</v>
      </c>
      <c r="S37" s="1">
        <f t="shared" ca="1" si="8"/>
        <v>12608738.646472285</v>
      </c>
    </row>
    <row r="38" spans="1:19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Dataset!Q38</f>
        <v>13783488.065593136</v>
      </c>
      <c r="E38" s="124">
        <f t="shared" ref="E38:F38" ca="1" si="40">E26</f>
        <v>494.28999999999996</v>
      </c>
      <c r="F38" s="124">
        <f t="shared" ca="1" si="40"/>
        <v>0</v>
      </c>
      <c r="G38" s="12">
        <f>Dataset!AY38</f>
        <v>31</v>
      </c>
      <c r="H38" s="115">
        <f>Dataset!BS38</f>
        <v>0</v>
      </c>
      <c r="I38" s="115">
        <f>Dataset!AW38</f>
        <v>77.400000000000006</v>
      </c>
      <c r="J38" s="115">
        <f>Dataset!BQ38</f>
        <v>0</v>
      </c>
      <c r="L38" s="12">
        <f t="shared" si="30"/>
        <v>-6985371.5481185997</v>
      </c>
      <c r="M38" s="1">
        <f t="shared" ca="1" si="31"/>
        <v>950877.29004726489</v>
      </c>
      <c r="N38" s="1">
        <f t="shared" ca="1" si="32"/>
        <v>0</v>
      </c>
      <c r="O38" s="1">
        <f t="shared" si="33"/>
        <v>11026790.95318036</v>
      </c>
      <c r="P38" s="1">
        <f t="shared" si="34"/>
        <v>0</v>
      </c>
      <c r="Q38" s="1">
        <f t="shared" si="35"/>
        <v>7943942.5402565273</v>
      </c>
      <c r="R38" s="1">
        <f t="shared" si="36"/>
        <v>0</v>
      </c>
      <c r="S38" s="1">
        <f t="shared" ca="1" si="8"/>
        <v>12936239.235365551</v>
      </c>
    </row>
    <row r="39" spans="1:19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Dataset!Q39</f>
        <v>12783083.426193137</v>
      </c>
      <c r="E39" s="124">
        <f t="shared" ref="E39:F39" ca="1" si="41">E27</f>
        <v>451.20999999999992</v>
      </c>
      <c r="F39" s="124">
        <f t="shared" ca="1" si="41"/>
        <v>0</v>
      </c>
      <c r="G39" s="12">
        <f>Dataset!AY39</f>
        <v>28</v>
      </c>
      <c r="H39" s="115">
        <f>Dataset!BS39</f>
        <v>0</v>
      </c>
      <c r="I39" s="115">
        <f>Dataset!AW39</f>
        <v>77.3</v>
      </c>
      <c r="J39" s="115">
        <f>Dataset!BQ39</f>
        <v>0</v>
      </c>
      <c r="L39" s="12">
        <f t="shared" si="30"/>
        <v>-6985371.5481185997</v>
      </c>
      <c r="M39" s="1">
        <f t="shared" ca="1" si="31"/>
        <v>868003.28155986639</v>
      </c>
      <c r="N39" s="1">
        <f t="shared" ca="1" si="32"/>
        <v>0</v>
      </c>
      <c r="O39" s="1">
        <f t="shared" si="33"/>
        <v>9959682.1512596793</v>
      </c>
      <c r="P39" s="1">
        <f t="shared" si="34"/>
        <v>0</v>
      </c>
      <c r="Q39" s="1">
        <f t="shared" si="35"/>
        <v>7933679.0486024478</v>
      </c>
      <c r="R39" s="1">
        <f t="shared" si="36"/>
        <v>0</v>
      </c>
      <c r="S39" s="1">
        <f t="shared" ca="1" si="8"/>
        <v>11775992.933303393</v>
      </c>
    </row>
    <row r="40" spans="1:19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Dataset!Q40</f>
        <v>13725021.866793135</v>
      </c>
      <c r="E40" s="124">
        <f t="shared" ref="E40:F40" ca="1" si="42">E28</f>
        <v>340.82</v>
      </c>
      <c r="F40" s="124">
        <f t="shared" ca="1" si="42"/>
        <v>3.6400000000000006</v>
      </c>
      <c r="G40" s="12">
        <f>Dataset!AY40</f>
        <v>31</v>
      </c>
      <c r="H40" s="115">
        <f>Dataset!BS40</f>
        <v>0</v>
      </c>
      <c r="I40" s="115">
        <f>Dataset!AW40</f>
        <v>77.400000000000006</v>
      </c>
      <c r="J40" s="115">
        <f>Dataset!BQ40</f>
        <v>0</v>
      </c>
      <c r="L40" s="12">
        <f t="shared" si="30"/>
        <v>-6985371.5481185997</v>
      </c>
      <c r="M40" s="1">
        <f t="shared" ca="1" si="31"/>
        <v>655643.44411966426</v>
      </c>
      <c r="N40" s="1">
        <f t="shared" ca="1" si="32"/>
        <v>33779.435561189472</v>
      </c>
      <c r="O40" s="1">
        <f t="shared" si="33"/>
        <v>11026790.95318036</v>
      </c>
      <c r="P40" s="1">
        <f t="shared" si="34"/>
        <v>0</v>
      </c>
      <c r="Q40" s="1">
        <f t="shared" si="35"/>
        <v>7943942.5402565273</v>
      </c>
      <c r="R40" s="1">
        <f t="shared" si="36"/>
        <v>0</v>
      </c>
      <c r="S40" s="1">
        <f t="shared" ca="1" si="8"/>
        <v>12674784.824999141</v>
      </c>
    </row>
    <row r="41" spans="1:19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Dataset!Q41</f>
        <v>12525352.555493137</v>
      </c>
      <c r="E41" s="124">
        <f t="shared" ref="E41:F41" ca="1" si="43">E29</f>
        <v>150.01000000000002</v>
      </c>
      <c r="F41" s="124">
        <f t="shared" ca="1" si="43"/>
        <v>16.649999999999999</v>
      </c>
      <c r="G41" s="12">
        <f>Dataset!AY41</f>
        <v>30</v>
      </c>
      <c r="H41" s="115">
        <f>Dataset!BS41</f>
        <v>0</v>
      </c>
      <c r="I41" s="115">
        <f>Dataset!AW41</f>
        <v>77.400000000000006</v>
      </c>
      <c r="J41" s="115">
        <f>Dataset!BQ41</f>
        <v>0</v>
      </c>
      <c r="L41" s="12">
        <f t="shared" si="30"/>
        <v>-6985371.5481185997</v>
      </c>
      <c r="M41" s="1">
        <f t="shared" ca="1" si="31"/>
        <v>288577.762608975</v>
      </c>
      <c r="N41" s="1">
        <f t="shared" ca="1" si="32"/>
        <v>154513.07749829793</v>
      </c>
      <c r="O41" s="1">
        <f t="shared" si="33"/>
        <v>10671088.0192068</v>
      </c>
      <c r="P41" s="1">
        <f t="shared" si="34"/>
        <v>0</v>
      </c>
      <c r="Q41" s="1">
        <f t="shared" si="35"/>
        <v>7943942.5402565273</v>
      </c>
      <c r="R41" s="1">
        <f t="shared" si="36"/>
        <v>0</v>
      </c>
      <c r="S41" s="1">
        <f t="shared" ca="1" si="8"/>
        <v>12072749.851452</v>
      </c>
    </row>
    <row r="42" spans="1:19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Dataset!Q42</f>
        <v>13240576.434193136</v>
      </c>
      <c r="E42" s="124">
        <f t="shared" ref="E42:F42" ca="1" si="44">E30</f>
        <v>23</v>
      </c>
      <c r="F42" s="124">
        <f t="shared" ca="1" si="44"/>
        <v>152.63</v>
      </c>
      <c r="G42" s="12">
        <f>Dataset!AY42</f>
        <v>31</v>
      </c>
      <c r="H42" s="115">
        <f>Dataset!BS42</f>
        <v>0</v>
      </c>
      <c r="I42" s="115">
        <f>Dataset!AW42</f>
        <v>78.5</v>
      </c>
      <c r="J42" s="115">
        <f>Dataset!BQ42</f>
        <v>1</v>
      </c>
      <c r="L42" s="12">
        <f t="shared" si="30"/>
        <v>-6985371.5481185997</v>
      </c>
      <c r="M42" s="1">
        <f t="shared" ca="1" si="31"/>
        <v>44245.640557339</v>
      </c>
      <c r="N42" s="1">
        <f t="shared" ca="1" si="32"/>
        <v>1416416.2773913043</v>
      </c>
      <c r="O42" s="1">
        <f t="shared" si="33"/>
        <v>11026790.95318036</v>
      </c>
      <c r="P42" s="1">
        <f t="shared" si="34"/>
        <v>0</v>
      </c>
      <c r="Q42" s="1">
        <f t="shared" si="35"/>
        <v>8056840.9484513868</v>
      </c>
      <c r="R42" s="1">
        <f t="shared" si="36"/>
        <v>-927368.04797760001</v>
      </c>
      <c r="S42" s="1">
        <f t="shared" ca="1" si="8"/>
        <v>12631554.22348419</v>
      </c>
    </row>
    <row r="43" spans="1:19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Dataset!Q43</f>
        <v>13583044.721893135</v>
      </c>
      <c r="E43" s="124">
        <f t="shared" ref="E43:F43" ca="1" si="45">E31</f>
        <v>0.10999999999999996</v>
      </c>
      <c r="F43" s="124">
        <f t="shared" ca="1" si="45"/>
        <v>280.97000000000003</v>
      </c>
      <c r="G43" s="12">
        <f>Dataset!AY43</f>
        <v>30</v>
      </c>
      <c r="H43" s="115">
        <f>Dataset!BS43</f>
        <v>0</v>
      </c>
      <c r="I43" s="115">
        <f>Dataset!AW43</f>
        <v>79.3</v>
      </c>
      <c r="J43" s="115">
        <f>Dataset!BQ43</f>
        <v>1</v>
      </c>
      <c r="L43" s="12">
        <f t="shared" si="30"/>
        <v>-6985371.5481185997</v>
      </c>
      <c r="M43" s="1">
        <f t="shared" ca="1" si="31"/>
        <v>211.60958527422991</v>
      </c>
      <c r="N43" s="1">
        <f t="shared" ca="1" si="32"/>
        <v>2607419.7828646717</v>
      </c>
      <c r="O43" s="1">
        <f t="shared" si="33"/>
        <v>10671088.0192068</v>
      </c>
      <c r="P43" s="1">
        <f t="shared" si="34"/>
        <v>0</v>
      </c>
      <c r="Q43" s="1">
        <f t="shared" si="35"/>
        <v>8138948.8816840118</v>
      </c>
      <c r="R43" s="1">
        <f t="shared" si="36"/>
        <v>-927368.04797760001</v>
      </c>
      <c r="S43" s="1">
        <f t="shared" ca="1" si="8"/>
        <v>13504928.697244558</v>
      </c>
    </row>
    <row r="44" spans="1:19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Dataset!Q44</f>
        <v>15488495.353693135</v>
      </c>
      <c r="E44" s="124">
        <f t="shared" ref="E44:F44" ca="1" si="46">E32</f>
        <v>0</v>
      </c>
      <c r="F44" s="124">
        <f t="shared" ca="1" si="46"/>
        <v>401.32</v>
      </c>
      <c r="G44" s="12">
        <f>Dataset!AY44</f>
        <v>31</v>
      </c>
      <c r="H44" s="115">
        <f>Dataset!BS44</f>
        <v>0</v>
      </c>
      <c r="I44" s="115">
        <f>Dataset!AW44</f>
        <v>79.7</v>
      </c>
      <c r="J44" s="115">
        <f>Dataset!BQ44</f>
        <v>1</v>
      </c>
      <c r="L44" s="12">
        <f t="shared" si="30"/>
        <v>-6985371.5481185997</v>
      </c>
      <c r="M44" s="1">
        <f t="shared" ca="1" si="31"/>
        <v>0</v>
      </c>
      <c r="N44" s="1">
        <f t="shared" ca="1" si="32"/>
        <v>3724275.5712682847</v>
      </c>
      <c r="O44" s="1">
        <f t="shared" si="33"/>
        <v>11026790.95318036</v>
      </c>
      <c r="P44" s="1">
        <f t="shared" si="34"/>
        <v>0</v>
      </c>
      <c r="Q44" s="1">
        <f t="shared" si="35"/>
        <v>8180002.8483003257</v>
      </c>
      <c r="R44" s="1">
        <f t="shared" si="36"/>
        <v>-927368.04797760001</v>
      </c>
      <c r="S44" s="1">
        <f t="shared" ca="1" si="8"/>
        <v>15018329.77665277</v>
      </c>
    </row>
    <row r="45" spans="1:19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Dataset!Q45</f>
        <v>15620353.407393137</v>
      </c>
      <c r="E45" s="124">
        <f t="shared" ref="E45:F45" ca="1" si="47">E33</f>
        <v>0</v>
      </c>
      <c r="F45" s="124">
        <f t="shared" ca="1" si="47"/>
        <v>383.34</v>
      </c>
      <c r="G45" s="12">
        <f>Dataset!AY45</f>
        <v>31</v>
      </c>
      <c r="H45" s="115">
        <f>Dataset!BS45</f>
        <v>0</v>
      </c>
      <c r="I45" s="115">
        <f>Dataset!AW45</f>
        <v>80.400000000000006</v>
      </c>
      <c r="J45" s="115">
        <f>Dataset!BQ45</f>
        <v>1</v>
      </c>
      <c r="L45" s="12">
        <f t="shared" si="30"/>
        <v>-6985371.5481185997</v>
      </c>
      <c r="M45" s="1">
        <f t="shared" ca="1" si="31"/>
        <v>0</v>
      </c>
      <c r="N45" s="1">
        <f t="shared" ca="1" si="32"/>
        <v>3557420.007699552</v>
      </c>
      <c r="O45" s="1">
        <f t="shared" si="33"/>
        <v>11026790.95318036</v>
      </c>
      <c r="P45" s="1">
        <f t="shared" si="34"/>
        <v>0</v>
      </c>
      <c r="Q45" s="1">
        <f t="shared" si="35"/>
        <v>8251847.2898788732</v>
      </c>
      <c r="R45" s="1">
        <f t="shared" si="36"/>
        <v>-927368.04797760001</v>
      </c>
      <c r="S45" s="1">
        <f t="shared" ca="1" si="8"/>
        <v>14923318.654662585</v>
      </c>
    </row>
    <row r="46" spans="1:19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Dataset!Q46</f>
        <v>15467320.443193134</v>
      </c>
      <c r="E46" s="124">
        <f t="shared" ref="E46:F46" ca="1" si="48">E34</f>
        <v>2.38</v>
      </c>
      <c r="F46" s="124">
        <f t="shared" ca="1" si="48"/>
        <v>244.41</v>
      </c>
      <c r="G46" s="12">
        <f>Dataset!AY46</f>
        <v>30</v>
      </c>
      <c r="H46" s="115">
        <f>Dataset!BS46</f>
        <v>0</v>
      </c>
      <c r="I46" s="115">
        <f>Dataset!AW46</f>
        <v>80.5</v>
      </c>
      <c r="J46" s="115">
        <f>Dataset!BQ46</f>
        <v>0</v>
      </c>
      <c r="L46" s="12">
        <f t="shared" si="30"/>
        <v>-6985371.5481185997</v>
      </c>
      <c r="M46" s="1">
        <f t="shared" ca="1" si="31"/>
        <v>4578.4619359333401</v>
      </c>
      <c r="N46" s="1">
        <f t="shared" ca="1" si="32"/>
        <v>2268140.6168984389</v>
      </c>
      <c r="O46" s="1">
        <f t="shared" si="33"/>
        <v>10671088.0192068</v>
      </c>
      <c r="P46" s="1">
        <f t="shared" si="34"/>
        <v>0</v>
      </c>
      <c r="Q46" s="1">
        <f t="shared" si="35"/>
        <v>8262110.7815329507</v>
      </c>
      <c r="R46" s="1">
        <f t="shared" si="36"/>
        <v>0</v>
      </c>
      <c r="S46" s="1">
        <f t="shared" ca="1" si="8"/>
        <v>14220546.331455523</v>
      </c>
    </row>
    <row r="47" spans="1:19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Dataset!Q47</f>
        <v>13211616.003793137</v>
      </c>
      <c r="E47" s="124">
        <f t="shared" ref="E47:F47" ca="1" si="49">E35</f>
        <v>52.379999999999995</v>
      </c>
      <c r="F47" s="124">
        <f t="shared" ca="1" si="49"/>
        <v>98.47</v>
      </c>
      <c r="G47" s="12">
        <f>Dataset!AY47</f>
        <v>31</v>
      </c>
      <c r="H47" s="115">
        <f>Dataset!BS47</f>
        <v>0</v>
      </c>
      <c r="I47" s="115">
        <f>Dataset!AW47</f>
        <v>81.3</v>
      </c>
      <c r="J47" s="115">
        <f>Dataset!BQ47</f>
        <v>0</v>
      </c>
      <c r="L47" s="12">
        <f t="shared" si="30"/>
        <v>-6985371.5481185997</v>
      </c>
      <c r="M47" s="1">
        <f t="shared" ca="1" si="31"/>
        <v>100764.63706058334</v>
      </c>
      <c r="N47" s="1">
        <f t="shared" ca="1" si="32"/>
        <v>913807.97244789195</v>
      </c>
      <c r="O47" s="1">
        <f t="shared" si="33"/>
        <v>11026790.95318036</v>
      </c>
      <c r="P47" s="1">
        <f t="shared" si="34"/>
        <v>0</v>
      </c>
      <c r="Q47" s="1">
        <f t="shared" si="35"/>
        <v>8344218.7147655757</v>
      </c>
      <c r="R47" s="1">
        <f t="shared" si="36"/>
        <v>0</v>
      </c>
      <c r="S47" s="1">
        <f t="shared" ca="1" si="8"/>
        <v>13400210.729335811</v>
      </c>
    </row>
    <row r="48" spans="1:19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Dataset!Q48</f>
        <v>12720535.971193135</v>
      </c>
      <c r="E48" s="124">
        <f t="shared" ref="E48:F48" ca="1" si="50">E36</f>
        <v>216.5</v>
      </c>
      <c r="F48" s="124">
        <f t="shared" ca="1" si="50"/>
        <v>11.499999999999996</v>
      </c>
      <c r="G48" s="12">
        <f>Dataset!AY48</f>
        <v>30</v>
      </c>
      <c r="H48" s="115">
        <f>Dataset!BS48</f>
        <v>0</v>
      </c>
      <c r="I48" s="115">
        <f>Dataset!AW48</f>
        <v>81</v>
      </c>
      <c r="J48" s="115">
        <f>Dataset!BQ48</f>
        <v>0</v>
      </c>
      <c r="L48" s="12">
        <f t="shared" si="30"/>
        <v>-6985371.5481185997</v>
      </c>
      <c r="M48" s="1">
        <f t="shared" ca="1" si="31"/>
        <v>416486.13828973449</v>
      </c>
      <c r="N48" s="1">
        <f t="shared" ca="1" si="32"/>
        <v>106720.7442180436</v>
      </c>
      <c r="O48" s="1">
        <f t="shared" si="33"/>
        <v>10671088.0192068</v>
      </c>
      <c r="P48" s="1">
        <f t="shared" si="34"/>
        <v>0</v>
      </c>
      <c r="Q48" s="1">
        <f t="shared" si="35"/>
        <v>8313428.2398033421</v>
      </c>
      <c r="R48" s="1">
        <f t="shared" si="36"/>
        <v>0</v>
      </c>
      <c r="S48" s="1">
        <f t="shared" ca="1" si="8"/>
        <v>12522351.59339932</v>
      </c>
    </row>
    <row r="49" spans="1:36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Dataset!Q49</f>
        <v>13385527.153793138</v>
      </c>
      <c r="E49" s="124">
        <f t="shared" ref="E49:F49" ca="1" si="51">E37</f>
        <v>368.06</v>
      </c>
      <c r="F49" s="124">
        <f t="shared" ca="1" si="51"/>
        <v>0.82999999999999985</v>
      </c>
      <c r="G49" s="12">
        <f>Dataset!AY49</f>
        <v>31</v>
      </c>
      <c r="H49" s="115">
        <f>Dataset!BS49</f>
        <v>0</v>
      </c>
      <c r="I49" s="115">
        <f>Dataset!AW49</f>
        <v>80.900000000000006</v>
      </c>
      <c r="J49" s="115">
        <f>Dataset!BQ49</f>
        <v>0</v>
      </c>
      <c r="L49" s="12">
        <f t="shared" si="30"/>
        <v>-6985371.5481185997</v>
      </c>
      <c r="M49" s="1">
        <f t="shared" ca="1" si="31"/>
        <v>708045.67232757364</v>
      </c>
      <c r="N49" s="1">
        <f t="shared" ca="1" si="32"/>
        <v>7702.4537131283651</v>
      </c>
      <c r="O49" s="1">
        <f t="shared" si="33"/>
        <v>11026790.95318036</v>
      </c>
      <c r="P49" s="1">
        <f t="shared" si="34"/>
        <v>0</v>
      </c>
      <c r="Q49" s="1">
        <f t="shared" si="35"/>
        <v>8303164.7481492637</v>
      </c>
      <c r="R49" s="1">
        <f t="shared" si="36"/>
        <v>0</v>
      </c>
      <c r="S49" s="1">
        <f t="shared" ca="1" si="8"/>
        <v>13060332.279251724</v>
      </c>
    </row>
    <row r="50" spans="1:36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Dataset!Q50</f>
        <v>14802709.622047173</v>
      </c>
      <c r="E50" s="124">
        <f t="shared" ref="E50:F50" ca="1" si="52">E38</f>
        <v>494.28999999999996</v>
      </c>
      <c r="F50" s="124">
        <f t="shared" ca="1" si="52"/>
        <v>0</v>
      </c>
      <c r="G50" s="12">
        <f>Dataset!AY50</f>
        <v>31</v>
      </c>
      <c r="H50" s="115">
        <f>Dataset!BS50</f>
        <v>0</v>
      </c>
      <c r="I50" s="115">
        <f>Dataset!AW50</f>
        <v>81.099999999999994</v>
      </c>
      <c r="J50" s="115">
        <f>Dataset!BQ50</f>
        <v>0</v>
      </c>
      <c r="L50" s="12">
        <f t="shared" si="30"/>
        <v>-6985371.5481185997</v>
      </c>
      <c r="M50" s="1">
        <f t="shared" ca="1" si="31"/>
        <v>950877.29004726489</v>
      </c>
      <c r="N50" s="1">
        <f t="shared" ca="1" si="32"/>
        <v>0</v>
      </c>
      <c r="O50" s="1">
        <f t="shared" si="33"/>
        <v>11026790.95318036</v>
      </c>
      <c r="P50" s="1">
        <f t="shared" si="34"/>
        <v>0</v>
      </c>
      <c r="Q50" s="1">
        <f t="shared" si="35"/>
        <v>8323691.7314574197</v>
      </c>
      <c r="R50" s="1">
        <f t="shared" si="36"/>
        <v>0</v>
      </c>
      <c r="S50" s="1">
        <f t="shared" ca="1" si="8"/>
        <v>13315988.426566444</v>
      </c>
    </row>
    <row r="51" spans="1:36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Dataset!Q51</f>
        <v>13436781.076847171</v>
      </c>
      <c r="E51" s="124">
        <f t="shared" ref="E51:F51" ca="1" si="53">E39</f>
        <v>451.20999999999992</v>
      </c>
      <c r="F51" s="124">
        <f t="shared" ca="1" si="53"/>
        <v>0</v>
      </c>
      <c r="G51" s="12">
        <f>Dataset!AY51</f>
        <v>29</v>
      </c>
      <c r="H51" s="115">
        <f>Dataset!BS51</f>
        <v>0</v>
      </c>
      <c r="I51" s="115">
        <f>Dataset!AW51</f>
        <v>81.2</v>
      </c>
      <c r="J51" s="115">
        <f>Dataset!BQ51</f>
        <v>0</v>
      </c>
      <c r="L51" s="12">
        <f t="shared" si="30"/>
        <v>-6985371.5481185997</v>
      </c>
      <c r="M51" s="1">
        <f t="shared" ca="1" si="31"/>
        <v>868003.28155986639</v>
      </c>
      <c r="N51" s="1">
        <f t="shared" ca="1" si="32"/>
        <v>0</v>
      </c>
      <c r="O51" s="1">
        <f t="shared" si="33"/>
        <v>10315385.085233239</v>
      </c>
      <c r="P51" s="1">
        <f t="shared" si="34"/>
        <v>0</v>
      </c>
      <c r="Q51" s="1">
        <f t="shared" si="35"/>
        <v>8333955.2231114982</v>
      </c>
      <c r="R51" s="1">
        <f t="shared" si="36"/>
        <v>0</v>
      </c>
      <c r="S51" s="1">
        <f t="shared" ca="1" si="8"/>
        <v>12531972.041786004</v>
      </c>
    </row>
    <row r="52" spans="1:36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Dataset!Q52</f>
        <v>13391926.081247171</v>
      </c>
      <c r="E52" s="124">
        <f t="shared" ref="E52:F52" ca="1" si="54">E40</f>
        <v>340.82</v>
      </c>
      <c r="F52" s="124">
        <f t="shared" ca="1" si="54"/>
        <v>3.6400000000000006</v>
      </c>
      <c r="G52" s="12">
        <f>Dataset!AY52</f>
        <v>31</v>
      </c>
      <c r="H52" s="115">
        <f>Dataset!BS52</f>
        <v>0</v>
      </c>
      <c r="I52" s="115">
        <f>Dataset!AW52</f>
        <v>80.900000000000006</v>
      </c>
      <c r="J52" s="115">
        <f>Dataset!BQ52</f>
        <v>0</v>
      </c>
      <c r="L52" s="12">
        <f t="shared" si="30"/>
        <v>-6985371.5481185997</v>
      </c>
      <c r="M52" s="1">
        <f t="shared" ca="1" si="31"/>
        <v>655643.44411966426</v>
      </c>
      <c r="N52" s="1">
        <f t="shared" ca="1" si="32"/>
        <v>33779.435561189472</v>
      </c>
      <c r="O52" s="1">
        <f t="shared" si="33"/>
        <v>11026790.95318036</v>
      </c>
      <c r="P52" s="1">
        <f t="shared" si="34"/>
        <v>0</v>
      </c>
      <c r="Q52" s="1">
        <f t="shared" si="35"/>
        <v>8303164.7481492637</v>
      </c>
      <c r="R52" s="1">
        <f t="shared" si="36"/>
        <v>0</v>
      </c>
      <c r="S52" s="1">
        <f t="shared" ca="1" si="8"/>
        <v>13034007.032891877</v>
      </c>
    </row>
    <row r="53" spans="1:36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Dataset!Q53</f>
        <v>12533039.213847172</v>
      </c>
      <c r="E53" s="124">
        <f t="shared" ref="E53:F53" ca="1" si="55">E41</f>
        <v>150.01000000000002</v>
      </c>
      <c r="F53" s="124">
        <f t="shared" ca="1" si="55"/>
        <v>16.649999999999999</v>
      </c>
      <c r="G53" s="12">
        <f>Dataset!AY53</f>
        <v>30</v>
      </c>
      <c r="H53" s="115">
        <f>Dataset!BS53</f>
        <v>0</v>
      </c>
      <c r="I53" s="115">
        <f>Dataset!AW53</f>
        <v>79.5</v>
      </c>
      <c r="J53" s="115">
        <f>Dataset!BQ53</f>
        <v>0</v>
      </c>
      <c r="L53" s="12">
        <f t="shared" si="30"/>
        <v>-6985371.5481185997</v>
      </c>
      <c r="M53" s="1">
        <f t="shared" ca="1" si="31"/>
        <v>288577.762608975</v>
      </c>
      <c r="N53" s="1">
        <f t="shared" ca="1" si="32"/>
        <v>154513.07749829793</v>
      </c>
      <c r="O53" s="1">
        <f t="shared" si="33"/>
        <v>10671088.0192068</v>
      </c>
      <c r="P53" s="1">
        <f t="shared" si="34"/>
        <v>0</v>
      </c>
      <c r="Q53" s="1">
        <f t="shared" si="35"/>
        <v>8159475.8649921687</v>
      </c>
      <c r="R53" s="1">
        <f t="shared" si="36"/>
        <v>0</v>
      </c>
      <c r="S53" s="1">
        <f t="shared" ca="1" si="8"/>
        <v>12288283.176187642</v>
      </c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"/>
    </row>
    <row r="54" spans="1:36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Dataset!Q54</f>
        <v>13118440.184347173</v>
      </c>
      <c r="E54" s="124">
        <f t="shared" ref="E54:F54" ca="1" si="56">E42</f>
        <v>23</v>
      </c>
      <c r="F54" s="124">
        <f t="shared" ca="1" si="56"/>
        <v>152.63</v>
      </c>
      <c r="G54" s="12">
        <f>Dataset!AY54</f>
        <v>31</v>
      </c>
      <c r="H54" s="115">
        <f>Dataset!BS54</f>
        <v>0</v>
      </c>
      <c r="I54" s="115">
        <f>Dataset!AW54</f>
        <v>78.8</v>
      </c>
      <c r="J54" s="115">
        <f>Dataset!BQ54</f>
        <v>1</v>
      </c>
      <c r="L54" s="12">
        <f t="shared" si="30"/>
        <v>-6985371.5481185997</v>
      </c>
      <c r="M54" s="1">
        <f t="shared" ca="1" si="31"/>
        <v>44245.640557339</v>
      </c>
      <c r="N54" s="1">
        <f t="shared" ca="1" si="32"/>
        <v>1416416.2773913043</v>
      </c>
      <c r="O54" s="1">
        <f t="shared" si="33"/>
        <v>11026790.95318036</v>
      </c>
      <c r="P54" s="1">
        <f t="shared" si="34"/>
        <v>0</v>
      </c>
      <c r="Q54" s="1">
        <f t="shared" si="35"/>
        <v>8087631.4234136213</v>
      </c>
      <c r="R54" s="1">
        <f t="shared" si="36"/>
        <v>-927368.04797760001</v>
      </c>
      <c r="S54" s="1">
        <f t="shared" ca="1" si="8"/>
        <v>12662344.698446425</v>
      </c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"/>
    </row>
    <row r="55" spans="1:36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Dataset!Q55</f>
        <v>13934865.881647173</v>
      </c>
      <c r="E55" s="124">
        <f t="shared" ref="E55:F55" ca="1" si="57">E43</f>
        <v>0.10999999999999996</v>
      </c>
      <c r="F55" s="124">
        <f t="shared" ca="1" si="57"/>
        <v>280.97000000000003</v>
      </c>
      <c r="G55" s="12">
        <f>Dataset!AY55</f>
        <v>30</v>
      </c>
      <c r="H55" s="115">
        <f>Dataset!BS55</f>
        <v>0</v>
      </c>
      <c r="I55" s="115">
        <f>Dataset!AW55</f>
        <v>79</v>
      </c>
      <c r="J55" s="115">
        <f>Dataset!BQ55</f>
        <v>1</v>
      </c>
      <c r="L55" s="12">
        <f t="shared" si="30"/>
        <v>-6985371.5481185997</v>
      </c>
      <c r="M55" s="1">
        <f t="shared" ca="1" si="31"/>
        <v>211.60958527422991</v>
      </c>
      <c r="N55" s="1">
        <f t="shared" ca="1" si="32"/>
        <v>2607419.7828646717</v>
      </c>
      <c r="O55" s="1">
        <f t="shared" si="33"/>
        <v>10671088.0192068</v>
      </c>
      <c r="P55" s="1">
        <f t="shared" si="34"/>
        <v>0</v>
      </c>
      <c r="Q55" s="1">
        <f t="shared" si="35"/>
        <v>8108158.4067217773</v>
      </c>
      <c r="R55" s="1">
        <f t="shared" si="36"/>
        <v>-927368.04797760001</v>
      </c>
      <c r="S55" s="1">
        <f t="shared" ref="S55:S117" ca="1" si="58">SUM(L55:R55)</f>
        <v>13474138.222282324</v>
      </c>
    </row>
    <row r="56" spans="1:36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Dataset!Q56</f>
        <v>16105387.908647172</v>
      </c>
      <c r="E56" s="124">
        <f t="shared" ref="E56:F56" ca="1" si="59">E44</f>
        <v>0</v>
      </c>
      <c r="F56" s="124">
        <f t="shared" ca="1" si="59"/>
        <v>401.32</v>
      </c>
      <c r="G56" s="12">
        <f>Dataset!AY56</f>
        <v>31</v>
      </c>
      <c r="H56" s="115">
        <f>Dataset!BS56</f>
        <v>0</v>
      </c>
      <c r="I56" s="115">
        <f>Dataset!AW56</f>
        <v>80.2</v>
      </c>
      <c r="J56" s="115">
        <f>Dataset!BQ56</f>
        <v>1</v>
      </c>
      <c r="L56" s="12">
        <f t="shared" si="30"/>
        <v>-6985371.5481185997</v>
      </c>
      <c r="M56" s="1">
        <f t="shared" ca="1" si="31"/>
        <v>0</v>
      </c>
      <c r="N56" s="1">
        <f t="shared" ca="1" si="32"/>
        <v>3724275.5712682847</v>
      </c>
      <c r="O56" s="1">
        <f t="shared" si="33"/>
        <v>11026790.95318036</v>
      </c>
      <c r="P56" s="1">
        <f t="shared" si="34"/>
        <v>0</v>
      </c>
      <c r="Q56" s="1">
        <f t="shared" si="35"/>
        <v>8231320.3065707162</v>
      </c>
      <c r="R56" s="1">
        <f t="shared" si="36"/>
        <v>-927368.04797760001</v>
      </c>
      <c r="S56" s="1">
        <f t="shared" ca="1" si="58"/>
        <v>15069647.234923162</v>
      </c>
    </row>
    <row r="57" spans="1:36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Dataset!Q57</f>
        <v>16938188.316347171</v>
      </c>
      <c r="E57" s="124">
        <f t="shared" ref="E57:F57" ca="1" si="60">E45</f>
        <v>0</v>
      </c>
      <c r="F57" s="124">
        <f t="shared" ca="1" si="60"/>
        <v>383.34</v>
      </c>
      <c r="G57" s="12">
        <f>Dataset!AY57</f>
        <v>31</v>
      </c>
      <c r="H57" s="115">
        <f>Dataset!BS57</f>
        <v>0</v>
      </c>
      <c r="I57" s="115">
        <f>Dataset!AW57</f>
        <v>80.7</v>
      </c>
      <c r="J57" s="115">
        <f>Dataset!BQ57</f>
        <v>1</v>
      </c>
      <c r="L57" s="12">
        <f t="shared" si="30"/>
        <v>-6985371.5481185997</v>
      </c>
      <c r="M57" s="1">
        <f t="shared" ca="1" si="31"/>
        <v>0</v>
      </c>
      <c r="N57" s="1">
        <f t="shared" ca="1" si="32"/>
        <v>3557420.007699552</v>
      </c>
      <c r="O57" s="1">
        <f t="shared" si="33"/>
        <v>11026790.95318036</v>
      </c>
      <c r="P57" s="1">
        <f t="shared" si="34"/>
        <v>0</v>
      </c>
      <c r="Q57" s="1">
        <f t="shared" si="35"/>
        <v>8282637.7648411077</v>
      </c>
      <c r="R57" s="1">
        <f t="shared" si="36"/>
        <v>-927368.04797760001</v>
      </c>
      <c r="S57" s="1">
        <f t="shared" ca="1" si="58"/>
        <v>14954109.129624819</v>
      </c>
    </row>
    <row r="58" spans="1:36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Dataset!Q58</f>
        <v>15412523.631847173</v>
      </c>
      <c r="E58" s="124">
        <f t="shared" ref="E58:F58" ca="1" si="61">E46</f>
        <v>2.38</v>
      </c>
      <c r="F58" s="124">
        <f t="shared" ca="1" si="61"/>
        <v>244.41</v>
      </c>
      <c r="G58" s="12">
        <f>Dataset!AY58</f>
        <v>30</v>
      </c>
      <c r="H58" s="115">
        <f>Dataset!BS58</f>
        <v>0</v>
      </c>
      <c r="I58" s="115">
        <f>Dataset!AW58</f>
        <v>80.5</v>
      </c>
      <c r="J58" s="115">
        <f>Dataset!BQ58</f>
        <v>0</v>
      </c>
      <c r="L58" s="12">
        <f t="shared" si="30"/>
        <v>-6985371.5481185997</v>
      </c>
      <c r="M58" s="1">
        <f t="shared" ca="1" si="31"/>
        <v>4578.4619359333401</v>
      </c>
      <c r="N58" s="1">
        <f t="shared" ca="1" si="32"/>
        <v>2268140.6168984389</v>
      </c>
      <c r="O58" s="1">
        <f t="shared" si="33"/>
        <v>10671088.0192068</v>
      </c>
      <c r="P58" s="1">
        <f t="shared" si="34"/>
        <v>0</v>
      </c>
      <c r="Q58" s="1">
        <f t="shared" si="35"/>
        <v>8262110.7815329507</v>
      </c>
      <c r="R58" s="1">
        <f t="shared" si="36"/>
        <v>0</v>
      </c>
      <c r="S58" s="1">
        <f t="shared" ca="1" si="58"/>
        <v>14220546.331455523</v>
      </c>
    </row>
    <row r="59" spans="1:36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Dataset!Q59</f>
        <v>13701184.614047172</v>
      </c>
      <c r="E59" s="124">
        <f t="shared" ref="E59:F59" ca="1" si="62">E47</f>
        <v>52.379999999999995</v>
      </c>
      <c r="F59" s="124">
        <f t="shared" ca="1" si="62"/>
        <v>98.47</v>
      </c>
      <c r="G59" s="12">
        <f>Dataset!AY59</f>
        <v>31</v>
      </c>
      <c r="H59" s="115">
        <f>Dataset!BS59</f>
        <v>0</v>
      </c>
      <c r="I59" s="115">
        <f>Dataset!AW59</f>
        <v>80.7</v>
      </c>
      <c r="J59" s="115">
        <f>Dataset!BQ59</f>
        <v>0</v>
      </c>
      <c r="L59" s="12">
        <f t="shared" si="30"/>
        <v>-6985371.5481185997</v>
      </c>
      <c r="M59" s="1">
        <f t="shared" ca="1" si="31"/>
        <v>100764.63706058334</v>
      </c>
      <c r="N59" s="1">
        <f t="shared" ca="1" si="32"/>
        <v>913807.97244789195</v>
      </c>
      <c r="O59" s="1">
        <f t="shared" si="33"/>
        <v>11026790.95318036</v>
      </c>
      <c r="P59" s="1">
        <f t="shared" si="34"/>
        <v>0</v>
      </c>
      <c r="Q59" s="1">
        <f t="shared" si="35"/>
        <v>8282637.7648411077</v>
      </c>
      <c r="R59" s="1">
        <f t="shared" si="36"/>
        <v>0</v>
      </c>
      <c r="S59" s="1">
        <f t="shared" ca="1" si="58"/>
        <v>13338629.779411342</v>
      </c>
    </row>
    <row r="60" spans="1:36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Dataset!Q60</f>
        <v>12704115.088247173</v>
      </c>
      <c r="E60" s="124">
        <f t="shared" ref="E60:F60" ca="1" si="63">E48</f>
        <v>216.5</v>
      </c>
      <c r="F60" s="124">
        <f t="shared" ca="1" si="63"/>
        <v>11.499999999999996</v>
      </c>
      <c r="G60" s="12">
        <f>Dataset!AY60</f>
        <v>30</v>
      </c>
      <c r="H60" s="115">
        <f>Dataset!BS60</f>
        <v>0</v>
      </c>
      <c r="I60" s="115">
        <f>Dataset!AW60</f>
        <v>80.8</v>
      </c>
      <c r="J60" s="115">
        <f>Dataset!BQ60</f>
        <v>0</v>
      </c>
      <c r="L60" s="12">
        <f t="shared" si="30"/>
        <v>-6985371.5481185997</v>
      </c>
      <c r="M60" s="1">
        <f t="shared" ca="1" si="31"/>
        <v>416486.13828973449</v>
      </c>
      <c r="N60" s="1">
        <f t="shared" ca="1" si="32"/>
        <v>106720.7442180436</v>
      </c>
      <c r="O60" s="1">
        <f t="shared" si="33"/>
        <v>10671088.0192068</v>
      </c>
      <c r="P60" s="1">
        <f t="shared" si="34"/>
        <v>0</v>
      </c>
      <c r="Q60" s="1">
        <f t="shared" si="35"/>
        <v>8292901.2564951852</v>
      </c>
      <c r="R60" s="1">
        <f t="shared" si="36"/>
        <v>0</v>
      </c>
      <c r="S60" s="1">
        <f t="shared" ca="1" si="58"/>
        <v>12501824.610091165</v>
      </c>
    </row>
    <row r="61" spans="1:36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Dataset!Q61</f>
        <v>12660994.801247172</v>
      </c>
      <c r="E61" s="124">
        <f t="shared" ref="E61:F61" ca="1" si="64">E49</f>
        <v>368.06</v>
      </c>
      <c r="F61" s="124">
        <f t="shared" ca="1" si="64"/>
        <v>0.82999999999999985</v>
      </c>
      <c r="G61" s="12">
        <f>Dataset!AY61</f>
        <v>31</v>
      </c>
      <c r="H61" s="115">
        <f>Dataset!BS61</f>
        <v>0</v>
      </c>
      <c r="I61" s="115">
        <f>Dataset!AW61</f>
        <v>81.3</v>
      </c>
      <c r="J61" s="115">
        <f>Dataset!BQ61</f>
        <v>0</v>
      </c>
      <c r="L61" s="12">
        <f t="shared" si="30"/>
        <v>-6985371.5481185997</v>
      </c>
      <c r="M61" s="1">
        <f t="shared" ca="1" si="31"/>
        <v>708045.67232757364</v>
      </c>
      <c r="N61" s="1">
        <f t="shared" ca="1" si="32"/>
        <v>7702.4537131283651</v>
      </c>
      <c r="O61" s="1">
        <f t="shared" si="33"/>
        <v>11026790.95318036</v>
      </c>
      <c r="P61" s="1">
        <f t="shared" si="34"/>
        <v>0</v>
      </c>
      <c r="Q61" s="1">
        <f t="shared" si="35"/>
        <v>8344218.7147655757</v>
      </c>
      <c r="R61" s="1">
        <f t="shared" si="36"/>
        <v>0</v>
      </c>
      <c r="S61" s="1">
        <f t="shared" ca="1" si="58"/>
        <v>13101386.245868038</v>
      </c>
    </row>
    <row r="62" spans="1:36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Dataset!Q62</f>
        <v>13132945.157038789</v>
      </c>
      <c r="E62" s="124">
        <f t="shared" ref="E62:F62" ca="1" si="65">E50</f>
        <v>494.28999999999996</v>
      </c>
      <c r="F62" s="124">
        <f t="shared" ca="1" si="65"/>
        <v>0</v>
      </c>
      <c r="G62" s="12">
        <f>Dataset!AY62</f>
        <v>31</v>
      </c>
      <c r="H62" s="115">
        <f>Dataset!BS62</f>
        <v>0</v>
      </c>
      <c r="I62" s="115">
        <f>Dataset!AW62</f>
        <v>81.2</v>
      </c>
      <c r="J62" s="115">
        <f>Dataset!BQ62</f>
        <v>0</v>
      </c>
      <c r="L62" s="12">
        <f t="shared" si="30"/>
        <v>-6985371.5481185997</v>
      </c>
      <c r="M62" s="1">
        <f t="shared" ca="1" si="31"/>
        <v>950877.29004726489</v>
      </c>
      <c r="N62" s="1">
        <f t="shared" ca="1" si="32"/>
        <v>0</v>
      </c>
      <c r="O62" s="1">
        <f t="shared" si="33"/>
        <v>11026790.95318036</v>
      </c>
      <c r="P62" s="1">
        <f t="shared" si="34"/>
        <v>0</v>
      </c>
      <c r="Q62" s="1">
        <f t="shared" si="35"/>
        <v>8333955.2231114982</v>
      </c>
      <c r="R62" s="1">
        <f t="shared" si="36"/>
        <v>0</v>
      </c>
      <c r="S62" s="1">
        <f t="shared" ca="1" si="58"/>
        <v>13326251.918220524</v>
      </c>
    </row>
    <row r="63" spans="1:36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Dataset!Q63</f>
        <v>12010123.441838788</v>
      </c>
      <c r="E63" s="124">
        <f t="shared" ref="E63:F63" ca="1" si="66">E51</f>
        <v>451.20999999999992</v>
      </c>
      <c r="F63" s="124">
        <f t="shared" ca="1" si="66"/>
        <v>0</v>
      </c>
      <c r="G63" s="12">
        <f>Dataset!AY63</f>
        <v>28</v>
      </c>
      <c r="H63" s="115">
        <f>Dataset!BS63</f>
        <v>0</v>
      </c>
      <c r="I63" s="115">
        <f>Dataset!AW63</f>
        <v>82</v>
      </c>
      <c r="J63" s="115">
        <f>Dataset!BQ63</f>
        <v>0</v>
      </c>
      <c r="L63" s="12">
        <f t="shared" si="30"/>
        <v>-6985371.5481185997</v>
      </c>
      <c r="M63" s="1">
        <f t="shared" ca="1" si="31"/>
        <v>868003.28155986639</v>
      </c>
      <c r="N63" s="1">
        <f t="shared" ca="1" si="32"/>
        <v>0</v>
      </c>
      <c r="O63" s="1">
        <f t="shared" si="33"/>
        <v>9959682.1512596793</v>
      </c>
      <c r="P63" s="1">
        <f t="shared" si="34"/>
        <v>0</v>
      </c>
      <c r="Q63" s="1">
        <f t="shared" si="35"/>
        <v>8416063.1563441232</v>
      </c>
      <c r="R63" s="1">
        <f t="shared" si="36"/>
        <v>0</v>
      </c>
      <c r="S63" s="1">
        <f t="shared" ca="1" si="58"/>
        <v>12258377.04104507</v>
      </c>
    </row>
    <row r="64" spans="1:36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Dataset!Q64</f>
        <v>13471264.229438787</v>
      </c>
      <c r="E64" s="124">
        <f t="shared" ref="E64:F64" ca="1" si="67">E52</f>
        <v>340.82</v>
      </c>
      <c r="F64" s="124">
        <f t="shared" ca="1" si="67"/>
        <v>3.6400000000000006</v>
      </c>
      <c r="G64" s="12">
        <f>Dataset!AY64</f>
        <v>31</v>
      </c>
      <c r="H64" s="115">
        <f>Dataset!BS64</f>
        <v>0</v>
      </c>
      <c r="I64" s="115">
        <f>Dataset!AW64</f>
        <v>82.8</v>
      </c>
      <c r="J64" s="115">
        <f>Dataset!BQ64</f>
        <v>0</v>
      </c>
      <c r="L64" s="12">
        <f t="shared" si="30"/>
        <v>-6985371.5481185997</v>
      </c>
      <c r="M64" s="1">
        <f t="shared" ca="1" si="31"/>
        <v>655643.44411966426</v>
      </c>
      <c r="N64" s="1">
        <f t="shared" ca="1" si="32"/>
        <v>33779.435561189472</v>
      </c>
      <c r="O64" s="1">
        <f t="shared" si="33"/>
        <v>11026790.95318036</v>
      </c>
      <c r="P64" s="1">
        <f t="shared" si="34"/>
        <v>0</v>
      </c>
      <c r="Q64" s="1">
        <f t="shared" si="35"/>
        <v>8498171.0895767491</v>
      </c>
      <c r="R64" s="1">
        <f t="shared" si="36"/>
        <v>0</v>
      </c>
      <c r="S64" s="1">
        <f t="shared" ca="1" si="58"/>
        <v>13229013.374319363</v>
      </c>
    </row>
    <row r="65" spans="1:19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Dataset!Q65</f>
        <v>12445332.538438788</v>
      </c>
      <c r="E65" s="124">
        <f t="shared" ref="E65:F65" ca="1" si="68">E53</f>
        <v>150.01000000000002</v>
      </c>
      <c r="F65" s="124">
        <f t="shared" ca="1" si="68"/>
        <v>16.649999999999999</v>
      </c>
      <c r="G65" s="12">
        <f>Dataset!AY65</f>
        <v>30</v>
      </c>
      <c r="H65" s="115">
        <f>Dataset!BS65</f>
        <v>0</v>
      </c>
      <c r="I65" s="115">
        <f>Dataset!AW65</f>
        <v>83.5</v>
      </c>
      <c r="J65" s="115">
        <f>Dataset!BQ65</f>
        <v>0</v>
      </c>
      <c r="L65" s="12">
        <f t="shared" si="30"/>
        <v>-6985371.5481185997</v>
      </c>
      <c r="M65" s="1">
        <f t="shared" ca="1" si="31"/>
        <v>288577.762608975</v>
      </c>
      <c r="N65" s="1">
        <f t="shared" ca="1" si="32"/>
        <v>154513.07749829793</v>
      </c>
      <c r="O65" s="1">
        <f t="shared" si="33"/>
        <v>10671088.0192068</v>
      </c>
      <c r="P65" s="1">
        <f t="shared" si="34"/>
        <v>0</v>
      </c>
      <c r="Q65" s="1">
        <f t="shared" si="35"/>
        <v>8570015.5311552975</v>
      </c>
      <c r="R65" s="1">
        <f t="shared" si="36"/>
        <v>0</v>
      </c>
      <c r="S65" s="1">
        <f t="shared" ca="1" si="58"/>
        <v>12698822.84235077</v>
      </c>
    </row>
    <row r="66" spans="1:19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Dataset!Q66</f>
        <v>12863400.691738788</v>
      </c>
      <c r="E66" s="124">
        <f t="shared" ref="E66:F66" ca="1" si="69">E54</f>
        <v>23</v>
      </c>
      <c r="F66" s="124">
        <f t="shared" ca="1" si="69"/>
        <v>152.63</v>
      </c>
      <c r="G66" s="12">
        <f>Dataset!AY66</f>
        <v>31</v>
      </c>
      <c r="H66" s="115">
        <f>Dataset!BS66</f>
        <v>0</v>
      </c>
      <c r="I66" s="115">
        <f>Dataset!AW66</f>
        <v>84</v>
      </c>
      <c r="J66" s="115">
        <f>Dataset!BQ66</f>
        <v>1</v>
      </c>
      <c r="L66" s="12">
        <f t="shared" ref="L66:L97" si="70">$X$9</f>
        <v>-6985371.5481185997</v>
      </c>
      <c r="M66" s="1">
        <f t="shared" ref="M66:M97" ca="1" si="71">E66*$X$10</f>
        <v>44245.640557339</v>
      </c>
      <c r="N66" s="1">
        <f t="shared" ref="N66:N97" ca="1" si="72">F66*$X$11</f>
        <v>1416416.2773913043</v>
      </c>
      <c r="O66" s="1">
        <f t="shared" ref="O66:O97" si="73">G66*$X$12</f>
        <v>11026790.95318036</v>
      </c>
      <c r="P66" s="1">
        <f t="shared" ref="P66:P97" si="74">H66*$X$13</f>
        <v>0</v>
      </c>
      <c r="Q66" s="1">
        <f t="shared" ref="Q66:Q97" si="75">I66*$X$14</f>
        <v>8621332.9894256871</v>
      </c>
      <c r="R66" s="1">
        <f t="shared" ref="R66:R97" si="76">J66*$X$15</f>
        <v>-927368.04797760001</v>
      </c>
      <c r="S66" s="1">
        <f t="shared" ca="1" si="58"/>
        <v>13196046.264458491</v>
      </c>
    </row>
    <row r="67" spans="1:19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Dataset!Q67</f>
        <v>13877836.144038787</v>
      </c>
      <c r="E67" s="124">
        <f t="shared" ref="E67:F67" ca="1" si="77">E55</f>
        <v>0.10999999999999996</v>
      </c>
      <c r="F67" s="124">
        <f t="shared" ca="1" si="77"/>
        <v>280.97000000000003</v>
      </c>
      <c r="G67" s="12">
        <f>Dataset!AY67</f>
        <v>30</v>
      </c>
      <c r="H67" s="115">
        <f>Dataset!BS67</f>
        <v>0</v>
      </c>
      <c r="I67" s="115">
        <f>Dataset!AW67</f>
        <v>83.8</v>
      </c>
      <c r="J67" s="115">
        <f>Dataset!BQ67</f>
        <v>1</v>
      </c>
      <c r="L67" s="12">
        <f t="shared" si="70"/>
        <v>-6985371.5481185997</v>
      </c>
      <c r="M67" s="1">
        <f t="shared" ca="1" si="71"/>
        <v>211.60958527422991</v>
      </c>
      <c r="N67" s="1">
        <f t="shared" ca="1" si="72"/>
        <v>2607419.7828646717</v>
      </c>
      <c r="O67" s="1">
        <f t="shared" si="73"/>
        <v>10671088.0192068</v>
      </c>
      <c r="P67" s="1">
        <f t="shared" si="74"/>
        <v>0</v>
      </c>
      <c r="Q67" s="1">
        <f t="shared" si="75"/>
        <v>8600806.0061175302</v>
      </c>
      <c r="R67" s="1">
        <f t="shared" si="76"/>
        <v>-927368.04797760001</v>
      </c>
      <c r="S67" s="1">
        <f t="shared" ca="1" si="58"/>
        <v>13966785.821678076</v>
      </c>
    </row>
    <row r="68" spans="1:19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Dataset!Q68</f>
        <v>15530881.55213879</v>
      </c>
      <c r="E68" s="124">
        <f t="shared" ref="E68:F68" ca="1" si="78">E56</f>
        <v>0</v>
      </c>
      <c r="F68" s="124">
        <f t="shared" ca="1" si="78"/>
        <v>401.32</v>
      </c>
      <c r="G68" s="12">
        <f>Dataset!AY68</f>
        <v>31</v>
      </c>
      <c r="H68" s="115">
        <f>Dataset!BS68</f>
        <v>0</v>
      </c>
      <c r="I68" s="115">
        <f>Dataset!AW68</f>
        <v>83.9</v>
      </c>
      <c r="J68" s="115">
        <f>Dataset!BQ68</f>
        <v>1</v>
      </c>
      <c r="L68" s="12">
        <f t="shared" si="70"/>
        <v>-6985371.5481185997</v>
      </c>
      <c r="M68" s="1">
        <f t="shared" ca="1" si="71"/>
        <v>0</v>
      </c>
      <c r="N68" s="1">
        <f t="shared" ca="1" si="72"/>
        <v>3724275.5712682847</v>
      </c>
      <c r="O68" s="1">
        <f t="shared" si="73"/>
        <v>11026790.95318036</v>
      </c>
      <c r="P68" s="1">
        <f t="shared" si="74"/>
        <v>0</v>
      </c>
      <c r="Q68" s="1">
        <f t="shared" si="75"/>
        <v>8611069.4977716096</v>
      </c>
      <c r="R68" s="1">
        <f t="shared" si="76"/>
        <v>-927368.04797760001</v>
      </c>
      <c r="S68" s="1">
        <f t="shared" ca="1" si="58"/>
        <v>15449396.426124055</v>
      </c>
    </row>
    <row r="69" spans="1:19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Dataset!Q69</f>
        <v>15474762.719838789</v>
      </c>
      <c r="E69" s="124">
        <f t="shared" ref="E69:F69" ca="1" si="79">E57</f>
        <v>0</v>
      </c>
      <c r="F69" s="124">
        <f t="shared" ca="1" si="79"/>
        <v>383.34</v>
      </c>
      <c r="G69" s="12">
        <f>Dataset!AY69</f>
        <v>31</v>
      </c>
      <c r="H69" s="115">
        <f>Dataset!BS69</f>
        <v>0</v>
      </c>
      <c r="I69" s="115">
        <f>Dataset!AW69</f>
        <v>83.5</v>
      </c>
      <c r="J69" s="115">
        <f>Dataset!BQ69</f>
        <v>1</v>
      </c>
      <c r="L69" s="12">
        <f t="shared" si="70"/>
        <v>-6985371.5481185997</v>
      </c>
      <c r="M69" s="1">
        <f t="shared" ca="1" si="71"/>
        <v>0</v>
      </c>
      <c r="N69" s="1">
        <f t="shared" ca="1" si="72"/>
        <v>3557420.007699552</v>
      </c>
      <c r="O69" s="1">
        <f t="shared" si="73"/>
        <v>11026790.95318036</v>
      </c>
      <c r="P69" s="1">
        <f t="shared" si="74"/>
        <v>0</v>
      </c>
      <c r="Q69" s="1">
        <f t="shared" si="75"/>
        <v>8570015.5311552975</v>
      </c>
      <c r="R69" s="1">
        <f t="shared" si="76"/>
        <v>-927368.04797760001</v>
      </c>
      <c r="S69" s="1">
        <f t="shared" ca="1" si="58"/>
        <v>15241486.895939009</v>
      </c>
    </row>
    <row r="70" spans="1:19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Dataset!Q70</f>
        <v>15246030.210238788</v>
      </c>
      <c r="E70" s="124">
        <f t="shared" ref="E70:F70" ca="1" si="80">E58</f>
        <v>2.38</v>
      </c>
      <c r="F70" s="124">
        <f t="shared" ca="1" si="80"/>
        <v>244.41</v>
      </c>
      <c r="G70" s="12">
        <f>Dataset!AY70</f>
        <v>30</v>
      </c>
      <c r="H70" s="115">
        <f>Dataset!BS70</f>
        <v>0</v>
      </c>
      <c r="I70" s="115">
        <f>Dataset!AW70</f>
        <v>83.8</v>
      </c>
      <c r="J70" s="115">
        <f>Dataset!BQ70</f>
        <v>0</v>
      </c>
      <c r="L70" s="12">
        <f t="shared" si="70"/>
        <v>-6985371.5481185997</v>
      </c>
      <c r="M70" s="1">
        <f t="shared" ca="1" si="71"/>
        <v>4578.4619359333401</v>
      </c>
      <c r="N70" s="1">
        <f t="shared" ca="1" si="72"/>
        <v>2268140.6168984389</v>
      </c>
      <c r="O70" s="1">
        <f t="shared" si="73"/>
        <v>10671088.0192068</v>
      </c>
      <c r="P70" s="1">
        <f t="shared" si="74"/>
        <v>0</v>
      </c>
      <c r="Q70" s="1">
        <f t="shared" si="75"/>
        <v>8600806.0061175302</v>
      </c>
      <c r="R70" s="1">
        <f t="shared" si="76"/>
        <v>0</v>
      </c>
      <c r="S70" s="1">
        <f t="shared" ca="1" si="58"/>
        <v>14559241.556040103</v>
      </c>
    </row>
    <row r="71" spans="1:19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Dataset!Q71</f>
        <v>14279321.584638787</v>
      </c>
      <c r="E71" s="124">
        <f t="shared" ref="E71:F71" ca="1" si="81">E59</f>
        <v>52.379999999999995</v>
      </c>
      <c r="F71" s="124">
        <f t="shared" ca="1" si="81"/>
        <v>98.47</v>
      </c>
      <c r="G71" s="12">
        <f>Dataset!AY71</f>
        <v>31</v>
      </c>
      <c r="H71" s="115">
        <f>Dataset!BS71</f>
        <v>0</v>
      </c>
      <c r="I71" s="115">
        <f>Dataset!AW71</f>
        <v>83.8</v>
      </c>
      <c r="J71" s="115">
        <f>Dataset!BQ71</f>
        <v>0</v>
      </c>
      <c r="L71" s="12">
        <f t="shared" si="70"/>
        <v>-6985371.5481185997</v>
      </c>
      <c r="M71" s="1">
        <f t="shared" ca="1" si="71"/>
        <v>100764.63706058334</v>
      </c>
      <c r="N71" s="1">
        <f t="shared" ca="1" si="72"/>
        <v>913807.97244789195</v>
      </c>
      <c r="O71" s="1">
        <f t="shared" si="73"/>
        <v>11026790.95318036</v>
      </c>
      <c r="P71" s="1">
        <f t="shared" si="74"/>
        <v>0</v>
      </c>
      <c r="Q71" s="1">
        <f t="shared" si="75"/>
        <v>8600806.0061175302</v>
      </c>
      <c r="R71" s="1">
        <f t="shared" si="76"/>
        <v>0</v>
      </c>
      <c r="S71" s="1">
        <f t="shared" ca="1" si="58"/>
        <v>13656798.020687766</v>
      </c>
    </row>
    <row r="72" spans="1:19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Dataset!Q72</f>
        <v>12742358.786438789</v>
      </c>
      <c r="E72" s="124">
        <f t="shared" ref="E72:F72" ca="1" si="82">E60</f>
        <v>216.5</v>
      </c>
      <c r="F72" s="124">
        <f t="shared" ca="1" si="82"/>
        <v>11.499999999999996</v>
      </c>
      <c r="G72" s="12">
        <f>Dataset!AY72</f>
        <v>30</v>
      </c>
      <c r="H72" s="115">
        <f>Dataset!BS72</f>
        <v>0</v>
      </c>
      <c r="I72" s="115">
        <f>Dataset!AW72</f>
        <v>84.5</v>
      </c>
      <c r="J72" s="115">
        <f>Dataset!BQ72</f>
        <v>0</v>
      </c>
      <c r="L72" s="12">
        <f t="shared" si="70"/>
        <v>-6985371.5481185997</v>
      </c>
      <c r="M72" s="1">
        <f t="shared" ca="1" si="71"/>
        <v>416486.13828973449</v>
      </c>
      <c r="N72" s="1">
        <f t="shared" ca="1" si="72"/>
        <v>106720.7442180436</v>
      </c>
      <c r="O72" s="1">
        <f t="shared" si="73"/>
        <v>10671088.0192068</v>
      </c>
      <c r="P72" s="1">
        <f t="shared" si="74"/>
        <v>0</v>
      </c>
      <c r="Q72" s="1">
        <f t="shared" si="75"/>
        <v>8672650.4476960786</v>
      </c>
      <c r="R72" s="1">
        <f t="shared" si="76"/>
        <v>0</v>
      </c>
      <c r="S72" s="1">
        <f t="shared" ca="1" si="58"/>
        <v>12881573.801292058</v>
      </c>
    </row>
    <row r="73" spans="1:19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Dataset!Q73</f>
        <v>12776247.652438788</v>
      </c>
      <c r="E73" s="124">
        <f t="shared" ref="E73:F73" ca="1" si="83">E61</f>
        <v>368.06</v>
      </c>
      <c r="F73" s="124">
        <f t="shared" ca="1" si="83"/>
        <v>0.82999999999999985</v>
      </c>
      <c r="G73" s="12">
        <f>Dataset!AY73</f>
        <v>31</v>
      </c>
      <c r="H73" s="115">
        <f>Dataset!BS73</f>
        <v>0</v>
      </c>
      <c r="I73" s="115">
        <f>Dataset!AW73</f>
        <v>85.4</v>
      </c>
      <c r="J73" s="115">
        <f>Dataset!BQ73</f>
        <v>0</v>
      </c>
      <c r="L73" s="12">
        <f t="shared" si="70"/>
        <v>-6985371.5481185997</v>
      </c>
      <c r="M73" s="1">
        <f t="shared" ca="1" si="71"/>
        <v>708045.67232757364</v>
      </c>
      <c r="N73" s="1">
        <f t="shared" ca="1" si="72"/>
        <v>7702.4537131283651</v>
      </c>
      <c r="O73" s="1">
        <f t="shared" si="73"/>
        <v>11026790.95318036</v>
      </c>
      <c r="P73" s="1">
        <f t="shared" si="74"/>
        <v>0</v>
      </c>
      <c r="Q73" s="1">
        <f t="shared" si="75"/>
        <v>8765021.8725827839</v>
      </c>
      <c r="R73" s="1">
        <f t="shared" si="76"/>
        <v>0</v>
      </c>
      <c r="S73" s="1">
        <f t="shared" ca="1" si="58"/>
        <v>13522189.403685246</v>
      </c>
    </row>
    <row r="74" spans="1:19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Dataset!Q74</f>
        <v>12641948.746068209</v>
      </c>
      <c r="E74" s="124">
        <f t="shared" ref="E74:F74" ca="1" si="84">E62</f>
        <v>494.28999999999996</v>
      </c>
      <c r="F74" s="124">
        <f t="shared" ca="1" si="84"/>
        <v>0</v>
      </c>
      <c r="G74" s="12">
        <f>Dataset!AY74</f>
        <v>31</v>
      </c>
      <c r="H74" s="115">
        <f>Dataset!BS74</f>
        <v>0</v>
      </c>
      <c r="I74" s="115">
        <f>Dataset!AW74</f>
        <v>84.8</v>
      </c>
      <c r="J74" s="115">
        <f>Dataset!BQ74</f>
        <v>0</v>
      </c>
      <c r="L74" s="12">
        <f t="shared" si="70"/>
        <v>-6985371.5481185997</v>
      </c>
      <c r="M74" s="1">
        <f t="shared" ca="1" si="71"/>
        <v>950877.29004726489</v>
      </c>
      <c r="N74" s="1">
        <f t="shared" ca="1" si="72"/>
        <v>0</v>
      </c>
      <c r="O74" s="1">
        <f t="shared" si="73"/>
        <v>11026790.95318036</v>
      </c>
      <c r="P74" s="1">
        <f t="shared" si="74"/>
        <v>0</v>
      </c>
      <c r="Q74" s="1">
        <f t="shared" si="75"/>
        <v>8703440.9226583131</v>
      </c>
      <c r="R74" s="1">
        <f t="shared" si="76"/>
        <v>0</v>
      </c>
      <c r="S74" s="1">
        <f t="shared" ca="1" si="58"/>
        <v>13695737.617767338</v>
      </c>
    </row>
    <row r="75" spans="1:19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Dataset!Q75</f>
        <v>12083393.011068208</v>
      </c>
      <c r="E75" s="124">
        <f t="shared" ref="E75:F75" ca="1" si="85">E63</f>
        <v>451.20999999999992</v>
      </c>
      <c r="F75" s="124">
        <f t="shared" ca="1" si="85"/>
        <v>0</v>
      </c>
      <c r="G75" s="12">
        <f>Dataset!AY75</f>
        <v>28</v>
      </c>
      <c r="H75" s="115">
        <f>Dataset!BS75</f>
        <v>0</v>
      </c>
      <c r="I75" s="115">
        <f>Dataset!AW75</f>
        <v>84.1</v>
      </c>
      <c r="J75" s="115">
        <f>Dataset!BQ75</f>
        <v>0</v>
      </c>
      <c r="L75" s="12">
        <f t="shared" si="70"/>
        <v>-6985371.5481185997</v>
      </c>
      <c r="M75" s="1">
        <f t="shared" ca="1" si="71"/>
        <v>868003.28155986639</v>
      </c>
      <c r="N75" s="1">
        <f t="shared" ca="1" si="72"/>
        <v>0</v>
      </c>
      <c r="O75" s="1">
        <f t="shared" si="73"/>
        <v>9959682.1512596793</v>
      </c>
      <c r="P75" s="1">
        <f t="shared" si="74"/>
        <v>0</v>
      </c>
      <c r="Q75" s="1">
        <f t="shared" si="75"/>
        <v>8631596.4810797647</v>
      </c>
      <c r="R75" s="1">
        <f t="shared" si="76"/>
        <v>0</v>
      </c>
      <c r="S75" s="1">
        <f t="shared" ca="1" si="58"/>
        <v>12473910.365780711</v>
      </c>
    </row>
    <row r="76" spans="1:19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Dataset!Q76</f>
        <v>13227268.625068208</v>
      </c>
      <c r="E76" s="124">
        <f t="shared" ref="E76:F76" ca="1" si="86">E64</f>
        <v>340.82</v>
      </c>
      <c r="F76" s="124">
        <f t="shared" ca="1" si="86"/>
        <v>3.6400000000000006</v>
      </c>
      <c r="G76" s="12">
        <f>Dataset!AY76</f>
        <v>31</v>
      </c>
      <c r="H76" s="115">
        <f>Dataset!BS76</f>
        <v>0</v>
      </c>
      <c r="I76" s="115">
        <f>Dataset!AW76</f>
        <v>83.1</v>
      </c>
      <c r="J76" s="115">
        <f>Dataset!BQ76</f>
        <v>0</v>
      </c>
      <c r="L76" s="12">
        <f t="shared" si="70"/>
        <v>-6985371.5481185997</v>
      </c>
      <c r="M76" s="1">
        <f t="shared" ca="1" si="71"/>
        <v>655643.44411966426</v>
      </c>
      <c r="N76" s="1">
        <f t="shared" ca="1" si="72"/>
        <v>33779.435561189472</v>
      </c>
      <c r="O76" s="1">
        <f t="shared" si="73"/>
        <v>11026790.95318036</v>
      </c>
      <c r="P76" s="1">
        <f t="shared" si="74"/>
        <v>0</v>
      </c>
      <c r="Q76" s="1">
        <f t="shared" si="75"/>
        <v>8528961.5645389836</v>
      </c>
      <c r="R76" s="1">
        <f t="shared" si="76"/>
        <v>0</v>
      </c>
      <c r="S76" s="1">
        <f t="shared" ca="1" si="58"/>
        <v>13259803.849281598</v>
      </c>
    </row>
    <row r="77" spans="1:19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Dataset!Q77</f>
        <v>12499511.928068209</v>
      </c>
      <c r="E77" s="124">
        <f t="shared" ref="E77:F77" ca="1" si="87">E65</f>
        <v>150.01000000000002</v>
      </c>
      <c r="F77" s="124">
        <f t="shared" ca="1" si="87"/>
        <v>16.649999999999999</v>
      </c>
      <c r="G77" s="12">
        <f>Dataset!AY77</f>
        <v>30</v>
      </c>
      <c r="H77" s="115">
        <f>Dataset!BS77</f>
        <v>0</v>
      </c>
      <c r="I77" s="115">
        <f>Dataset!AW77</f>
        <v>83.6</v>
      </c>
      <c r="J77" s="115">
        <f>Dataset!BQ77</f>
        <v>0</v>
      </c>
      <c r="L77" s="12">
        <f t="shared" si="70"/>
        <v>-6985371.5481185997</v>
      </c>
      <c r="M77" s="1">
        <f t="shared" ca="1" si="71"/>
        <v>288577.762608975</v>
      </c>
      <c r="N77" s="1">
        <f t="shared" ca="1" si="72"/>
        <v>154513.07749829793</v>
      </c>
      <c r="O77" s="1">
        <f t="shared" si="73"/>
        <v>10671088.0192068</v>
      </c>
      <c r="P77" s="1">
        <f t="shared" si="74"/>
        <v>0</v>
      </c>
      <c r="Q77" s="1">
        <f t="shared" si="75"/>
        <v>8580279.0228093751</v>
      </c>
      <c r="R77" s="1">
        <f t="shared" si="76"/>
        <v>0</v>
      </c>
      <c r="S77" s="1">
        <f t="shared" ca="1" si="58"/>
        <v>12709086.334004849</v>
      </c>
    </row>
    <row r="78" spans="1:19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Dataset!Q78</f>
        <v>12824733.016068207</v>
      </c>
      <c r="E78" s="124">
        <f t="shared" ref="E78:F78" ca="1" si="88">E66</f>
        <v>23</v>
      </c>
      <c r="F78" s="124">
        <f t="shared" ca="1" si="88"/>
        <v>152.63</v>
      </c>
      <c r="G78" s="12">
        <f>Dataset!AY78</f>
        <v>31</v>
      </c>
      <c r="H78" s="115">
        <f>Dataset!BS78</f>
        <v>0</v>
      </c>
      <c r="I78" s="115">
        <f>Dataset!AW78</f>
        <v>83.1</v>
      </c>
      <c r="J78" s="115">
        <f>Dataset!BQ78</f>
        <v>1</v>
      </c>
      <c r="L78" s="12">
        <f t="shared" si="70"/>
        <v>-6985371.5481185997</v>
      </c>
      <c r="M78" s="1">
        <f t="shared" ca="1" si="71"/>
        <v>44245.640557339</v>
      </c>
      <c r="N78" s="1">
        <f t="shared" ca="1" si="72"/>
        <v>1416416.2773913043</v>
      </c>
      <c r="O78" s="1">
        <f t="shared" si="73"/>
        <v>11026790.95318036</v>
      </c>
      <c r="P78" s="1">
        <f t="shared" si="74"/>
        <v>0</v>
      </c>
      <c r="Q78" s="1">
        <f t="shared" si="75"/>
        <v>8528961.5645389836</v>
      </c>
      <c r="R78" s="1">
        <f t="shared" si="76"/>
        <v>-927368.04797760001</v>
      </c>
      <c r="S78" s="1">
        <f t="shared" ca="1" si="58"/>
        <v>13103674.839571787</v>
      </c>
    </row>
    <row r="79" spans="1:19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Dataset!Q79</f>
        <v>13168340.347068207</v>
      </c>
      <c r="E79" s="124">
        <f t="shared" ref="E79:F79" ca="1" si="89">E67</f>
        <v>0.10999999999999996</v>
      </c>
      <c r="F79" s="124">
        <f t="shared" ca="1" si="89"/>
        <v>280.97000000000003</v>
      </c>
      <c r="G79" s="12">
        <f>Dataset!AY79</f>
        <v>30</v>
      </c>
      <c r="H79" s="115">
        <f>Dataset!BS79</f>
        <v>0</v>
      </c>
      <c r="I79" s="115">
        <f>Dataset!AW79</f>
        <v>82.4</v>
      </c>
      <c r="J79" s="115">
        <f>Dataset!BQ79</f>
        <v>1</v>
      </c>
      <c r="L79" s="12">
        <f t="shared" si="70"/>
        <v>-6985371.5481185997</v>
      </c>
      <c r="M79" s="1">
        <f t="shared" ca="1" si="71"/>
        <v>211.60958527422991</v>
      </c>
      <c r="N79" s="1">
        <f t="shared" ca="1" si="72"/>
        <v>2607419.7828646717</v>
      </c>
      <c r="O79" s="1">
        <f t="shared" si="73"/>
        <v>10671088.0192068</v>
      </c>
      <c r="P79" s="1">
        <f t="shared" si="74"/>
        <v>0</v>
      </c>
      <c r="Q79" s="1">
        <f t="shared" si="75"/>
        <v>8457117.1229604371</v>
      </c>
      <c r="R79" s="1">
        <f t="shared" si="76"/>
        <v>-927368.04797760001</v>
      </c>
      <c r="S79" s="1">
        <f t="shared" ca="1" si="58"/>
        <v>13823096.938520983</v>
      </c>
    </row>
    <row r="80" spans="1:19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Dataset!Q80</f>
        <v>14629397.537068209</v>
      </c>
      <c r="E80" s="124">
        <f t="shared" ref="E80:F80" ca="1" si="90">E68</f>
        <v>0</v>
      </c>
      <c r="F80" s="124">
        <f t="shared" ca="1" si="90"/>
        <v>401.32</v>
      </c>
      <c r="G80" s="12">
        <f>Dataset!AY80</f>
        <v>31</v>
      </c>
      <c r="H80" s="115">
        <f>Dataset!BS80</f>
        <v>0</v>
      </c>
      <c r="I80" s="115">
        <f>Dataset!AW80</f>
        <v>82.2</v>
      </c>
      <c r="J80" s="115">
        <f>Dataset!BQ80</f>
        <v>1</v>
      </c>
      <c r="L80" s="12">
        <f t="shared" si="70"/>
        <v>-6985371.5481185997</v>
      </c>
      <c r="M80" s="1">
        <f t="shared" ca="1" si="71"/>
        <v>0</v>
      </c>
      <c r="N80" s="1">
        <f t="shared" ca="1" si="72"/>
        <v>3724275.5712682847</v>
      </c>
      <c r="O80" s="1">
        <f t="shared" si="73"/>
        <v>11026790.95318036</v>
      </c>
      <c r="P80" s="1">
        <f t="shared" si="74"/>
        <v>0</v>
      </c>
      <c r="Q80" s="1">
        <f t="shared" si="75"/>
        <v>8436590.1396522801</v>
      </c>
      <c r="R80" s="1">
        <f t="shared" si="76"/>
        <v>-927368.04797760001</v>
      </c>
      <c r="S80" s="1">
        <f t="shared" ca="1" si="58"/>
        <v>15274917.068004724</v>
      </c>
    </row>
    <row r="81" spans="1:19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Dataset!Q81</f>
        <v>14934625.449068209</v>
      </c>
      <c r="E81" s="124">
        <f t="shared" ref="E81:F81" ca="1" si="91">E69</f>
        <v>0</v>
      </c>
      <c r="F81" s="124">
        <f t="shared" ca="1" si="91"/>
        <v>383.34</v>
      </c>
      <c r="G81" s="12">
        <f>Dataset!AY81</f>
        <v>31</v>
      </c>
      <c r="H81" s="115">
        <f>Dataset!BS81</f>
        <v>0</v>
      </c>
      <c r="I81" s="115">
        <f>Dataset!AW81</f>
        <v>82.5</v>
      </c>
      <c r="J81" s="115">
        <f>Dataset!BQ81</f>
        <v>1</v>
      </c>
      <c r="L81" s="12">
        <f t="shared" si="70"/>
        <v>-6985371.5481185997</v>
      </c>
      <c r="M81" s="1">
        <f t="shared" ca="1" si="71"/>
        <v>0</v>
      </c>
      <c r="N81" s="1">
        <f t="shared" ca="1" si="72"/>
        <v>3557420.007699552</v>
      </c>
      <c r="O81" s="1">
        <f t="shared" si="73"/>
        <v>11026790.95318036</v>
      </c>
      <c r="P81" s="1">
        <f t="shared" si="74"/>
        <v>0</v>
      </c>
      <c r="Q81" s="1">
        <f t="shared" si="75"/>
        <v>8467380.6146145146</v>
      </c>
      <c r="R81" s="1">
        <f t="shared" si="76"/>
        <v>-927368.04797760001</v>
      </c>
      <c r="S81" s="1">
        <f t="shared" ca="1" si="58"/>
        <v>15138851.979398226</v>
      </c>
    </row>
    <row r="82" spans="1:19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Dataset!Q82</f>
        <v>14653959.707068207</v>
      </c>
      <c r="E82" s="124">
        <f t="shared" ref="E82:F82" ca="1" si="92">E70</f>
        <v>2.38</v>
      </c>
      <c r="F82" s="124">
        <f t="shared" ca="1" si="92"/>
        <v>244.41</v>
      </c>
      <c r="G82" s="12">
        <f>Dataset!AY82</f>
        <v>30</v>
      </c>
      <c r="H82" s="115">
        <f>Dataset!BS82</f>
        <v>0</v>
      </c>
      <c r="I82" s="115">
        <f>Dataset!AW82</f>
        <v>83.6</v>
      </c>
      <c r="J82" s="115">
        <f>Dataset!BQ82</f>
        <v>0</v>
      </c>
      <c r="L82" s="12">
        <f t="shared" si="70"/>
        <v>-6985371.5481185997</v>
      </c>
      <c r="M82" s="1">
        <f t="shared" ca="1" si="71"/>
        <v>4578.4619359333401</v>
      </c>
      <c r="N82" s="1">
        <f t="shared" ca="1" si="72"/>
        <v>2268140.6168984389</v>
      </c>
      <c r="O82" s="1">
        <f t="shared" si="73"/>
        <v>10671088.0192068</v>
      </c>
      <c r="P82" s="1">
        <f t="shared" si="74"/>
        <v>0</v>
      </c>
      <c r="Q82" s="1">
        <f t="shared" si="75"/>
        <v>8580279.0228093751</v>
      </c>
      <c r="R82" s="1">
        <f t="shared" si="76"/>
        <v>0</v>
      </c>
      <c r="S82" s="1">
        <f t="shared" ca="1" si="58"/>
        <v>14538714.572731948</v>
      </c>
    </row>
    <row r="83" spans="1:19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Dataset!Q83</f>
        <v>13592425.685068209</v>
      </c>
      <c r="E83" s="124">
        <f t="shared" ref="E83:F83" ca="1" si="93">E71</f>
        <v>52.379999999999995</v>
      </c>
      <c r="F83" s="124">
        <f t="shared" ca="1" si="93"/>
        <v>98.47</v>
      </c>
      <c r="G83" s="12">
        <f>Dataset!AY83</f>
        <v>31</v>
      </c>
      <c r="H83" s="115">
        <f>Dataset!BS83</f>
        <v>0</v>
      </c>
      <c r="I83" s="115">
        <f>Dataset!AW83</f>
        <v>83.4</v>
      </c>
      <c r="J83" s="115">
        <f>Dataset!BQ83</f>
        <v>0</v>
      </c>
      <c r="L83" s="12">
        <f t="shared" si="70"/>
        <v>-6985371.5481185997</v>
      </c>
      <c r="M83" s="1">
        <f t="shared" ca="1" si="71"/>
        <v>100764.63706058334</v>
      </c>
      <c r="N83" s="1">
        <f t="shared" ca="1" si="72"/>
        <v>913807.97244789195</v>
      </c>
      <c r="O83" s="1">
        <f t="shared" si="73"/>
        <v>11026790.95318036</v>
      </c>
      <c r="P83" s="1">
        <f t="shared" si="74"/>
        <v>0</v>
      </c>
      <c r="Q83" s="1">
        <f t="shared" si="75"/>
        <v>8559752.03950122</v>
      </c>
      <c r="R83" s="1">
        <f t="shared" si="76"/>
        <v>0</v>
      </c>
      <c r="S83" s="1">
        <f t="shared" ca="1" si="58"/>
        <v>13615744.054071456</v>
      </c>
    </row>
    <row r="84" spans="1:19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Dataset!Q84</f>
        <v>12734714.604068208</v>
      </c>
      <c r="E84" s="124">
        <f t="shared" ref="E84:F84" ca="1" si="94">E72</f>
        <v>216.5</v>
      </c>
      <c r="F84" s="124">
        <f t="shared" ca="1" si="94"/>
        <v>11.499999999999996</v>
      </c>
      <c r="G84" s="12">
        <f>Dataset!AY84</f>
        <v>30</v>
      </c>
      <c r="H84" s="115">
        <f>Dataset!BS84</f>
        <v>0</v>
      </c>
      <c r="I84" s="115">
        <f>Dataset!AW84</f>
        <v>83.3</v>
      </c>
      <c r="J84" s="115">
        <f>Dataset!BQ84</f>
        <v>0</v>
      </c>
      <c r="L84" s="12">
        <f t="shared" si="70"/>
        <v>-6985371.5481185997</v>
      </c>
      <c r="M84" s="1">
        <f t="shared" ca="1" si="71"/>
        <v>416486.13828973449</v>
      </c>
      <c r="N84" s="1">
        <f t="shared" ca="1" si="72"/>
        <v>106720.7442180436</v>
      </c>
      <c r="O84" s="1">
        <f t="shared" si="73"/>
        <v>10671088.0192068</v>
      </c>
      <c r="P84" s="1">
        <f t="shared" si="74"/>
        <v>0</v>
      </c>
      <c r="Q84" s="1">
        <f t="shared" si="75"/>
        <v>8549488.5478471406</v>
      </c>
      <c r="R84" s="1">
        <f t="shared" si="76"/>
        <v>0</v>
      </c>
      <c r="S84" s="1">
        <f t="shared" ca="1" si="58"/>
        <v>12758411.90144312</v>
      </c>
    </row>
    <row r="85" spans="1:19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Dataset!Q85</f>
        <v>12706922.413068209</v>
      </c>
      <c r="E85" s="124">
        <f t="shared" ref="E85:F85" ca="1" si="95">E73</f>
        <v>368.06</v>
      </c>
      <c r="F85" s="124">
        <f t="shared" ca="1" si="95"/>
        <v>0.82999999999999985</v>
      </c>
      <c r="G85" s="12">
        <f>Dataset!AY85</f>
        <v>31</v>
      </c>
      <c r="H85" s="115">
        <f>Dataset!BS85</f>
        <v>0</v>
      </c>
      <c r="I85" s="115">
        <f>Dataset!AW85</f>
        <v>82.4</v>
      </c>
      <c r="J85" s="115">
        <f>Dataset!BQ85</f>
        <v>0</v>
      </c>
      <c r="L85" s="12">
        <f t="shared" si="70"/>
        <v>-6985371.5481185997</v>
      </c>
      <c r="M85" s="1">
        <f t="shared" ca="1" si="71"/>
        <v>708045.67232757364</v>
      </c>
      <c r="N85" s="1">
        <f t="shared" ca="1" si="72"/>
        <v>7702.4537131283651</v>
      </c>
      <c r="O85" s="1">
        <f t="shared" si="73"/>
        <v>11026790.95318036</v>
      </c>
      <c r="P85" s="1">
        <f t="shared" si="74"/>
        <v>0</v>
      </c>
      <c r="Q85" s="1">
        <f t="shared" si="75"/>
        <v>8457117.1229604371</v>
      </c>
      <c r="R85" s="1">
        <f t="shared" si="76"/>
        <v>0</v>
      </c>
      <c r="S85" s="1">
        <f t="shared" ca="1" si="58"/>
        <v>13214284.654062899</v>
      </c>
    </row>
    <row r="86" spans="1:19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Dataset!Q86</f>
        <v>12644810.213620322</v>
      </c>
      <c r="E86" s="124">
        <f t="shared" ref="E86:F86" ca="1" si="96">E74</f>
        <v>494.28999999999996</v>
      </c>
      <c r="F86" s="124">
        <f t="shared" ca="1" si="96"/>
        <v>0</v>
      </c>
      <c r="G86" s="12">
        <f>Dataset!AY86</f>
        <v>31</v>
      </c>
      <c r="H86" s="115">
        <f>Dataset!BS86</f>
        <v>0</v>
      </c>
      <c r="I86" s="115">
        <f>Dataset!AW86</f>
        <v>82.3</v>
      </c>
      <c r="J86" s="115">
        <f>Dataset!BQ86</f>
        <v>0</v>
      </c>
      <c r="L86" s="12">
        <f t="shared" si="70"/>
        <v>-6985371.5481185997</v>
      </c>
      <c r="M86" s="1">
        <f t="shared" ca="1" si="71"/>
        <v>950877.29004726489</v>
      </c>
      <c r="N86" s="1">
        <f t="shared" ca="1" si="72"/>
        <v>0</v>
      </c>
      <c r="O86" s="1">
        <f t="shared" si="73"/>
        <v>11026790.95318036</v>
      </c>
      <c r="P86" s="1">
        <f t="shared" si="74"/>
        <v>0</v>
      </c>
      <c r="Q86" s="1">
        <f t="shared" si="75"/>
        <v>8446853.6313063577</v>
      </c>
      <c r="R86" s="1">
        <f t="shared" si="76"/>
        <v>0</v>
      </c>
      <c r="S86" s="1">
        <f t="shared" ca="1" si="58"/>
        <v>13439150.326415382</v>
      </c>
    </row>
    <row r="87" spans="1:19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Dataset!Q87</f>
        <v>12471905.953620322</v>
      </c>
      <c r="E87" s="124">
        <f t="shared" ref="E87:F87" ca="1" si="97">E75</f>
        <v>451.20999999999992</v>
      </c>
      <c r="F87" s="124">
        <f t="shared" ca="1" si="97"/>
        <v>0</v>
      </c>
      <c r="G87" s="12">
        <f>Dataset!AY87</f>
        <v>28</v>
      </c>
      <c r="H87" s="115">
        <f>Dataset!BS87</f>
        <v>0</v>
      </c>
      <c r="I87" s="115">
        <f>Dataset!AW87</f>
        <v>82.1</v>
      </c>
      <c r="J87" s="115">
        <f>Dataset!BQ87</f>
        <v>0</v>
      </c>
      <c r="L87" s="12">
        <f t="shared" si="70"/>
        <v>-6985371.5481185997</v>
      </c>
      <c r="M87" s="1">
        <f t="shared" ca="1" si="71"/>
        <v>868003.28155986639</v>
      </c>
      <c r="N87" s="1">
        <f t="shared" ca="1" si="72"/>
        <v>0</v>
      </c>
      <c r="O87" s="1">
        <f t="shared" si="73"/>
        <v>9959682.1512596793</v>
      </c>
      <c r="P87" s="1">
        <f t="shared" si="74"/>
        <v>0</v>
      </c>
      <c r="Q87" s="1">
        <f t="shared" si="75"/>
        <v>8426326.6479982007</v>
      </c>
      <c r="R87" s="1">
        <f t="shared" si="76"/>
        <v>0</v>
      </c>
      <c r="S87" s="1">
        <f t="shared" ca="1" si="58"/>
        <v>12268640.532699147</v>
      </c>
    </row>
    <row r="88" spans="1:19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Dataset!Q88</f>
        <v>13635170.913620321</v>
      </c>
      <c r="E88" s="124">
        <f t="shared" ref="E88:F88" ca="1" si="98">E76</f>
        <v>340.82</v>
      </c>
      <c r="F88" s="124">
        <f t="shared" ca="1" si="98"/>
        <v>3.6400000000000006</v>
      </c>
      <c r="G88" s="12">
        <f>Dataset!AY88</f>
        <v>31</v>
      </c>
      <c r="H88" s="115">
        <f>Dataset!BS88</f>
        <v>0</v>
      </c>
      <c r="I88" s="115">
        <f>Dataset!AW88</f>
        <v>82.9</v>
      </c>
      <c r="J88" s="115">
        <f>Dataset!BQ88</f>
        <v>0</v>
      </c>
      <c r="L88" s="12">
        <f t="shared" si="70"/>
        <v>-6985371.5481185997</v>
      </c>
      <c r="M88" s="1">
        <f t="shared" ca="1" si="71"/>
        <v>655643.44411966426</v>
      </c>
      <c r="N88" s="1">
        <f t="shared" ca="1" si="72"/>
        <v>33779.435561189472</v>
      </c>
      <c r="O88" s="1">
        <f t="shared" si="73"/>
        <v>11026790.95318036</v>
      </c>
      <c r="P88" s="1">
        <f t="shared" si="74"/>
        <v>0</v>
      </c>
      <c r="Q88" s="1">
        <f t="shared" si="75"/>
        <v>8508434.5812308285</v>
      </c>
      <c r="R88" s="1">
        <f t="shared" si="76"/>
        <v>0</v>
      </c>
      <c r="S88" s="1">
        <f t="shared" ca="1" si="58"/>
        <v>13239276.865973443</v>
      </c>
    </row>
    <row r="89" spans="1:19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Dataset!Q89</f>
        <v>12637225.513620323</v>
      </c>
      <c r="E89" s="124">
        <f t="shared" ref="E89:F89" ca="1" si="99">E77</f>
        <v>150.01000000000002</v>
      </c>
      <c r="F89" s="124">
        <f t="shared" ca="1" si="99"/>
        <v>16.649999999999999</v>
      </c>
      <c r="G89" s="12">
        <f>Dataset!AY89</f>
        <v>30</v>
      </c>
      <c r="H89" s="115">
        <f>Dataset!BS89</f>
        <v>0</v>
      </c>
      <c r="I89" s="115">
        <f>Dataset!AW89</f>
        <v>84</v>
      </c>
      <c r="J89" s="115">
        <f>Dataset!BQ89</f>
        <v>0</v>
      </c>
      <c r="L89" s="12">
        <f t="shared" si="70"/>
        <v>-6985371.5481185997</v>
      </c>
      <c r="M89" s="1">
        <f t="shared" ca="1" si="71"/>
        <v>288577.762608975</v>
      </c>
      <c r="N89" s="1">
        <f t="shared" ca="1" si="72"/>
        <v>154513.07749829793</v>
      </c>
      <c r="O89" s="1">
        <f t="shared" si="73"/>
        <v>10671088.0192068</v>
      </c>
      <c r="P89" s="1">
        <f t="shared" si="74"/>
        <v>0</v>
      </c>
      <c r="Q89" s="1">
        <f t="shared" si="75"/>
        <v>8621332.9894256871</v>
      </c>
      <c r="R89" s="1">
        <f t="shared" si="76"/>
        <v>0</v>
      </c>
      <c r="S89" s="1">
        <f t="shared" ca="1" si="58"/>
        <v>12750140.300621159</v>
      </c>
    </row>
    <row r="90" spans="1:19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Dataset!Q90</f>
        <v>13298731.343620325</v>
      </c>
      <c r="E90" s="124">
        <f t="shared" ref="E90:F90" ca="1" si="100">E78</f>
        <v>23</v>
      </c>
      <c r="F90" s="124">
        <f t="shared" ca="1" si="100"/>
        <v>152.63</v>
      </c>
      <c r="G90" s="12">
        <f>Dataset!AY90</f>
        <v>31</v>
      </c>
      <c r="H90" s="115">
        <f>Dataset!BS90</f>
        <v>0</v>
      </c>
      <c r="I90" s="115">
        <f>Dataset!AW90</f>
        <v>85.1</v>
      </c>
      <c r="J90" s="115">
        <f>Dataset!BQ90</f>
        <v>1</v>
      </c>
      <c r="L90" s="12">
        <f t="shared" si="70"/>
        <v>-6985371.5481185997</v>
      </c>
      <c r="M90" s="1">
        <f t="shared" ca="1" si="71"/>
        <v>44245.640557339</v>
      </c>
      <c r="N90" s="1">
        <f t="shared" ca="1" si="72"/>
        <v>1416416.2773913043</v>
      </c>
      <c r="O90" s="1">
        <f t="shared" si="73"/>
        <v>11026790.95318036</v>
      </c>
      <c r="P90" s="1">
        <f t="shared" si="74"/>
        <v>0</v>
      </c>
      <c r="Q90" s="1">
        <f t="shared" si="75"/>
        <v>8734231.3976205476</v>
      </c>
      <c r="R90" s="1">
        <f t="shared" si="76"/>
        <v>-927368.04797760001</v>
      </c>
      <c r="S90" s="1">
        <f t="shared" ca="1" si="58"/>
        <v>13308944.672653351</v>
      </c>
    </row>
    <row r="91" spans="1:19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Dataset!Q91</f>
        <v>13932321.423620323</v>
      </c>
      <c r="E91" s="124">
        <f t="shared" ref="E91:F91" ca="1" si="101">E79</f>
        <v>0.10999999999999996</v>
      </c>
      <c r="F91" s="124">
        <f t="shared" ca="1" si="101"/>
        <v>280.97000000000003</v>
      </c>
      <c r="G91" s="12">
        <f>Dataset!AY91</f>
        <v>30</v>
      </c>
      <c r="H91" s="115">
        <f>Dataset!BS91</f>
        <v>0</v>
      </c>
      <c r="I91" s="115">
        <f>Dataset!AW91</f>
        <v>85.9</v>
      </c>
      <c r="J91" s="115">
        <f>Dataset!BQ91</f>
        <v>1</v>
      </c>
      <c r="L91" s="12">
        <f t="shared" si="70"/>
        <v>-6985371.5481185997</v>
      </c>
      <c r="M91" s="1">
        <f t="shared" ca="1" si="71"/>
        <v>211.60958527422991</v>
      </c>
      <c r="N91" s="1">
        <f t="shared" ca="1" si="72"/>
        <v>2607419.7828646717</v>
      </c>
      <c r="O91" s="1">
        <f t="shared" si="73"/>
        <v>10671088.0192068</v>
      </c>
      <c r="P91" s="1">
        <f t="shared" si="74"/>
        <v>0</v>
      </c>
      <c r="Q91" s="1">
        <f t="shared" si="75"/>
        <v>8816339.3308531735</v>
      </c>
      <c r="R91" s="1">
        <f t="shared" si="76"/>
        <v>-927368.04797760001</v>
      </c>
      <c r="S91" s="1">
        <f t="shared" ca="1" si="58"/>
        <v>14182319.146413719</v>
      </c>
    </row>
    <row r="92" spans="1:19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Dataset!Q92</f>
        <v>13589025.973620323</v>
      </c>
      <c r="E92" s="124">
        <f t="shared" ref="E92:F92" ca="1" si="102">E80</f>
        <v>0</v>
      </c>
      <c r="F92" s="124">
        <f t="shared" ca="1" si="102"/>
        <v>401.32</v>
      </c>
      <c r="G92" s="12">
        <f>Dataset!AY92</f>
        <v>31</v>
      </c>
      <c r="H92" s="115">
        <f>Dataset!BS92</f>
        <v>0</v>
      </c>
      <c r="I92" s="115">
        <f>Dataset!AW92</f>
        <v>85.2</v>
      </c>
      <c r="J92" s="115">
        <f>Dataset!BQ92</f>
        <v>1</v>
      </c>
      <c r="L92" s="12">
        <f t="shared" si="70"/>
        <v>-6985371.5481185997</v>
      </c>
      <c r="M92" s="1">
        <f t="shared" ca="1" si="71"/>
        <v>0</v>
      </c>
      <c r="N92" s="1">
        <f t="shared" ca="1" si="72"/>
        <v>3724275.5712682847</v>
      </c>
      <c r="O92" s="1">
        <f t="shared" si="73"/>
        <v>11026790.95318036</v>
      </c>
      <c r="P92" s="1">
        <f t="shared" si="74"/>
        <v>0</v>
      </c>
      <c r="Q92" s="1">
        <f t="shared" si="75"/>
        <v>8744494.889274627</v>
      </c>
      <c r="R92" s="1">
        <f t="shared" si="76"/>
        <v>-927368.04797760001</v>
      </c>
      <c r="S92" s="1">
        <f t="shared" ca="1" si="58"/>
        <v>15582821.817627072</v>
      </c>
    </row>
    <row r="93" spans="1:19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Dataset!Q93</f>
        <v>15202784.223620323</v>
      </c>
      <c r="E93" s="124">
        <f t="shared" ref="E93:F93" ca="1" si="103">E81</f>
        <v>0</v>
      </c>
      <c r="F93" s="124">
        <f t="shared" ca="1" si="103"/>
        <v>383.34</v>
      </c>
      <c r="G93" s="12">
        <f>Dataset!AY93</f>
        <v>31</v>
      </c>
      <c r="H93" s="115">
        <f>Dataset!BS93</f>
        <v>0</v>
      </c>
      <c r="I93" s="115">
        <f>Dataset!AW93</f>
        <v>84.4</v>
      </c>
      <c r="J93" s="115">
        <f>Dataset!BQ93</f>
        <v>1</v>
      </c>
      <c r="L93" s="12">
        <f t="shared" si="70"/>
        <v>-6985371.5481185997</v>
      </c>
      <c r="M93" s="1">
        <f t="shared" ca="1" si="71"/>
        <v>0</v>
      </c>
      <c r="N93" s="1">
        <f t="shared" ca="1" si="72"/>
        <v>3557420.007699552</v>
      </c>
      <c r="O93" s="1">
        <f t="shared" si="73"/>
        <v>11026790.95318036</v>
      </c>
      <c r="P93" s="1">
        <f t="shared" si="74"/>
        <v>0</v>
      </c>
      <c r="Q93" s="1">
        <f t="shared" si="75"/>
        <v>8662386.956042001</v>
      </c>
      <c r="R93" s="1">
        <f t="shared" si="76"/>
        <v>-927368.04797760001</v>
      </c>
      <c r="S93" s="1">
        <f t="shared" ca="1" si="58"/>
        <v>15333858.320825713</v>
      </c>
    </row>
    <row r="94" spans="1:19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Dataset!Q94</f>
        <v>14817127.493620321</v>
      </c>
      <c r="E94" s="124">
        <f t="shared" ref="E94:F94" ca="1" si="104">E82</f>
        <v>2.38</v>
      </c>
      <c r="F94" s="124">
        <f t="shared" ca="1" si="104"/>
        <v>244.41</v>
      </c>
      <c r="G94" s="12">
        <f>Dataset!AY94</f>
        <v>30</v>
      </c>
      <c r="H94" s="115">
        <f>Dataset!BS94</f>
        <v>0</v>
      </c>
      <c r="I94" s="115">
        <f>Dataset!AW94</f>
        <v>83.2</v>
      </c>
      <c r="J94" s="115">
        <f>Dataset!BQ94</f>
        <v>0</v>
      </c>
      <c r="L94" s="12">
        <f t="shared" si="70"/>
        <v>-6985371.5481185997</v>
      </c>
      <c r="M94" s="1">
        <f t="shared" ca="1" si="71"/>
        <v>4578.4619359333401</v>
      </c>
      <c r="N94" s="1">
        <f t="shared" ca="1" si="72"/>
        <v>2268140.6168984389</v>
      </c>
      <c r="O94" s="1">
        <f t="shared" si="73"/>
        <v>10671088.0192068</v>
      </c>
      <c r="P94" s="1">
        <f t="shared" si="74"/>
        <v>0</v>
      </c>
      <c r="Q94" s="1">
        <f t="shared" si="75"/>
        <v>8539225.056193063</v>
      </c>
      <c r="R94" s="1">
        <f t="shared" si="76"/>
        <v>0</v>
      </c>
      <c r="S94" s="1">
        <f t="shared" ca="1" si="58"/>
        <v>14497660.606115635</v>
      </c>
    </row>
    <row r="95" spans="1:19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Dataset!Q95</f>
        <v>13442639.713620322</v>
      </c>
      <c r="E95" s="124">
        <f t="shared" ref="E95:F95" ca="1" si="105">E83</f>
        <v>52.379999999999995</v>
      </c>
      <c r="F95" s="124">
        <f t="shared" ca="1" si="105"/>
        <v>98.47</v>
      </c>
      <c r="G95" s="12">
        <f>Dataset!AY95</f>
        <v>31</v>
      </c>
      <c r="H95" s="115">
        <f>Dataset!BS95</f>
        <v>0</v>
      </c>
      <c r="I95" s="115">
        <f>Dataset!AW95</f>
        <v>82.6</v>
      </c>
      <c r="J95" s="115">
        <f>Dataset!BQ95</f>
        <v>0</v>
      </c>
      <c r="L95" s="12">
        <f t="shared" si="70"/>
        <v>-6985371.5481185997</v>
      </c>
      <c r="M95" s="1">
        <f t="shared" ca="1" si="71"/>
        <v>100764.63706058334</v>
      </c>
      <c r="N95" s="1">
        <f t="shared" ca="1" si="72"/>
        <v>913807.97244789195</v>
      </c>
      <c r="O95" s="1">
        <f t="shared" si="73"/>
        <v>11026790.95318036</v>
      </c>
      <c r="P95" s="1">
        <f t="shared" si="74"/>
        <v>0</v>
      </c>
      <c r="Q95" s="1">
        <f t="shared" si="75"/>
        <v>8477644.1062685922</v>
      </c>
      <c r="R95" s="1">
        <f t="shared" si="76"/>
        <v>0</v>
      </c>
      <c r="S95" s="1">
        <f t="shared" ca="1" si="58"/>
        <v>13533636.120838828</v>
      </c>
    </row>
    <row r="96" spans="1:19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Dataset!Q96</f>
        <v>13004597.323620323</v>
      </c>
      <c r="E96" s="124">
        <f t="shared" ref="E96:F96" ca="1" si="106">E84</f>
        <v>216.5</v>
      </c>
      <c r="F96" s="124">
        <f t="shared" ca="1" si="106"/>
        <v>11.499999999999996</v>
      </c>
      <c r="G96" s="12">
        <f>Dataset!AY96</f>
        <v>30</v>
      </c>
      <c r="H96" s="115">
        <f>Dataset!BS96</f>
        <v>0</v>
      </c>
      <c r="I96" s="115">
        <f>Dataset!AW96</f>
        <v>82.1</v>
      </c>
      <c r="J96" s="115">
        <f>Dataset!BQ96</f>
        <v>0</v>
      </c>
      <c r="L96" s="12">
        <f t="shared" si="70"/>
        <v>-6985371.5481185997</v>
      </c>
      <c r="M96" s="1">
        <f t="shared" ca="1" si="71"/>
        <v>416486.13828973449</v>
      </c>
      <c r="N96" s="1">
        <f t="shared" ca="1" si="72"/>
        <v>106720.7442180436</v>
      </c>
      <c r="O96" s="1">
        <f t="shared" si="73"/>
        <v>10671088.0192068</v>
      </c>
      <c r="P96" s="1">
        <f t="shared" si="74"/>
        <v>0</v>
      </c>
      <c r="Q96" s="1">
        <f t="shared" si="75"/>
        <v>8426326.6479982007</v>
      </c>
      <c r="R96" s="1">
        <f t="shared" si="76"/>
        <v>0</v>
      </c>
      <c r="S96" s="1">
        <f t="shared" ca="1" si="58"/>
        <v>12635250.001594178</v>
      </c>
    </row>
    <row r="97" spans="1:19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Dataset!Q97</f>
        <v>13523223.413620323</v>
      </c>
      <c r="E97" s="124">
        <f t="shared" ref="E97:F97" ca="1" si="107">E85</f>
        <v>368.06</v>
      </c>
      <c r="F97" s="124">
        <f t="shared" ca="1" si="107"/>
        <v>0.82999999999999985</v>
      </c>
      <c r="G97" s="12">
        <f>Dataset!AY97</f>
        <v>31</v>
      </c>
      <c r="H97" s="115">
        <f>Dataset!BS97</f>
        <v>0</v>
      </c>
      <c r="I97" s="115">
        <f>Dataset!AW97</f>
        <v>82</v>
      </c>
      <c r="J97" s="115">
        <f>Dataset!BQ97</f>
        <v>0</v>
      </c>
      <c r="L97" s="12">
        <f t="shared" si="70"/>
        <v>-6985371.5481185997</v>
      </c>
      <c r="M97" s="1">
        <f t="shared" ca="1" si="71"/>
        <v>708045.67232757364</v>
      </c>
      <c r="N97" s="1">
        <f t="shared" ca="1" si="72"/>
        <v>7702.4537131283651</v>
      </c>
      <c r="O97" s="1">
        <f t="shared" si="73"/>
        <v>11026790.95318036</v>
      </c>
      <c r="P97" s="1">
        <f t="shared" si="74"/>
        <v>0</v>
      </c>
      <c r="Q97" s="1">
        <f t="shared" si="75"/>
        <v>8416063.1563441232</v>
      </c>
      <c r="R97" s="1">
        <f t="shared" si="76"/>
        <v>0</v>
      </c>
      <c r="S97" s="1">
        <f t="shared" ca="1" si="58"/>
        <v>13173230.687446585</v>
      </c>
    </row>
    <row r="98" spans="1:19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Dataset!Q98</f>
        <v>14325652.718734216</v>
      </c>
      <c r="E98" s="124">
        <f t="shared" ref="E98:F98" ca="1" si="108">E86</f>
        <v>494.28999999999996</v>
      </c>
      <c r="F98" s="124">
        <f t="shared" ca="1" si="108"/>
        <v>0</v>
      </c>
      <c r="G98" s="12">
        <f>Dataset!AY98</f>
        <v>31</v>
      </c>
      <c r="H98" s="115">
        <f>Dataset!BS98</f>
        <v>0</v>
      </c>
      <c r="I98" s="115">
        <f>Dataset!AW98</f>
        <v>82.4</v>
      </c>
      <c r="J98" s="115">
        <f>Dataset!BQ98</f>
        <v>0</v>
      </c>
      <c r="L98" s="12">
        <f t="shared" ref="L98:L129" si="109">$X$9</f>
        <v>-6985371.5481185997</v>
      </c>
      <c r="M98" s="1">
        <f t="shared" ref="M98:M129" ca="1" si="110">E98*$X$10</f>
        <v>950877.29004726489</v>
      </c>
      <c r="N98" s="1">
        <f t="shared" ref="N98:N129" ca="1" si="111">F98*$X$11</f>
        <v>0</v>
      </c>
      <c r="O98" s="1">
        <f t="shared" ref="O98:O129" si="112">G98*$X$12</f>
        <v>11026790.95318036</v>
      </c>
      <c r="P98" s="1">
        <f t="shared" ref="P98:P129" si="113">H98*$X$13</f>
        <v>0</v>
      </c>
      <c r="Q98" s="1">
        <f t="shared" ref="Q98:Q129" si="114">I98*$X$14</f>
        <v>8457117.1229604371</v>
      </c>
      <c r="R98" s="1">
        <f t="shared" ref="R98:R129" si="115">J98*$X$15</f>
        <v>0</v>
      </c>
      <c r="S98" s="1">
        <f t="shared" ca="1" si="58"/>
        <v>13449413.818069462</v>
      </c>
    </row>
    <row r="99" spans="1:19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Dataset!Q99</f>
        <v>13467842.694734216</v>
      </c>
      <c r="E99" s="124">
        <f t="shared" ref="E99:F99" ca="1" si="116">E87</f>
        <v>451.20999999999992</v>
      </c>
      <c r="F99" s="124">
        <f t="shared" ca="1" si="116"/>
        <v>0</v>
      </c>
      <c r="G99" s="12">
        <f>Dataset!AY99</f>
        <v>29</v>
      </c>
      <c r="H99" s="115">
        <f>Dataset!BS99</f>
        <v>0</v>
      </c>
      <c r="I99" s="115">
        <f>Dataset!AW99</f>
        <v>83.1</v>
      </c>
      <c r="J99" s="115">
        <f>Dataset!BQ99</f>
        <v>0</v>
      </c>
      <c r="L99" s="12">
        <f t="shared" si="109"/>
        <v>-6985371.5481185997</v>
      </c>
      <c r="M99" s="1">
        <f t="shared" ca="1" si="110"/>
        <v>868003.28155986639</v>
      </c>
      <c r="N99" s="1">
        <f t="shared" ca="1" si="111"/>
        <v>0</v>
      </c>
      <c r="O99" s="1">
        <f t="shared" si="112"/>
        <v>10315385.085233239</v>
      </c>
      <c r="P99" s="1">
        <f t="shared" si="113"/>
        <v>0</v>
      </c>
      <c r="Q99" s="1">
        <f t="shared" si="114"/>
        <v>8528961.5645389836</v>
      </c>
      <c r="R99" s="1">
        <f t="shared" si="115"/>
        <v>0</v>
      </c>
      <c r="S99" s="1">
        <f t="shared" ca="1" si="58"/>
        <v>12726978.38321349</v>
      </c>
    </row>
    <row r="100" spans="1:19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Dataset!Q100</f>
        <v>13042119.628734218</v>
      </c>
      <c r="E100" s="124">
        <f t="shared" ref="E100:F100" ca="1" si="117">E88</f>
        <v>340.82</v>
      </c>
      <c r="F100" s="124">
        <f t="shared" ca="1" si="117"/>
        <v>3.6400000000000006</v>
      </c>
      <c r="G100" s="12">
        <f>Dataset!AY100</f>
        <v>31</v>
      </c>
      <c r="H100" s="115">
        <f>Dataset!BS100</f>
        <v>0.5</v>
      </c>
      <c r="I100" s="115">
        <f>Dataset!AW100</f>
        <v>81.3</v>
      </c>
      <c r="J100" s="115">
        <f>Dataset!BQ100</f>
        <v>0</v>
      </c>
      <c r="L100" s="12">
        <f t="shared" si="109"/>
        <v>-6985371.5481185997</v>
      </c>
      <c r="M100" s="1">
        <f t="shared" ca="1" si="110"/>
        <v>655643.44411966426</v>
      </c>
      <c r="N100" s="1">
        <f t="shared" ca="1" si="111"/>
        <v>33779.435561189472</v>
      </c>
      <c r="O100" s="1">
        <f t="shared" si="112"/>
        <v>11026790.95318036</v>
      </c>
      <c r="P100" s="1">
        <f t="shared" si="113"/>
        <v>-461510.88895793201</v>
      </c>
      <c r="Q100" s="1">
        <f t="shared" si="114"/>
        <v>8344218.7147655757</v>
      </c>
      <c r="R100" s="1">
        <f t="shared" si="115"/>
        <v>0</v>
      </c>
      <c r="S100" s="1">
        <f t="shared" ca="1" si="58"/>
        <v>12613550.110550258</v>
      </c>
    </row>
    <row r="101" spans="1:19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Dataset!Q101</f>
        <v>10853990.175734216</v>
      </c>
      <c r="E101" s="124">
        <f t="shared" ref="E101:F101" ca="1" si="118">E89</f>
        <v>150.01000000000002</v>
      </c>
      <c r="F101" s="124">
        <f t="shared" ca="1" si="118"/>
        <v>16.649999999999999</v>
      </c>
      <c r="G101" s="12">
        <f>Dataset!AY101</f>
        <v>30</v>
      </c>
      <c r="H101" s="115">
        <f>Dataset!BS101</f>
        <v>1</v>
      </c>
      <c r="I101" s="115">
        <f>Dataset!AW101</f>
        <v>77.2</v>
      </c>
      <c r="J101" s="115">
        <f>Dataset!BQ101</f>
        <v>0</v>
      </c>
      <c r="L101" s="12">
        <f t="shared" si="109"/>
        <v>-6985371.5481185997</v>
      </c>
      <c r="M101" s="1">
        <f t="shared" ca="1" si="110"/>
        <v>288577.762608975</v>
      </c>
      <c r="N101" s="1">
        <f t="shared" ca="1" si="111"/>
        <v>154513.07749829793</v>
      </c>
      <c r="O101" s="1">
        <f t="shared" si="112"/>
        <v>10671088.0192068</v>
      </c>
      <c r="P101" s="1">
        <f t="shared" si="113"/>
        <v>-923021.77791586402</v>
      </c>
      <c r="Q101" s="1">
        <f t="shared" si="114"/>
        <v>7923415.5569483703</v>
      </c>
      <c r="R101" s="1">
        <f t="shared" si="115"/>
        <v>0</v>
      </c>
      <c r="S101" s="1">
        <f t="shared" ca="1" si="58"/>
        <v>11129201.09022798</v>
      </c>
    </row>
    <row r="102" spans="1:19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Dataset!Q102</f>
        <v>10955713.231734218</v>
      </c>
      <c r="E102" s="124">
        <f t="shared" ref="E102:F102" ca="1" si="119">E90</f>
        <v>23</v>
      </c>
      <c r="F102" s="124">
        <f t="shared" ca="1" si="119"/>
        <v>152.63</v>
      </c>
      <c r="G102" s="12">
        <f>Dataset!AY102</f>
        <v>31</v>
      </c>
      <c r="H102" s="115">
        <f>Dataset!BS102</f>
        <v>1</v>
      </c>
      <c r="I102" s="115">
        <f>Dataset!AW102</f>
        <v>73.7</v>
      </c>
      <c r="J102" s="115">
        <f>Dataset!BQ102</f>
        <v>1</v>
      </c>
      <c r="L102" s="12">
        <f t="shared" si="109"/>
        <v>-6985371.5481185997</v>
      </c>
      <c r="M102" s="1">
        <f t="shared" ca="1" si="110"/>
        <v>44245.640557339</v>
      </c>
      <c r="N102" s="1">
        <f t="shared" ca="1" si="111"/>
        <v>1416416.2773913043</v>
      </c>
      <c r="O102" s="1">
        <f t="shared" si="112"/>
        <v>11026790.95318036</v>
      </c>
      <c r="P102" s="1">
        <f t="shared" si="113"/>
        <v>-923021.77791586402</v>
      </c>
      <c r="Q102" s="1">
        <f t="shared" si="114"/>
        <v>7564193.3490556339</v>
      </c>
      <c r="R102" s="1">
        <f t="shared" si="115"/>
        <v>-927368.04797760001</v>
      </c>
      <c r="S102" s="1">
        <f t="shared" ca="1" si="58"/>
        <v>11215884.846172573</v>
      </c>
    </row>
    <row r="103" spans="1:19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Dataset!Q103</f>
        <v>11399524.148734216</v>
      </c>
      <c r="E103" s="124">
        <f t="shared" ref="E103:F103" ca="1" si="120">E91</f>
        <v>0.10999999999999996</v>
      </c>
      <c r="F103" s="124">
        <f t="shared" ca="1" si="120"/>
        <v>280.97000000000003</v>
      </c>
      <c r="G103" s="12">
        <f>Dataset!AY103</f>
        <v>30</v>
      </c>
      <c r="H103" s="115">
        <f>Dataset!BS103</f>
        <v>0.5</v>
      </c>
      <c r="I103" s="115">
        <f>Dataset!AW103</f>
        <v>74.599999999999994</v>
      </c>
      <c r="J103" s="115">
        <f>Dataset!BQ103</f>
        <v>1</v>
      </c>
      <c r="L103" s="12">
        <f t="shared" si="109"/>
        <v>-6985371.5481185997</v>
      </c>
      <c r="M103" s="1">
        <f t="shared" ca="1" si="110"/>
        <v>211.60958527422991</v>
      </c>
      <c r="N103" s="1">
        <f t="shared" ca="1" si="111"/>
        <v>2607419.7828646717</v>
      </c>
      <c r="O103" s="1">
        <f t="shared" si="112"/>
        <v>10671088.0192068</v>
      </c>
      <c r="P103" s="1">
        <f t="shared" si="113"/>
        <v>-461510.88895793201</v>
      </c>
      <c r="Q103" s="1">
        <f t="shared" si="114"/>
        <v>7656564.7739423364</v>
      </c>
      <c r="R103" s="1">
        <f t="shared" si="115"/>
        <v>-927368.04797760001</v>
      </c>
      <c r="S103" s="1">
        <f t="shared" ca="1" si="58"/>
        <v>12561033.70054495</v>
      </c>
    </row>
    <row r="104" spans="1:19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Dataset!Q104</f>
        <v>15294776.090734215</v>
      </c>
      <c r="E104" s="124">
        <f t="shared" ref="E104:F104" ca="1" si="121">E92</f>
        <v>0</v>
      </c>
      <c r="F104" s="124">
        <f t="shared" ca="1" si="121"/>
        <v>401.32</v>
      </c>
      <c r="G104" s="12">
        <f>Dataset!AY104</f>
        <v>31</v>
      </c>
      <c r="H104" s="115">
        <f>Dataset!BS104</f>
        <v>0.5</v>
      </c>
      <c r="I104" s="115">
        <f>Dataset!AW104</f>
        <v>77.5</v>
      </c>
      <c r="J104" s="115">
        <f>Dataset!BQ104</f>
        <v>1</v>
      </c>
      <c r="L104" s="12">
        <f t="shared" si="109"/>
        <v>-6985371.5481185997</v>
      </c>
      <c r="M104" s="1">
        <f t="shared" ca="1" si="110"/>
        <v>0</v>
      </c>
      <c r="N104" s="1">
        <f t="shared" ca="1" si="111"/>
        <v>3724275.5712682847</v>
      </c>
      <c r="O104" s="1">
        <f t="shared" si="112"/>
        <v>11026790.95318036</v>
      </c>
      <c r="P104" s="1">
        <f t="shared" si="113"/>
        <v>-461510.88895793201</v>
      </c>
      <c r="Q104" s="1">
        <f t="shared" si="114"/>
        <v>7954206.0319106048</v>
      </c>
      <c r="R104" s="1">
        <f t="shared" si="115"/>
        <v>-927368.04797760001</v>
      </c>
      <c r="S104" s="1">
        <f t="shared" ca="1" si="58"/>
        <v>14331022.071305119</v>
      </c>
    </row>
    <row r="105" spans="1:19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Dataset!Q105</f>
        <v>15175613.824734217</v>
      </c>
      <c r="E105" s="124">
        <f t="shared" ref="E105:F105" ca="1" si="122">E93</f>
        <v>0</v>
      </c>
      <c r="F105" s="124">
        <f t="shared" ca="1" si="122"/>
        <v>383.34</v>
      </c>
      <c r="G105" s="12">
        <f>Dataset!AY105</f>
        <v>31</v>
      </c>
      <c r="H105" s="115">
        <f>Dataset!BS105</f>
        <v>0.5</v>
      </c>
      <c r="I105" s="115">
        <f>Dataset!AW105</f>
        <v>79.8</v>
      </c>
      <c r="J105" s="115">
        <f>Dataset!BQ105</f>
        <v>1</v>
      </c>
      <c r="L105" s="12">
        <f t="shared" si="109"/>
        <v>-6985371.5481185997</v>
      </c>
      <c r="M105" s="1">
        <f t="shared" ca="1" si="110"/>
        <v>0</v>
      </c>
      <c r="N105" s="1">
        <f t="shared" ca="1" si="111"/>
        <v>3557420.007699552</v>
      </c>
      <c r="O105" s="1">
        <f t="shared" si="112"/>
        <v>11026790.95318036</v>
      </c>
      <c r="P105" s="1">
        <f t="shared" si="113"/>
        <v>-461510.88895793201</v>
      </c>
      <c r="Q105" s="1">
        <f t="shared" si="114"/>
        <v>8190266.3399544032</v>
      </c>
      <c r="R105" s="1">
        <f t="shared" si="115"/>
        <v>-927368.04797760001</v>
      </c>
      <c r="S105" s="1">
        <f t="shared" ca="1" si="58"/>
        <v>14400226.815780183</v>
      </c>
    </row>
    <row r="106" spans="1:19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Dataset!Q106</f>
        <v>13608350.231734218</v>
      </c>
      <c r="E106" s="124">
        <f t="shared" ref="E106:F106" ca="1" si="123">E94</f>
        <v>2.38</v>
      </c>
      <c r="F106" s="124">
        <f t="shared" ca="1" si="123"/>
        <v>244.41</v>
      </c>
      <c r="G106" s="12">
        <f>Dataset!AY106</f>
        <v>30</v>
      </c>
      <c r="H106" s="115">
        <f>Dataset!BS106</f>
        <v>0.5</v>
      </c>
      <c r="I106" s="115">
        <f>Dataset!AW106</f>
        <v>80.400000000000006</v>
      </c>
      <c r="J106" s="115">
        <f>Dataset!BQ106</f>
        <v>0</v>
      </c>
      <c r="L106" s="12">
        <f t="shared" si="109"/>
        <v>-6985371.5481185997</v>
      </c>
      <c r="M106" s="1">
        <f t="shared" ca="1" si="110"/>
        <v>4578.4619359333401</v>
      </c>
      <c r="N106" s="1">
        <f t="shared" ca="1" si="111"/>
        <v>2268140.6168984389</v>
      </c>
      <c r="O106" s="1">
        <f t="shared" si="112"/>
        <v>10671088.0192068</v>
      </c>
      <c r="P106" s="1">
        <f t="shared" si="113"/>
        <v>-461510.88895793201</v>
      </c>
      <c r="Q106" s="1">
        <f t="shared" si="114"/>
        <v>8251847.2898788732</v>
      </c>
      <c r="R106" s="1">
        <f t="shared" si="115"/>
        <v>0</v>
      </c>
      <c r="S106" s="1">
        <f t="shared" ca="1" si="58"/>
        <v>13748771.950843513</v>
      </c>
    </row>
    <row r="107" spans="1:19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Dataset!Q107</f>
        <v>12304887.396734217</v>
      </c>
      <c r="E107" s="124">
        <f t="shared" ref="E107:F107" ca="1" si="124">E95</f>
        <v>52.379999999999995</v>
      </c>
      <c r="F107" s="124">
        <f t="shared" ca="1" si="124"/>
        <v>98.47</v>
      </c>
      <c r="G107" s="12">
        <f>Dataset!AY107</f>
        <v>31</v>
      </c>
      <c r="H107" s="115">
        <f>Dataset!BS107</f>
        <v>0.5</v>
      </c>
      <c r="I107" s="115">
        <f>Dataset!AW107</f>
        <v>81.2</v>
      </c>
      <c r="J107" s="115">
        <f>Dataset!BQ107</f>
        <v>0</v>
      </c>
      <c r="L107" s="12">
        <f t="shared" si="109"/>
        <v>-6985371.5481185997</v>
      </c>
      <c r="M107" s="1">
        <f t="shared" ca="1" si="110"/>
        <v>100764.63706058334</v>
      </c>
      <c r="N107" s="1">
        <f t="shared" ca="1" si="111"/>
        <v>913807.97244789195</v>
      </c>
      <c r="O107" s="1">
        <f t="shared" si="112"/>
        <v>11026790.95318036</v>
      </c>
      <c r="P107" s="1">
        <f t="shared" si="113"/>
        <v>-461510.88895793201</v>
      </c>
      <c r="Q107" s="1">
        <f t="shared" si="114"/>
        <v>8333955.2231114982</v>
      </c>
      <c r="R107" s="1">
        <f t="shared" si="115"/>
        <v>0</v>
      </c>
      <c r="S107" s="1">
        <f t="shared" ca="1" si="58"/>
        <v>12928436.348723803</v>
      </c>
    </row>
    <row r="108" spans="1:19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Dataset!Q108</f>
        <v>12017493.426734217</v>
      </c>
      <c r="E108" s="124">
        <f t="shared" ref="E108:F108" ca="1" si="125">E96</f>
        <v>216.5</v>
      </c>
      <c r="F108" s="124">
        <f t="shared" ca="1" si="125"/>
        <v>11.499999999999996</v>
      </c>
      <c r="G108" s="12">
        <f>Dataset!AY108</f>
        <v>30</v>
      </c>
      <c r="H108" s="115">
        <f>Dataset!BS108</f>
        <v>0.5</v>
      </c>
      <c r="I108" s="115">
        <f>Dataset!AW108</f>
        <v>82.3</v>
      </c>
      <c r="J108" s="115">
        <f>Dataset!BQ108</f>
        <v>0</v>
      </c>
      <c r="L108" s="12">
        <f t="shared" si="109"/>
        <v>-6985371.5481185997</v>
      </c>
      <c r="M108" s="1">
        <f t="shared" ca="1" si="110"/>
        <v>416486.13828973449</v>
      </c>
      <c r="N108" s="1">
        <f t="shared" ca="1" si="111"/>
        <v>106720.7442180436</v>
      </c>
      <c r="O108" s="1">
        <f t="shared" si="112"/>
        <v>10671088.0192068</v>
      </c>
      <c r="P108" s="1">
        <f t="shared" si="113"/>
        <v>-461510.88895793201</v>
      </c>
      <c r="Q108" s="1">
        <f t="shared" si="114"/>
        <v>8446853.6313063577</v>
      </c>
      <c r="R108" s="1">
        <f t="shared" si="115"/>
        <v>0</v>
      </c>
      <c r="S108" s="1">
        <f t="shared" ca="1" si="58"/>
        <v>12194266.095944405</v>
      </c>
    </row>
    <row r="109" spans="1:19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Dataset!Q109</f>
        <v>12999254.905734217</v>
      </c>
      <c r="E109" s="124">
        <f t="shared" ref="E109:F109" ca="1" si="126">E97</f>
        <v>368.06</v>
      </c>
      <c r="F109" s="124">
        <f t="shared" ca="1" si="126"/>
        <v>0.82999999999999985</v>
      </c>
      <c r="G109" s="12">
        <f>Dataset!AY109</f>
        <v>31</v>
      </c>
      <c r="H109" s="115">
        <f>Dataset!BS109</f>
        <v>0.5</v>
      </c>
      <c r="I109" s="115">
        <f>Dataset!AW109</f>
        <v>83.7</v>
      </c>
      <c r="J109" s="115">
        <f>Dataset!BQ109</f>
        <v>0</v>
      </c>
      <c r="L109" s="12">
        <f t="shared" si="109"/>
        <v>-6985371.5481185997</v>
      </c>
      <c r="M109" s="1">
        <f t="shared" ca="1" si="110"/>
        <v>708045.67232757364</v>
      </c>
      <c r="N109" s="1">
        <f t="shared" ca="1" si="111"/>
        <v>7702.4537131283651</v>
      </c>
      <c r="O109" s="1">
        <f t="shared" si="112"/>
        <v>11026790.95318036</v>
      </c>
      <c r="P109" s="1">
        <f t="shared" si="113"/>
        <v>-461510.88895793201</v>
      </c>
      <c r="Q109" s="1">
        <f t="shared" si="114"/>
        <v>8590542.5144634526</v>
      </c>
      <c r="R109" s="1">
        <f t="shared" si="115"/>
        <v>0</v>
      </c>
      <c r="S109" s="1">
        <f t="shared" ca="1" si="58"/>
        <v>12886199.156607982</v>
      </c>
    </row>
    <row r="110" spans="1:19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Dataset!Q110</f>
        <v>12993233.567094862</v>
      </c>
      <c r="E110" s="124">
        <f t="shared" ref="E110:F110" ca="1" si="127">E98</f>
        <v>494.28999999999996</v>
      </c>
      <c r="F110" s="124">
        <f t="shared" ca="1" si="127"/>
        <v>0</v>
      </c>
      <c r="G110" s="12">
        <f>Dataset!AY110</f>
        <v>31</v>
      </c>
      <c r="H110" s="115">
        <f>Dataset!BS110</f>
        <v>0.5</v>
      </c>
      <c r="I110" s="115">
        <f>Dataset!AW110</f>
        <v>84.1</v>
      </c>
      <c r="J110" s="115">
        <f>Dataset!BQ110</f>
        <v>0</v>
      </c>
      <c r="L110" s="12">
        <f t="shared" si="109"/>
        <v>-6985371.5481185997</v>
      </c>
      <c r="M110" s="1">
        <f t="shared" ca="1" si="110"/>
        <v>950877.29004726489</v>
      </c>
      <c r="N110" s="1">
        <f t="shared" ca="1" si="111"/>
        <v>0</v>
      </c>
      <c r="O110" s="1">
        <f t="shared" si="112"/>
        <v>11026790.95318036</v>
      </c>
      <c r="P110" s="1">
        <f t="shared" si="113"/>
        <v>-461510.88895793201</v>
      </c>
      <c r="Q110" s="1">
        <f t="shared" si="114"/>
        <v>8631596.4810797647</v>
      </c>
      <c r="R110" s="1">
        <f t="shared" si="115"/>
        <v>0</v>
      </c>
      <c r="S110" s="1">
        <f t="shared" ca="1" si="58"/>
        <v>13162382.287230857</v>
      </c>
    </row>
    <row r="111" spans="1:19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Dataset!Q111</f>
        <v>12244707.237094862</v>
      </c>
      <c r="E111" s="124">
        <f t="shared" ref="E111:F111" ca="1" si="128">E99</f>
        <v>451.20999999999992</v>
      </c>
      <c r="F111" s="124">
        <f t="shared" ca="1" si="128"/>
        <v>0</v>
      </c>
      <c r="G111" s="12">
        <f>Dataset!AY111</f>
        <v>28</v>
      </c>
      <c r="H111" s="115">
        <f>Dataset!BS111</f>
        <v>0.5</v>
      </c>
      <c r="I111" s="115">
        <f>Dataset!AW111</f>
        <v>84.2</v>
      </c>
      <c r="J111" s="115">
        <f>Dataset!BQ111</f>
        <v>0</v>
      </c>
      <c r="L111" s="12">
        <f t="shared" si="109"/>
        <v>-6985371.5481185997</v>
      </c>
      <c r="M111" s="1">
        <f t="shared" ca="1" si="110"/>
        <v>868003.28155986639</v>
      </c>
      <c r="N111" s="1">
        <f t="shared" ca="1" si="111"/>
        <v>0</v>
      </c>
      <c r="O111" s="1">
        <f t="shared" si="112"/>
        <v>9959682.1512596793</v>
      </c>
      <c r="P111" s="1">
        <f t="shared" si="113"/>
        <v>-461510.88895793201</v>
      </c>
      <c r="Q111" s="1">
        <f t="shared" si="114"/>
        <v>8641859.9727338441</v>
      </c>
      <c r="R111" s="1">
        <f t="shared" si="115"/>
        <v>0</v>
      </c>
      <c r="S111" s="1">
        <f t="shared" ca="1" si="58"/>
        <v>12022662.968476858</v>
      </c>
    </row>
    <row r="112" spans="1:19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Dataset!Q112</f>
        <v>13157488.817094862</v>
      </c>
      <c r="E112" s="124">
        <f t="shared" ref="E112:F112" ca="1" si="129">E100</f>
        <v>340.82</v>
      </c>
      <c r="F112" s="124">
        <f t="shared" ca="1" si="129"/>
        <v>3.6400000000000006</v>
      </c>
      <c r="G112" s="12">
        <f>Dataset!AY112</f>
        <v>31</v>
      </c>
      <c r="H112" s="115">
        <f>Dataset!BS112</f>
        <v>0.5</v>
      </c>
      <c r="I112" s="115">
        <f>Dataset!AW112</f>
        <v>83.8</v>
      </c>
      <c r="J112" s="115">
        <f>Dataset!BQ112</f>
        <v>0</v>
      </c>
      <c r="L112" s="12">
        <f t="shared" si="109"/>
        <v>-6985371.5481185997</v>
      </c>
      <c r="M112" s="1">
        <f t="shared" ca="1" si="110"/>
        <v>655643.44411966426</v>
      </c>
      <c r="N112" s="1">
        <f t="shared" ca="1" si="111"/>
        <v>33779.435561189472</v>
      </c>
      <c r="O112" s="1">
        <f t="shared" si="112"/>
        <v>11026790.95318036</v>
      </c>
      <c r="P112" s="1">
        <f t="shared" si="113"/>
        <v>-461510.88895793201</v>
      </c>
      <c r="Q112" s="1">
        <f t="shared" si="114"/>
        <v>8600806.0061175302</v>
      </c>
      <c r="R112" s="1">
        <f t="shared" si="115"/>
        <v>0</v>
      </c>
      <c r="S112" s="1">
        <f t="shared" ca="1" si="58"/>
        <v>12870137.401902212</v>
      </c>
    </row>
    <row r="113" spans="1:19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Dataset!Q113</f>
        <v>12176603.797094861</v>
      </c>
      <c r="E113" s="124">
        <f t="shared" ref="E113:F113" ca="1" si="130">E101</f>
        <v>150.01000000000002</v>
      </c>
      <c r="F113" s="124">
        <f t="shared" ca="1" si="130"/>
        <v>16.649999999999999</v>
      </c>
      <c r="G113" s="12">
        <f>Dataset!AY113</f>
        <v>30</v>
      </c>
      <c r="H113" s="115">
        <f>Dataset!BS113</f>
        <v>0.5</v>
      </c>
      <c r="I113" s="115">
        <f>Dataset!AW113</f>
        <v>83</v>
      </c>
      <c r="J113" s="115">
        <f>Dataset!BQ113</f>
        <v>0</v>
      </c>
      <c r="L113" s="12">
        <f t="shared" si="109"/>
        <v>-6985371.5481185997</v>
      </c>
      <c r="M113" s="1">
        <f t="shared" ca="1" si="110"/>
        <v>288577.762608975</v>
      </c>
      <c r="N113" s="1">
        <f t="shared" ca="1" si="111"/>
        <v>154513.07749829793</v>
      </c>
      <c r="O113" s="1">
        <f t="shared" si="112"/>
        <v>10671088.0192068</v>
      </c>
      <c r="P113" s="1">
        <f t="shared" si="113"/>
        <v>-461510.88895793201</v>
      </c>
      <c r="Q113" s="1">
        <f t="shared" si="114"/>
        <v>8518698.0728849061</v>
      </c>
      <c r="R113" s="1">
        <f t="shared" si="115"/>
        <v>0</v>
      </c>
      <c r="S113" s="1">
        <f t="shared" ca="1" si="58"/>
        <v>12185994.495122448</v>
      </c>
    </row>
    <row r="114" spans="1:19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Dataset!Q114</f>
        <v>12690478.277094861</v>
      </c>
      <c r="E114" s="124">
        <f t="shared" ref="E114:F114" ca="1" si="131">E102</f>
        <v>23</v>
      </c>
      <c r="F114" s="124">
        <f t="shared" ca="1" si="131"/>
        <v>152.63</v>
      </c>
      <c r="G114" s="12">
        <f>Dataset!AY114</f>
        <v>31</v>
      </c>
      <c r="H114" s="115">
        <f>Dataset!BS114</f>
        <v>0.5</v>
      </c>
      <c r="I114" s="115">
        <f>Dataset!AW114</f>
        <v>80.400000000000006</v>
      </c>
      <c r="J114" s="115">
        <f>Dataset!BQ114</f>
        <v>1</v>
      </c>
      <c r="L114" s="12">
        <f t="shared" si="109"/>
        <v>-6985371.5481185997</v>
      </c>
      <c r="M114" s="1">
        <f t="shared" ca="1" si="110"/>
        <v>44245.640557339</v>
      </c>
      <c r="N114" s="1">
        <f t="shared" ca="1" si="111"/>
        <v>1416416.2773913043</v>
      </c>
      <c r="O114" s="1">
        <f t="shared" si="112"/>
        <v>11026790.95318036</v>
      </c>
      <c r="P114" s="1">
        <f t="shared" si="113"/>
        <v>-461510.88895793201</v>
      </c>
      <c r="Q114" s="1">
        <f t="shared" si="114"/>
        <v>8251847.2898788732</v>
      </c>
      <c r="R114" s="1">
        <f t="shared" si="115"/>
        <v>-927368.04797760001</v>
      </c>
      <c r="S114" s="1">
        <f t="shared" ca="1" si="58"/>
        <v>12365049.675953746</v>
      </c>
    </row>
    <row r="115" spans="1:19">
      <c r="A115" s="11">
        <f>Dataset!A115</f>
        <v>44348</v>
      </c>
      <c r="B115" s="5">
        <f>Dataset!B115</f>
        <v>2021</v>
      </c>
      <c r="C115" s="5">
        <f>Dataset!C115</f>
        <v>6</v>
      </c>
      <c r="D115" s="12">
        <f>Dataset!Q115</f>
        <v>12325476.267094862</v>
      </c>
      <c r="E115" s="124">
        <f t="shared" ref="E115:F115" ca="1" si="132">E103</f>
        <v>0.10999999999999996</v>
      </c>
      <c r="F115" s="124">
        <f t="shared" ca="1" si="132"/>
        <v>280.97000000000003</v>
      </c>
      <c r="G115" s="12">
        <f>Dataset!AY115</f>
        <v>30</v>
      </c>
      <c r="H115" s="115">
        <f>Dataset!BS115</f>
        <v>0.5</v>
      </c>
      <c r="I115" s="115">
        <f>Dataset!AW115</f>
        <v>78.599999999999994</v>
      </c>
      <c r="J115" s="115">
        <f>Dataset!BQ115</f>
        <v>1</v>
      </c>
      <c r="L115" s="12">
        <f t="shared" si="109"/>
        <v>-6985371.5481185997</v>
      </c>
      <c r="M115" s="1">
        <f t="shared" ca="1" si="110"/>
        <v>211.60958527422991</v>
      </c>
      <c r="N115" s="1">
        <f t="shared" ca="1" si="111"/>
        <v>2607419.7828646717</v>
      </c>
      <c r="O115" s="1">
        <f t="shared" si="112"/>
        <v>10671088.0192068</v>
      </c>
      <c r="P115" s="1">
        <f t="shared" si="113"/>
        <v>-461510.88895793201</v>
      </c>
      <c r="Q115" s="1">
        <f t="shared" si="114"/>
        <v>8067104.4401054643</v>
      </c>
      <c r="R115" s="1">
        <f t="shared" si="115"/>
        <v>-927368.04797760001</v>
      </c>
      <c r="S115" s="1">
        <f t="shared" ca="1" si="58"/>
        <v>12971573.366708077</v>
      </c>
    </row>
    <row r="116" spans="1:19">
      <c r="A116" s="11">
        <f>Dataset!A116</f>
        <v>44378</v>
      </c>
      <c r="B116" s="5">
        <f>Dataset!B116</f>
        <v>2021</v>
      </c>
      <c r="C116" s="5">
        <f>Dataset!C116</f>
        <v>7</v>
      </c>
      <c r="D116" s="12">
        <f>Dataset!Q116</f>
        <v>13672533.637094861</v>
      </c>
      <c r="E116" s="124">
        <f t="shared" ref="E116:F116" ca="1" si="133">E104</f>
        <v>0</v>
      </c>
      <c r="F116" s="124">
        <f t="shared" ca="1" si="133"/>
        <v>401.32</v>
      </c>
      <c r="G116" s="12">
        <f>Dataset!AY116</f>
        <v>31</v>
      </c>
      <c r="H116" s="115">
        <f>Dataset!BS116</f>
        <v>0.5</v>
      </c>
      <c r="I116" s="115">
        <f>Dataset!AW116</f>
        <v>78.5</v>
      </c>
      <c r="J116" s="115">
        <f>Dataset!BQ116</f>
        <v>1</v>
      </c>
      <c r="L116" s="12">
        <f t="shared" si="109"/>
        <v>-6985371.5481185997</v>
      </c>
      <c r="M116" s="1">
        <f t="shared" ca="1" si="110"/>
        <v>0</v>
      </c>
      <c r="N116" s="1">
        <f t="shared" ca="1" si="111"/>
        <v>3724275.5712682847</v>
      </c>
      <c r="O116" s="1">
        <f t="shared" si="112"/>
        <v>11026790.95318036</v>
      </c>
      <c r="P116" s="1">
        <f t="shared" si="113"/>
        <v>-461510.88895793201</v>
      </c>
      <c r="Q116" s="1">
        <f t="shared" si="114"/>
        <v>8056840.9484513868</v>
      </c>
      <c r="R116" s="1">
        <f t="shared" si="115"/>
        <v>-927368.04797760001</v>
      </c>
      <c r="S116" s="1">
        <f t="shared" ca="1" si="58"/>
        <v>14433656.9878459</v>
      </c>
    </row>
    <row r="117" spans="1:19">
      <c r="A117" s="11">
        <f>Dataset!A117</f>
        <v>44409</v>
      </c>
      <c r="B117" s="5">
        <f>Dataset!B117</f>
        <v>2021</v>
      </c>
      <c r="C117" s="5">
        <f>Dataset!C117</f>
        <v>8</v>
      </c>
      <c r="D117" s="12">
        <f>Dataset!Q117</f>
        <v>13975132.037094863</v>
      </c>
      <c r="E117" s="124">
        <f t="shared" ref="E117:F117" ca="1" si="134">E105</f>
        <v>0</v>
      </c>
      <c r="F117" s="124">
        <f t="shared" ca="1" si="134"/>
        <v>383.34</v>
      </c>
      <c r="G117" s="12">
        <f>Dataset!AY117</f>
        <v>31</v>
      </c>
      <c r="H117" s="115">
        <f>Dataset!BS117</f>
        <v>0.5</v>
      </c>
      <c r="I117" s="115">
        <f>Dataset!AW117</f>
        <v>80.099999999999994</v>
      </c>
      <c r="J117" s="115">
        <f>Dataset!BQ117</f>
        <v>1</v>
      </c>
      <c r="L117" s="12">
        <f t="shared" si="109"/>
        <v>-6985371.5481185997</v>
      </c>
      <c r="M117" s="1">
        <f t="shared" ca="1" si="110"/>
        <v>0</v>
      </c>
      <c r="N117" s="1">
        <f t="shared" ca="1" si="111"/>
        <v>3557420.007699552</v>
      </c>
      <c r="O117" s="1">
        <f t="shared" si="112"/>
        <v>11026790.95318036</v>
      </c>
      <c r="P117" s="1">
        <f t="shared" si="113"/>
        <v>-461510.88895793201</v>
      </c>
      <c r="Q117" s="1">
        <f t="shared" si="114"/>
        <v>8221056.8149166377</v>
      </c>
      <c r="R117" s="1">
        <f t="shared" si="115"/>
        <v>-927368.04797760001</v>
      </c>
      <c r="S117" s="1">
        <f t="shared" ca="1" si="58"/>
        <v>14431017.290742418</v>
      </c>
    </row>
    <row r="118" spans="1:19">
      <c r="A118" s="11">
        <v>44440</v>
      </c>
      <c r="B118" s="5">
        <f>YEAR(A118)</f>
        <v>2021</v>
      </c>
      <c r="C118" s="5">
        <f>MONTH(A118)</f>
        <v>9</v>
      </c>
      <c r="D118" s="12">
        <f>Dataset!Q118</f>
        <v>14476620.097094862</v>
      </c>
      <c r="E118" s="124">
        <f t="shared" ref="E118:F118" ca="1" si="135">E106</f>
        <v>2.38</v>
      </c>
      <c r="F118" s="124">
        <f t="shared" ca="1" si="135"/>
        <v>244.41</v>
      </c>
      <c r="G118" s="12">
        <f>Dataset!AY118</f>
        <v>30</v>
      </c>
      <c r="H118" s="115">
        <f>Dataset!BS118</f>
        <v>0.5</v>
      </c>
      <c r="I118" s="115">
        <f>Dataset!AW118</f>
        <v>80.599999999999994</v>
      </c>
      <c r="J118" s="115">
        <f>Dataset!BQ118</f>
        <v>0</v>
      </c>
      <c r="L118" s="12">
        <f t="shared" si="109"/>
        <v>-6985371.5481185997</v>
      </c>
      <c r="M118" s="1">
        <f t="shared" ca="1" si="110"/>
        <v>4578.4619359333401</v>
      </c>
      <c r="N118" s="1">
        <f t="shared" ca="1" si="111"/>
        <v>2268140.6168984389</v>
      </c>
      <c r="O118" s="1">
        <f t="shared" si="112"/>
        <v>10671088.0192068</v>
      </c>
      <c r="P118" s="1">
        <f t="shared" si="113"/>
        <v>-461510.88895793201</v>
      </c>
      <c r="Q118" s="1">
        <f t="shared" si="114"/>
        <v>8272374.2731870282</v>
      </c>
      <c r="R118" s="1">
        <f t="shared" si="115"/>
        <v>0</v>
      </c>
      <c r="S118" s="1">
        <f t="shared" ref="S118:S145" ca="1" si="136">SUM(L118:R118)</f>
        <v>13769298.934151668</v>
      </c>
    </row>
    <row r="119" spans="1:19">
      <c r="A119" s="11">
        <v>44470</v>
      </c>
      <c r="B119" s="5">
        <f t="shared" ref="B119:B145" si="137">YEAR(A119)</f>
        <v>2021</v>
      </c>
      <c r="C119" s="5">
        <f t="shared" ref="C119:C145" si="138">MONTH(A119)</f>
        <v>10</v>
      </c>
      <c r="D119" s="12">
        <f>Dataset!Q119</f>
        <v>13485508.799094863</v>
      </c>
      <c r="E119" s="124">
        <f t="shared" ref="E119:F119" ca="1" si="139">E107</f>
        <v>52.379999999999995</v>
      </c>
      <c r="F119" s="124">
        <f t="shared" ca="1" si="139"/>
        <v>98.47</v>
      </c>
      <c r="G119" s="12">
        <f>Dataset!AY119</f>
        <v>31</v>
      </c>
      <c r="H119" s="115">
        <f>Dataset!BS119</f>
        <v>0.5</v>
      </c>
      <c r="I119" s="115">
        <f>Dataset!AW119</f>
        <v>81.2</v>
      </c>
      <c r="J119" s="115">
        <f>Dataset!BQ119</f>
        <v>0</v>
      </c>
      <c r="L119" s="12">
        <f t="shared" si="109"/>
        <v>-6985371.5481185997</v>
      </c>
      <c r="M119" s="1">
        <f t="shared" ca="1" si="110"/>
        <v>100764.63706058334</v>
      </c>
      <c r="N119" s="1">
        <f t="shared" ca="1" si="111"/>
        <v>913807.97244789195</v>
      </c>
      <c r="O119" s="1">
        <f t="shared" si="112"/>
        <v>11026790.95318036</v>
      </c>
      <c r="P119" s="1">
        <f t="shared" si="113"/>
        <v>-461510.88895793201</v>
      </c>
      <c r="Q119" s="1">
        <f t="shared" si="114"/>
        <v>8333955.2231114982</v>
      </c>
      <c r="R119" s="1">
        <f t="shared" si="115"/>
        <v>0</v>
      </c>
      <c r="S119" s="1">
        <f t="shared" ca="1" si="136"/>
        <v>12928436.348723803</v>
      </c>
    </row>
    <row r="120" spans="1:19">
      <c r="A120" s="11">
        <v>44501</v>
      </c>
      <c r="B120" s="5">
        <f t="shared" si="137"/>
        <v>2021</v>
      </c>
      <c r="C120" s="5">
        <f t="shared" si="138"/>
        <v>11</v>
      </c>
      <c r="D120" s="12">
        <f>Dataset!Q120</f>
        <v>12663097.705094863</v>
      </c>
      <c r="E120" s="124">
        <f t="shared" ref="E120:F120" ca="1" si="140">E108</f>
        <v>216.5</v>
      </c>
      <c r="F120" s="124">
        <f t="shared" ca="1" si="140"/>
        <v>11.499999999999996</v>
      </c>
      <c r="G120" s="12">
        <f>Dataset!AY120</f>
        <v>30</v>
      </c>
      <c r="H120" s="115">
        <f>Dataset!BS120</f>
        <v>0.5</v>
      </c>
      <c r="I120" s="115">
        <f>Dataset!AW120</f>
        <v>81.400000000000006</v>
      </c>
      <c r="J120" s="115">
        <f>Dataset!BQ120</f>
        <v>0</v>
      </c>
      <c r="L120" s="12">
        <f t="shared" si="109"/>
        <v>-6985371.5481185997</v>
      </c>
      <c r="M120" s="1">
        <f t="shared" ca="1" si="110"/>
        <v>416486.13828973449</v>
      </c>
      <c r="N120" s="1">
        <f t="shared" ca="1" si="111"/>
        <v>106720.7442180436</v>
      </c>
      <c r="O120" s="1">
        <f t="shared" si="112"/>
        <v>10671088.0192068</v>
      </c>
      <c r="P120" s="1">
        <f t="shared" si="113"/>
        <v>-461510.88895793201</v>
      </c>
      <c r="Q120" s="1">
        <f t="shared" si="114"/>
        <v>8354482.2064196551</v>
      </c>
      <c r="R120" s="1">
        <f t="shared" si="115"/>
        <v>0</v>
      </c>
      <c r="S120" s="1">
        <f t="shared" ca="1" si="136"/>
        <v>12101894.671057701</v>
      </c>
    </row>
    <row r="121" spans="1:19">
      <c r="A121" s="11">
        <v>44531</v>
      </c>
      <c r="B121" s="5">
        <f t="shared" si="137"/>
        <v>2021</v>
      </c>
      <c r="C121" s="5">
        <f t="shared" si="138"/>
        <v>12</v>
      </c>
      <c r="D121" s="12">
        <f>Dataset!Q121</f>
        <v>12835847.108094862</v>
      </c>
      <c r="E121" s="124">
        <f t="shared" ref="E121:F121" ca="1" si="141">E109</f>
        <v>368.06</v>
      </c>
      <c r="F121" s="124">
        <f t="shared" ca="1" si="141"/>
        <v>0.82999999999999985</v>
      </c>
      <c r="G121" s="12">
        <f>Dataset!AY121</f>
        <v>31</v>
      </c>
      <c r="H121" s="115">
        <f>Dataset!BS121</f>
        <v>0.5</v>
      </c>
      <c r="I121" s="115">
        <f>Dataset!AW121</f>
        <v>81.8</v>
      </c>
      <c r="J121" s="115">
        <f>Dataset!BQ121</f>
        <v>0</v>
      </c>
      <c r="K121" s="42" t="s">
        <v>93</v>
      </c>
      <c r="L121" s="12">
        <f t="shared" si="109"/>
        <v>-6985371.5481185997</v>
      </c>
      <c r="M121" s="1">
        <f t="shared" ca="1" si="110"/>
        <v>708045.67232757364</v>
      </c>
      <c r="N121" s="1">
        <f t="shared" ca="1" si="111"/>
        <v>7702.4537131283651</v>
      </c>
      <c r="O121" s="1">
        <f t="shared" si="112"/>
        <v>11026790.95318036</v>
      </c>
      <c r="P121" s="1">
        <f t="shared" si="113"/>
        <v>-461510.88895793201</v>
      </c>
      <c r="Q121" s="1">
        <f t="shared" si="114"/>
        <v>8395536.1730359662</v>
      </c>
      <c r="R121" s="1">
        <f t="shared" si="115"/>
        <v>0</v>
      </c>
      <c r="S121" s="1">
        <f t="shared" ca="1" si="136"/>
        <v>12691192.815180495</v>
      </c>
    </row>
    <row r="122" spans="1:19">
      <c r="A122" s="11">
        <v>44562</v>
      </c>
      <c r="B122" s="5">
        <f t="shared" si="137"/>
        <v>2022</v>
      </c>
      <c r="C122" s="5">
        <f t="shared" si="138"/>
        <v>1</v>
      </c>
      <c r="E122" s="125">
        <f t="shared" ref="E122:F122" ca="1" si="142">E110</f>
        <v>494.28999999999996</v>
      </c>
      <c r="F122" s="125">
        <f t="shared" ca="1" si="142"/>
        <v>0</v>
      </c>
      <c r="G122" s="122">
        <f t="shared" ref="G122:G145" si="143">G74</f>
        <v>31</v>
      </c>
      <c r="H122" s="126">
        <f t="shared" ref="H122:H145" si="144">0.5*K122</f>
        <v>0.375</v>
      </c>
      <c r="I122" s="127">
        <f>Economic!F134</f>
        <v>87.779374999999987</v>
      </c>
      <c r="J122" s="127">
        <f t="shared" ref="J122:J145" si="145">J110</f>
        <v>0</v>
      </c>
      <c r="K122" s="5">
        <f>'GSgt50 Normalized'!J122</f>
        <v>0.75</v>
      </c>
      <c r="L122" s="12">
        <f t="shared" si="109"/>
        <v>-6985371.5481185997</v>
      </c>
      <c r="M122" s="1">
        <f t="shared" ca="1" si="110"/>
        <v>950877.29004726489</v>
      </c>
      <c r="N122" s="1">
        <f t="shared" ca="1" si="111"/>
        <v>0</v>
      </c>
      <c r="O122" s="1">
        <f t="shared" si="112"/>
        <v>11026790.95318036</v>
      </c>
      <c r="P122" s="1">
        <f t="shared" si="113"/>
        <v>-346133.16671844898</v>
      </c>
      <c r="Q122" s="1">
        <f t="shared" si="114"/>
        <v>9009228.827127004</v>
      </c>
      <c r="R122" s="1">
        <f t="shared" si="115"/>
        <v>0</v>
      </c>
      <c r="S122" s="1">
        <f t="shared" ca="1" si="136"/>
        <v>13655392.355517579</v>
      </c>
    </row>
    <row r="123" spans="1:19">
      <c r="A123" s="11">
        <v>44593</v>
      </c>
      <c r="B123" s="5">
        <f t="shared" si="137"/>
        <v>2022</v>
      </c>
      <c r="C123" s="5">
        <f t="shared" si="138"/>
        <v>2</v>
      </c>
      <c r="E123" s="125">
        <f t="shared" ref="E123:F123" ca="1" si="146">E111</f>
        <v>451.20999999999992</v>
      </c>
      <c r="F123" s="125">
        <f t="shared" ca="1" si="146"/>
        <v>0</v>
      </c>
      <c r="G123" s="122">
        <f t="shared" si="143"/>
        <v>28</v>
      </c>
      <c r="H123" s="126">
        <f t="shared" si="144"/>
        <v>0.375</v>
      </c>
      <c r="I123" s="127">
        <f>Economic!F135</f>
        <v>87.883750000000006</v>
      </c>
      <c r="J123" s="127">
        <f t="shared" si="145"/>
        <v>0</v>
      </c>
      <c r="K123" s="5">
        <f>'GSgt50 Normalized'!J123</f>
        <v>0.75</v>
      </c>
      <c r="L123" s="12">
        <f t="shared" si="109"/>
        <v>-6985371.5481185997</v>
      </c>
      <c r="M123" s="1">
        <f t="shared" ca="1" si="110"/>
        <v>868003.28155986639</v>
      </c>
      <c r="N123" s="1">
        <f t="shared" ca="1" si="111"/>
        <v>0</v>
      </c>
      <c r="O123" s="1">
        <f t="shared" si="112"/>
        <v>9959682.1512596793</v>
      </c>
      <c r="P123" s="1">
        <f t="shared" si="113"/>
        <v>-346133.16671844898</v>
      </c>
      <c r="Q123" s="1">
        <f t="shared" si="114"/>
        <v>9019941.3465409502</v>
      </c>
      <c r="R123" s="1">
        <f t="shared" si="115"/>
        <v>0</v>
      </c>
      <c r="S123" s="1">
        <f t="shared" ca="1" si="136"/>
        <v>12516122.064523447</v>
      </c>
    </row>
    <row r="124" spans="1:19">
      <c r="A124" s="11">
        <v>44621</v>
      </c>
      <c r="B124" s="5">
        <f t="shared" si="137"/>
        <v>2022</v>
      </c>
      <c r="C124" s="5">
        <f t="shared" si="138"/>
        <v>3</v>
      </c>
      <c r="E124" s="125">
        <f t="shared" ref="E124:F124" ca="1" si="147">E112</f>
        <v>340.82</v>
      </c>
      <c r="F124" s="125">
        <f t="shared" ca="1" si="147"/>
        <v>3.6400000000000006</v>
      </c>
      <c r="G124" s="122">
        <f t="shared" si="143"/>
        <v>31</v>
      </c>
      <c r="H124" s="126">
        <f t="shared" si="144"/>
        <v>0.375</v>
      </c>
      <c r="I124" s="127">
        <f>Economic!F136</f>
        <v>87.466249999999988</v>
      </c>
      <c r="J124" s="127">
        <f t="shared" si="145"/>
        <v>0</v>
      </c>
      <c r="K124" s="5">
        <f>'GSgt50 Normalized'!J124</f>
        <v>0.75</v>
      </c>
      <c r="L124" s="12">
        <f t="shared" si="109"/>
        <v>-6985371.5481185997</v>
      </c>
      <c r="M124" s="1">
        <f t="shared" ca="1" si="110"/>
        <v>655643.44411966426</v>
      </c>
      <c r="N124" s="1">
        <f t="shared" ca="1" si="111"/>
        <v>33779.435561189472</v>
      </c>
      <c r="O124" s="1">
        <f t="shared" si="112"/>
        <v>11026790.95318036</v>
      </c>
      <c r="P124" s="1">
        <f t="shared" si="113"/>
        <v>-346133.16671844898</v>
      </c>
      <c r="Q124" s="1">
        <f t="shared" si="114"/>
        <v>8977091.2688851729</v>
      </c>
      <c r="R124" s="1">
        <f t="shared" si="115"/>
        <v>0</v>
      </c>
      <c r="S124" s="1">
        <f t="shared" ca="1" si="136"/>
        <v>13361800.386909338</v>
      </c>
    </row>
    <row r="125" spans="1:19">
      <c r="A125" s="11">
        <v>44652</v>
      </c>
      <c r="B125" s="5">
        <f t="shared" si="137"/>
        <v>2022</v>
      </c>
      <c r="C125" s="5">
        <f t="shared" si="138"/>
        <v>4</v>
      </c>
      <c r="E125" s="125">
        <f t="shared" ref="E125:F125" ca="1" si="148">E113</f>
        <v>150.01000000000002</v>
      </c>
      <c r="F125" s="125">
        <f t="shared" ca="1" si="148"/>
        <v>16.649999999999999</v>
      </c>
      <c r="G125" s="122">
        <f t="shared" si="143"/>
        <v>30</v>
      </c>
      <c r="H125" s="126">
        <f t="shared" si="144"/>
        <v>0.375</v>
      </c>
      <c r="I125" s="127">
        <f>Economic!F137</f>
        <v>86.631249999999994</v>
      </c>
      <c r="J125" s="127">
        <f t="shared" si="145"/>
        <v>0</v>
      </c>
      <c r="K125" s="5">
        <f>'GSgt50 Normalized'!J125</f>
        <v>0.75</v>
      </c>
      <c r="L125" s="12">
        <f t="shared" si="109"/>
        <v>-6985371.5481185997</v>
      </c>
      <c r="M125" s="1">
        <f t="shared" ca="1" si="110"/>
        <v>288577.762608975</v>
      </c>
      <c r="N125" s="1">
        <f t="shared" ca="1" si="111"/>
        <v>154513.07749829793</v>
      </c>
      <c r="O125" s="1">
        <f t="shared" si="112"/>
        <v>10671088.0192068</v>
      </c>
      <c r="P125" s="1">
        <f t="shared" si="113"/>
        <v>-346133.16671844898</v>
      </c>
      <c r="Q125" s="1">
        <f t="shared" si="114"/>
        <v>8891391.1135736201</v>
      </c>
      <c r="R125" s="1">
        <f t="shared" si="115"/>
        <v>0</v>
      </c>
      <c r="S125" s="1">
        <f t="shared" ca="1" si="136"/>
        <v>12674065.258050645</v>
      </c>
    </row>
    <row r="126" spans="1:19">
      <c r="A126" s="11">
        <v>44682</v>
      </c>
      <c r="B126" s="5">
        <f t="shared" si="137"/>
        <v>2022</v>
      </c>
      <c r="C126" s="5">
        <f t="shared" si="138"/>
        <v>5</v>
      </c>
      <c r="E126" s="125">
        <f t="shared" ref="E126:F126" ca="1" si="149">E114</f>
        <v>23</v>
      </c>
      <c r="F126" s="125">
        <f t="shared" ca="1" si="149"/>
        <v>152.63</v>
      </c>
      <c r="G126" s="122">
        <f t="shared" si="143"/>
        <v>31</v>
      </c>
      <c r="H126" s="126">
        <f t="shared" si="144"/>
        <v>0.375</v>
      </c>
      <c r="I126" s="127">
        <f>Economic!F138</f>
        <v>83.917500000000004</v>
      </c>
      <c r="J126" s="127">
        <f t="shared" si="145"/>
        <v>1</v>
      </c>
      <c r="K126" s="5">
        <f>'GSgt50 Normalized'!J126</f>
        <v>0.75</v>
      </c>
      <c r="L126" s="12">
        <f t="shared" si="109"/>
        <v>-6985371.5481185997</v>
      </c>
      <c r="M126" s="1">
        <f t="shared" ca="1" si="110"/>
        <v>44245.640557339</v>
      </c>
      <c r="N126" s="1">
        <f t="shared" ca="1" si="111"/>
        <v>1416416.2773913043</v>
      </c>
      <c r="O126" s="1">
        <f t="shared" si="112"/>
        <v>11026790.95318036</v>
      </c>
      <c r="P126" s="1">
        <f t="shared" si="113"/>
        <v>-346133.16671844898</v>
      </c>
      <c r="Q126" s="1">
        <f t="shared" si="114"/>
        <v>8612865.608811073</v>
      </c>
      <c r="R126" s="1">
        <f t="shared" si="115"/>
        <v>-927368.04797760001</v>
      </c>
      <c r="S126" s="1">
        <f t="shared" ca="1" si="136"/>
        <v>12841445.717125427</v>
      </c>
    </row>
    <row r="127" spans="1:19">
      <c r="A127" s="11">
        <v>44713</v>
      </c>
      <c r="B127" s="5">
        <f t="shared" si="137"/>
        <v>2022</v>
      </c>
      <c r="C127" s="5">
        <f t="shared" si="138"/>
        <v>6</v>
      </c>
      <c r="E127" s="125">
        <f t="shared" ref="E127:F127" ca="1" si="150">E115</f>
        <v>0.10999999999999996</v>
      </c>
      <c r="F127" s="125">
        <f t="shared" ca="1" si="150"/>
        <v>280.97000000000003</v>
      </c>
      <c r="G127" s="122">
        <f t="shared" si="143"/>
        <v>30</v>
      </c>
      <c r="H127" s="126">
        <f t="shared" si="144"/>
        <v>0.375</v>
      </c>
      <c r="I127" s="127">
        <f>Economic!F139</f>
        <v>82.038749999999993</v>
      </c>
      <c r="J127" s="127">
        <f t="shared" si="145"/>
        <v>1</v>
      </c>
      <c r="K127" s="5">
        <f>'GSgt50 Normalized'!J127</f>
        <v>0.75</v>
      </c>
      <c r="L127" s="12">
        <f t="shared" si="109"/>
        <v>-6985371.5481185997</v>
      </c>
      <c r="M127" s="1">
        <f t="shared" ca="1" si="110"/>
        <v>211.60958527422991</v>
      </c>
      <c r="N127" s="1">
        <f t="shared" ca="1" si="111"/>
        <v>2607419.7828646717</v>
      </c>
      <c r="O127" s="1">
        <f t="shared" si="112"/>
        <v>10671088.0192068</v>
      </c>
      <c r="P127" s="1">
        <f t="shared" si="113"/>
        <v>-346133.16671844898</v>
      </c>
      <c r="Q127" s="1">
        <f t="shared" si="114"/>
        <v>8420040.2593600787</v>
      </c>
      <c r="R127" s="1">
        <f t="shared" si="115"/>
        <v>-927368.04797760001</v>
      </c>
      <c r="S127" s="1">
        <f t="shared" ca="1" si="136"/>
        <v>13439886.908202175</v>
      </c>
    </row>
    <row r="128" spans="1:19">
      <c r="A128" s="11">
        <v>44743</v>
      </c>
      <c r="B128" s="5">
        <f t="shared" si="137"/>
        <v>2022</v>
      </c>
      <c r="C128" s="5">
        <f t="shared" si="138"/>
        <v>7</v>
      </c>
      <c r="E128" s="125">
        <f t="shared" ref="E128:F128" ca="1" si="151">E116</f>
        <v>0</v>
      </c>
      <c r="F128" s="125">
        <f t="shared" ca="1" si="151"/>
        <v>401.32</v>
      </c>
      <c r="G128" s="122">
        <f t="shared" si="143"/>
        <v>31</v>
      </c>
      <c r="H128" s="126">
        <f t="shared" si="144"/>
        <v>0.375</v>
      </c>
      <c r="I128" s="127">
        <f>Economic!F140</f>
        <v>81.934375000000003</v>
      </c>
      <c r="J128" s="127">
        <f t="shared" si="145"/>
        <v>1</v>
      </c>
      <c r="K128" s="5">
        <f>'GSgt50 Normalized'!J128</f>
        <v>0.75</v>
      </c>
      <c r="L128" s="12">
        <f t="shared" si="109"/>
        <v>-6985371.5481185997</v>
      </c>
      <c r="M128" s="1">
        <f t="shared" ca="1" si="110"/>
        <v>0</v>
      </c>
      <c r="N128" s="1">
        <f t="shared" ca="1" si="111"/>
        <v>3724275.5712682847</v>
      </c>
      <c r="O128" s="1">
        <f t="shared" si="112"/>
        <v>11026790.95318036</v>
      </c>
      <c r="P128" s="1">
        <f t="shared" si="113"/>
        <v>-346133.16671844898</v>
      </c>
      <c r="Q128" s="1">
        <f t="shared" si="114"/>
        <v>8409327.7399461344</v>
      </c>
      <c r="R128" s="1">
        <f t="shared" si="115"/>
        <v>-927368.04797760001</v>
      </c>
      <c r="S128" s="1">
        <f t="shared" ca="1" si="136"/>
        <v>14901521.50158013</v>
      </c>
    </row>
    <row r="129" spans="1:19">
      <c r="A129" s="11">
        <v>44774</v>
      </c>
      <c r="B129" s="5">
        <f t="shared" si="137"/>
        <v>2022</v>
      </c>
      <c r="C129" s="5">
        <f t="shared" si="138"/>
        <v>8</v>
      </c>
      <c r="E129" s="125">
        <f t="shared" ref="E129:F129" ca="1" si="152">E117</f>
        <v>0</v>
      </c>
      <c r="F129" s="125">
        <f t="shared" ca="1" si="152"/>
        <v>383.34</v>
      </c>
      <c r="G129" s="122">
        <f t="shared" si="143"/>
        <v>31</v>
      </c>
      <c r="H129" s="126">
        <f t="shared" si="144"/>
        <v>0.375</v>
      </c>
      <c r="I129" s="127">
        <f>Economic!F141</f>
        <v>83.60437499999999</v>
      </c>
      <c r="J129" s="127">
        <f t="shared" si="145"/>
        <v>1</v>
      </c>
      <c r="K129" s="5">
        <f>'GSgt50 Normalized'!J129</f>
        <v>0.75</v>
      </c>
      <c r="L129" s="12">
        <f t="shared" si="109"/>
        <v>-6985371.5481185997</v>
      </c>
      <c r="M129" s="1">
        <f t="shared" ca="1" si="110"/>
        <v>0</v>
      </c>
      <c r="N129" s="1">
        <f t="shared" ca="1" si="111"/>
        <v>3557420.007699552</v>
      </c>
      <c r="O129" s="1">
        <f t="shared" si="112"/>
        <v>11026790.95318036</v>
      </c>
      <c r="P129" s="1">
        <f t="shared" si="113"/>
        <v>-346133.16671844898</v>
      </c>
      <c r="Q129" s="1">
        <f t="shared" si="114"/>
        <v>8580728.05056924</v>
      </c>
      <c r="R129" s="1">
        <f t="shared" si="115"/>
        <v>-927368.04797760001</v>
      </c>
      <c r="S129" s="1">
        <f t="shared" ca="1" si="136"/>
        <v>14906066.248634502</v>
      </c>
    </row>
    <row r="130" spans="1:19">
      <c r="A130" s="11">
        <v>44805</v>
      </c>
      <c r="B130" s="5">
        <f t="shared" si="137"/>
        <v>2022</v>
      </c>
      <c r="C130" s="5">
        <f t="shared" si="138"/>
        <v>9</v>
      </c>
      <c r="E130" s="125">
        <f t="shared" ref="E130:F130" ca="1" si="153">E118</f>
        <v>2.38</v>
      </c>
      <c r="F130" s="125">
        <f t="shared" ca="1" si="153"/>
        <v>244.41</v>
      </c>
      <c r="G130" s="122">
        <f t="shared" si="143"/>
        <v>30</v>
      </c>
      <c r="H130" s="126">
        <f t="shared" si="144"/>
        <v>0.375</v>
      </c>
      <c r="I130" s="127">
        <f>Economic!F142</f>
        <v>84.126249999999985</v>
      </c>
      <c r="J130" s="127">
        <f t="shared" si="145"/>
        <v>0</v>
      </c>
      <c r="K130" s="5">
        <f>'GSgt50 Normalized'!J130</f>
        <v>0.75</v>
      </c>
      <c r="L130" s="12">
        <f t="shared" ref="L130:L145" si="154">$X$9</f>
        <v>-6985371.5481185997</v>
      </c>
      <c r="M130" s="1">
        <f t="shared" ref="M130:M145" ca="1" si="155">E130*$X$10</f>
        <v>4578.4619359333401</v>
      </c>
      <c r="N130" s="1">
        <f t="shared" ref="N130:N145" ca="1" si="156">F130*$X$11</f>
        <v>2268140.6168984389</v>
      </c>
      <c r="O130" s="1">
        <f t="shared" ref="O130:O145" si="157">G130*$X$12</f>
        <v>10671088.0192068</v>
      </c>
      <c r="P130" s="1">
        <f t="shared" ref="P130:P145" si="158">H130*$X$13</f>
        <v>-346133.16671844898</v>
      </c>
      <c r="Q130" s="1">
        <f t="shared" ref="Q130:Q145" si="159">I130*$X$14</f>
        <v>8634290.6476389598</v>
      </c>
      <c r="R130" s="1">
        <f t="shared" ref="R130:R145" si="160">J130*$X$15</f>
        <v>0</v>
      </c>
      <c r="S130" s="1">
        <f t="shared" ca="1" si="136"/>
        <v>14246593.030843083</v>
      </c>
    </row>
    <row r="131" spans="1:19">
      <c r="A131" s="11">
        <v>44835</v>
      </c>
      <c r="B131" s="5">
        <f t="shared" si="137"/>
        <v>2022</v>
      </c>
      <c r="C131" s="5">
        <f t="shared" si="138"/>
        <v>10</v>
      </c>
      <c r="E131" s="125">
        <f t="shared" ref="E131:F131" ca="1" si="161">E119</f>
        <v>52.379999999999995</v>
      </c>
      <c r="F131" s="125">
        <f t="shared" ca="1" si="161"/>
        <v>98.47</v>
      </c>
      <c r="G131" s="122">
        <f t="shared" si="143"/>
        <v>31</v>
      </c>
      <c r="H131" s="126">
        <f t="shared" si="144"/>
        <v>0.375</v>
      </c>
      <c r="I131" s="127">
        <f>Economic!F143</f>
        <v>84.752499999999998</v>
      </c>
      <c r="J131" s="127">
        <f t="shared" si="145"/>
        <v>0</v>
      </c>
      <c r="K131" s="5">
        <f>'GSgt50 Normalized'!J131</f>
        <v>0.75</v>
      </c>
      <c r="L131" s="12">
        <f t="shared" si="154"/>
        <v>-6985371.5481185997</v>
      </c>
      <c r="M131" s="1">
        <f t="shared" ca="1" si="155"/>
        <v>100764.63706058334</v>
      </c>
      <c r="N131" s="1">
        <f t="shared" ca="1" si="156"/>
        <v>913807.97244789195</v>
      </c>
      <c r="O131" s="1">
        <f t="shared" si="157"/>
        <v>11026790.95318036</v>
      </c>
      <c r="P131" s="1">
        <f t="shared" si="158"/>
        <v>-346133.16671844898</v>
      </c>
      <c r="Q131" s="1">
        <f t="shared" si="159"/>
        <v>8698565.7641226258</v>
      </c>
      <c r="R131" s="1">
        <f t="shared" si="160"/>
        <v>0</v>
      </c>
      <c r="S131" s="1">
        <f t="shared" ca="1" si="136"/>
        <v>13408424.611974413</v>
      </c>
    </row>
    <row r="132" spans="1:19">
      <c r="A132" s="11">
        <v>44866</v>
      </c>
      <c r="B132" s="5">
        <f t="shared" si="137"/>
        <v>2022</v>
      </c>
      <c r="C132" s="5">
        <f t="shared" si="138"/>
        <v>11</v>
      </c>
      <c r="E132" s="125">
        <f t="shared" ref="E132:F132" ca="1" si="162">E120</f>
        <v>216.5</v>
      </c>
      <c r="F132" s="125">
        <f t="shared" ca="1" si="162"/>
        <v>11.499999999999996</v>
      </c>
      <c r="G132" s="122">
        <f t="shared" si="143"/>
        <v>30</v>
      </c>
      <c r="H132" s="126">
        <f t="shared" si="144"/>
        <v>0.375</v>
      </c>
      <c r="I132" s="127">
        <f>Economic!F144</f>
        <v>84.961250000000007</v>
      </c>
      <c r="J132" s="127">
        <f t="shared" si="145"/>
        <v>0</v>
      </c>
      <c r="K132" s="5">
        <f>'GSgt50 Normalized'!J132</f>
        <v>0.75</v>
      </c>
      <c r="L132" s="12">
        <f t="shared" si="154"/>
        <v>-6985371.5481185997</v>
      </c>
      <c r="M132" s="1">
        <f t="shared" ca="1" si="155"/>
        <v>416486.13828973449</v>
      </c>
      <c r="N132" s="1">
        <f t="shared" ca="1" si="156"/>
        <v>106720.7442180436</v>
      </c>
      <c r="O132" s="1">
        <f t="shared" si="157"/>
        <v>10671088.0192068</v>
      </c>
      <c r="P132" s="1">
        <f t="shared" si="158"/>
        <v>-346133.16671844898</v>
      </c>
      <c r="Q132" s="1">
        <f t="shared" si="159"/>
        <v>8719990.8029505145</v>
      </c>
      <c r="R132" s="1">
        <f t="shared" si="160"/>
        <v>0</v>
      </c>
      <c r="S132" s="1">
        <f t="shared" ca="1" si="136"/>
        <v>12582780.989828045</v>
      </c>
    </row>
    <row r="133" spans="1:19">
      <c r="A133" s="11">
        <v>44896</v>
      </c>
      <c r="B133" s="5">
        <f t="shared" si="137"/>
        <v>2022</v>
      </c>
      <c r="C133" s="5">
        <f t="shared" si="138"/>
        <v>12</v>
      </c>
      <c r="E133" s="125">
        <f t="shared" ref="E133:F133" ca="1" si="163">E121</f>
        <v>368.06</v>
      </c>
      <c r="F133" s="125">
        <f t="shared" ca="1" si="163"/>
        <v>0.82999999999999985</v>
      </c>
      <c r="G133" s="122">
        <f t="shared" si="143"/>
        <v>31</v>
      </c>
      <c r="H133" s="126">
        <f t="shared" si="144"/>
        <v>0.375</v>
      </c>
      <c r="I133" s="127">
        <f>Economic!F145</f>
        <v>85.378749999999997</v>
      </c>
      <c r="J133" s="127">
        <f t="shared" si="145"/>
        <v>0</v>
      </c>
      <c r="K133" s="5">
        <f>'GSgt50 Normalized'!J133</f>
        <v>0.75</v>
      </c>
      <c r="L133" s="12">
        <f t="shared" si="154"/>
        <v>-6985371.5481185997</v>
      </c>
      <c r="M133" s="1">
        <f t="shared" ca="1" si="155"/>
        <v>708045.67232757364</v>
      </c>
      <c r="N133" s="1">
        <f t="shared" ca="1" si="156"/>
        <v>7702.4537131283651</v>
      </c>
      <c r="O133" s="1">
        <f t="shared" si="157"/>
        <v>11026790.95318036</v>
      </c>
      <c r="P133" s="1">
        <f t="shared" si="158"/>
        <v>-346133.16671844898</v>
      </c>
      <c r="Q133" s="1">
        <f t="shared" si="159"/>
        <v>8762840.88060629</v>
      </c>
      <c r="R133" s="1">
        <f t="shared" si="160"/>
        <v>0</v>
      </c>
      <c r="S133" s="1">
        <f t="shared" ca="1" si="136"/>
        <v>13173875.244990302</v>
      </c>
    </row>
    <row r="134" spans="1:19">
      <c r="A134" s="11">
        <v>44927</v>
      </c>
      <c r="B134" s="5">
        <f t="shared" si="137"/>
        <v>2023</v>
      </c>
      <c r="C134" s="5">
        <f t="shared" si="138"/>
        <v>1</v>
      </c>
      <c r="E134" s="125">
        <f t="shared" ref="E134:F134" ca="1" si="164">E122</f>
        <v>494.28999999999996</v>
      </c>
      <c r="F134" s="125">
        <f t="shared" ca="1" si="164"/>
        <v>0</v>
      </c>
      <c r="G134" s="122">
        <f t="shared" si="143"/>
        <v>31</v>
      </c>
      <c r="H134" s="126">
        <f t="shared" si="144"/>
        <v>0.25</v>
      </c>
      <c r="I134" s="127">
        <f>Economic!F146</f>
        <v>89.139955312499993</v>
      </c>
      <c r="J134" s="127">
        <f t="shared" si="145"/>
        <v>0</v>
      </c>
      <c r="K134" s="5">
        <f>'GSgt50 Normalized'!J134</f>
        <v>0.5</v>
      </c>
      <c r="L134" s="12">
        <f t="shared" si="154"/>
        <v>-6985371.5481185997</v>
      </c>
      <c r="M134" s="1">
        <f t="shared" ca="1" si="155"/>
        <v>950877.29004726489</v>
      </c>
      <c r="N134" s="1">
        <f t="shared" ca="1" si="156"/>
        <v>0</v>
      </c>
      <c r="O134" s="1">
        <f t="shared" si="157"/>
        <v>11026790.95318036</v>
      </c>
      <c r="P134" s="1">
        <f t="shared" si="158"/>
        <v>-230755.444478966</v>
      </c>
      <c r="Q134" s="1">
        <f t="shared" si="159"/>
        <v>9148871.8739474732</v>
      </c>
      <c r="R134" s="1">
        <f t="shared" si="160"/>
        <v>0</v>
      </c>
      <c r="S134" s="1">
        <f t="shared" ca="1" si="136"/>
        <v>13910413.124577532</v>
      </c>
    </row>
    <row r="135" spans="1:19">
      <c r="A135" s="11">
        <v>44958</v>
      </c>
      <c r="B135" s="5">
        <f t="shared" si="137"/>
        <v>2023</v>
      </c>
      <c r="C135" s="5">
        <f t="shared" si="138"/>
        <v>2</v>
      </c>
      <c r="E135" s="125">
        <f t="shared" ref="E135:F135" ca="1" si="165">E123</f>
        <v>451.20999999999992</v>
      </c>
      <c r="F135" s="125">
        <f t="shared" ca="1" si="165"/>
        <v>0</v>
      </c>
      <c r="G135" s="122">
        <f t="shared" si="143"/>
        <v>28</v>
      </c>
      <c r="H135" s="126">
        <f t="shared" si="144"/>
        <v>0.25</v>
      </c>
      <c r="I135" s="127">
        <f>Economic!F147</f>
        <v>89.245948125000012</v>
      </c>
      <c r="J135" s="127">
        <f t="shared" si="145"/>
        <v>0</v>
      </c>
      <c r="K135" s="5">
        <f>'GSgt50 Normalized'!J135</f>
        <v>0.5</v>
      </c>
      <c r="L135" s="12">
        <f t="shared" si="154"/>
        <v>-6985371.5481185997</v>
      </c>
      <c r="M135" s="1">
        <f t="shared" ca="1" si="155"/>
        <v>868003.28155986639</v>
      </c>
      <c r="N135" s="1">
        <f t="shared" ca="1" si="156"/>
        <v>0</v>
      </c>
      <c r="O135" s="1">
        <f t="shared" si="157"/>
        <v>9959682.1512596793</v>
      </c>
      <c r="P135" s="1">
        <f t="shared" si="158"/>
        <v>-230755.444478966</v>
      </c>
      <c r="Q135" s="1">
        <f t="shared" si="159"/>
        <v>9159750.4374123365</v>
      </c>
      <c r="R135" s="1">
        <f t="shared" si="160"/>
        <v>0</v>
      </c>
      <c r="S135" s="1">
        <f t="shared" ca="1" si="136"/>
        <v>12771308.877634317</v>
      </c>
    </row>
    <row r="136" spans="1:19">
      <c r="A136" s="11">
        <v>44986</v>
      </c>
      <c r="B136" s="5">
        <f t="shared" si="137"/>
        <v>2023</v>
      </c>
      <c r="C136" s="5">
        <f t="shared" si="138"/>
        <v>3</v>
      </c>
      <c r="E136" s="125">
        <f t="shared" ref="E136:F136" ca="1" si="166">E124</f>
        <v>340.82</v>
      </c>
      <c r="F136" s="125">
        <f t="shared" ca="1" si="166"/>
        <v>3.6400000000000006</v>
      </c>
      <c r="G136" s="122">
        <f t="shared" si="143"/>
        <v>31</v>
      </c>
      <c r="H136" s="126">
        <f t="shared" si="144"/>
        <v>0.25</v>
      </c>
      <c r="I136" s="127">
        <f>Economic!F148</f>
        <v>88.82197687499999</v>
      </c>
      <c r="J136" s="127">
        <f t="shared" si="145"/>
        <v>0</v>
      </c>
      <c r="K136" s="5">
        <f>'GSgt50 Normalized'!J136</f>
        <v>0.5</v>
      </c>
      <c r="L136" s="12">
        <f t="shared" si="154"/>
        <v>-6985371.5481185997</v>
      </c>
      <c r="M136" s="1">
        <f t="shared" ca="1" si="155"/>
        <v>655643.44411966426</v>
      </c>
      <c r="N136" s="1">
        <f t="shared" ca="1" si="156"/>
        <v>33779.435561189472</v>
      </c>
      <c r="O136" s="1">
        <f t="shared" si="157"/>
        <v>11026790.95318036</v>
      </c>
      <c r="P136" s="1">
        <f t="shared" si="158"/>
        <v>-230755.444478966</v>
      </c>
      <c r="Q136" s="1">
        <f t="shared" si="159"/>
        <v>9116236.1835528929</v>
      </c>
      <c r="R136" s="1">
        <f t="shared" si="160"/>
        <v>0</v>
      </c>
      <c r="S136" s="1">
        <f t="shared" ca="1" si="136"/>
        <v>13616323.023816541</v>
      </c>
    </row>
    <row r="137" spans="1:19">
      <c r="A137" s="11">
        <v>45017</v>
      </c>
      <c r="B137" s="5">
        <f t="shared" si="137"/>
        <v>2023</v>
      </c>
      <c r="C137" s="5">
        <f t="shared" si="138"/>
        <v>4</v>
      </c>
      <c r="E137" s="125">
        <f t="shared" ref="E137:F137" ca="1" si="167">E125</f>
        <v>150.01000000000002</v>
      </c>
      <c r="F137" s="125">
        <f t="shared" ca="1" si="167"/>
        <v>16.649999999999999</v>
      </c>
      <c r="G137" s="122">
        <f t="shared" si="143"/>
        <v>30</v>
      </c>
      <c r="H137" s="126">
        <f t="shared" si="144"/>
        <v>0.25</v>
      </c>
      <c r="I137" s="127">
        <f>Economic!F149</f>
        <v>87.974034375000002</v>
      </c>
      <c r="J137" s="127">
        <f t="shared" si="145"/>
        <v>0</v>
      </c>
      <c r="K137" s="5">
        <f>'GSgt50 Normalized'!J137</f>
        <v>0.5</v>
      </c>
      <c r="L137" s="12">
        <f t="shared" si="154"/>
        <v>-6985371.5481185997</v>
      </c>
      <c r="M137" s="1">
        <f t="shared" ca="1" si="155"/>
        <v>288577.762608975</v>
      </c>
      <c r="N137" s="1">
        <f t="shared" ca="1" si="156"/>
        <v>154513.07749829793</v>
      </c>
      <c r="O137" s="1">
        <f t="shared" si="157"/>
        <v>10671088.0192068</v>
      </c>
      <c r="P137" s="1">
        <f t="shared" si="158"/>
        <v>-230755.444478966</v>
      </c>
      <c r="Q137" s="1">
        <f t="shared" si="159"/>
        <v>9029207.6758340113</v>
      </c>
      <c r="R137" s="1">
        <f t="shared" si="160"/>
        <v>0</v>
      </c>
      <c r="S137" s="1">
        <f t="shared" ca="1" si="136"/>
        <v>12927259.542550519</v>
      </c>
    </row>
    <row r="138" spans="1:19">
      <c r="A138" s="11">
        <v>45047</v>
      </c>
      <c r="B138" s="5">
        <f t="shared" si="137"/>
        <v>2023</v>
      </c>
      <c r="C138" s="5">
        <f t="shared" si="138"/>
        <v>5</v>
      </c>
      <c r="E138" s="125">
        <f t="shared" ref="E138:F138" ca="1" si="168">E126</f>
        <v>23</v>
      </c>
      <c r="F138" s="125">
        <f t="shared" ca="1" si="168"/>
        <v>152.63</v>
      </c>
      <c r="G138" s="122">
        <f t="shared" si="143"/>
        <v>31</v>
      </c>
      <c r="H138" s="126">
        <f t="shared" si="144"/>
        <v>0.25</v>
      </c>
      <c r="I138" s="127">
        <f>Economic!F150</f>
        <v>85.218221250000013</v>
      </c>
      <c r="J138" s="127">
        <f t="shared" si="145"/>
        <v>1</v>
      </c>
      <c r="K138" s="5">
        <f>'GSgt50 Normalized'!J138</f>
        <v>0.5</v>
      </c>
      <c r="L138" s="12">
        <f t="shared" si="154"/>
        <v>-6985371.5481185997</v>
      </c>
      <c r="M138" s="1">
        <f t="shared" ca="1" si="155"/>
        <v>44245.640557339</v>
      </c>
      <c r="N138" s="1">
        <f t="shared" ca="1" si="156"/>
        <v>1416416.2773913043</v>
      </c>
      <c r="O138" s="1">
        <f t="shared" si="157"/>
        <v>11026790.95318036</v>
      </c>
      <c r="P138" s="1">
        <f t="shared" si="158"/>
        <v>-230755.444478966</v>
      </c>
      <c r="Q138" s="1">
        <f t="shared" si="159"/>
        <v>8746365.0257476456</v>
      </c>
      <c r="R138" s="1">
        <f t="shared" si="160"/>
        <v>-927368.04797760001</v>
      </c>
      <c r="S138" s="1">
        <f t="shared" ca="1" si="136"/>
        <v>13090322.856301483</v>
      </c>
    </row>
    <row r="139" spans="1:19">
      <c r="A139" s="11">
        <v>45078</v>
      </c>
      <c r="B139" s="5">
        <f t="shared" si="137"/>
        <v>2023</v>
      </c>
      <c r="C139" s="5">
        <f t="shared" si="138"/>
        <v>6</v>
      </c>
      <c r="E139" s="125">
        <f t="shared" ref="E139:F139" ca="1" si="169">E127</f>
        <v>0.10999999999999996</v>
      </c>
      <c r="F139" s="125">
        <f t="shared" ca="1" si="169"/>
        <v>280.97000000000003</v>
      </c>
      <c r="G139" s="122">
        <f t="shared" si="143"/>
        <v>30</v>
      </c>
      <c r="H139" s="126">
        <f t="shared" si="144"/>
        <v>0.25</v>
      </c>
      <c r="I139" s="127">
        <f>Economic!F151</f>
        <v>83.310350624999998</v>
      </c>
      <c r="J139" s="127">
        <f t="shared" si="145"/>
        <v>1</v>
      </c>
      <c r="K139" s="5">
        <f>'GSgt50 Normalized'!J139</f>
        <v>0.5</v>
      </c>
      <c r="L139" s="12">
        <f t="shared" si="154"/>
        <v>-6985371.5481185997</v>
      </c>
      <c r="M139" s="1">
        <f t="shared" ca="1" si="155"/>
        <v>211.60958527422991</v>
      </c>
      <c r="N139" s="1">
        <f t="shared" ca="1" si="156"/>
        <v>2607419.7828646717</v>
      </c>
      <c r="O139" s="1">
        <f t="shared" si="157"/>
        <v>10671088.0192068</v>
      </c>
      <c r="P139" s="1">
        <f t="shared" si="158"/>
        <v>-230755.444478966</v>
      </c>
      <c r="Q139" s="1">
        <f t="shared" si="159"/>
        <v>8550550.8833801597</v>
      </c>
      <c r="R139" s="1">
        <f t="shared" si="160"/>
        <v>-927368.04797760001</v>
      </c>
      <c r="S139" s="1">
        <f t="shared" ca="1" si="136"/>
        <v>13685775.254461739</v>
      </c>
    </row>
    <row r="140" spans="1:19">
      <c r="A140" s="11">
        <v>45108</v>
      </c>
      <c r="B140" s="5">
        <f t="shared" si="137"/>
        <v>2023</v>
      </c>
      <c r="C140" s="5">
        <f t="shared" si="138"/>
        <v>7</v>
      </c>
      <c r="E140" s="125">
        <f t="shared" ref="E140:F140" ca="1" si="170">E128</f>
        <v>0</v>
      </c>
      <c r="F140" s="125">
        <f t="shared" ca="1" si="170"/>
        <v>401.32</v>
      </c>
      <c r="G140" s="122">
        <f t="shared" si="143"/>
        <v>31</v>
      </c>
      <c r="H140" s="126">
        <f t="shared" si="144"/>
        <v>0.25</v>
      </c>
      <c r="I140" s="127">
        <f>Economic!F152</f>
        <v>83.204357812500007</v>
      </c>
      <c r="J140" s="127">
        <f t="shared" si="145"/>
        <v>1</v>
      </c>
      <c r="K140" s="5">
        <f>'GSgt50 Normalized'!J140</f>
        <v>0.5</v>
      </c>
      <c r="L140" s="12">
        <f t="shared" si="154"/>
        <v>-6985371.5481185997</v>
      </c>
      <c r="M140" s="1">
        <f t="shared" ca="1" si="155"/>
        <v>0</v>
      </c>
      <c r="N140" s="1">
        <f t="shared" ca="1" si="156"/>
        <v>3724275.5712682847</v>
      </c>
      <c r="O140" s="1">
        <f t="shared" si="157"/>
        <v>11026790.95318036</v>
      </c>
      <c r="P140" s="1">
        <f t="shared" si="158"/>
        <v>-230755.444478966</v>
      </c>
      <c r="Q140" s="1">
        <f t="shared" si="159"/>
        <v>8539672.3199153002</v>
      </c>
      <c r="R140" s="1">
        <f t="shared" si="160"/>
        <v>-927368.04797760001</v>
      </c>
      <c r="S140" s="1">
        <f t="shared" ca="1" si="136"/>
        <v>15147243.803788777</v>
      </c>
    </row>
    <row r="141" spans="1:19">
      <c r="A141" s="11">
        <v>45139</v>
      </c>
      <c r="B141" s="5">
        <f t="shared" si="137"/>
        <v>2023</v>
      </c>
      <c r="C141" s="5">
        <f t="shared" si="138"/>
        <v>8</v>
      </c>
      <c r="E141" s="125">
        <f t="shared" ref="E141:F141" ca="1" si="171">E129</f>
        <v>0</v>
      </c>
      <c r="F141" s="125">
        <f t="shared" ca="1" si="171"/>
        <v>383.34</v>
      </c>
      <c r="G141" s="122">
        <f t="shared" si="143"/>
        <v>31</v>
      </c>
      <c r="H141" s="126">
        <f t="shared" si="144"/>
        <v>0.25</v>
      </c>
      <c r="I141" s="127">
        <f>Economic!F153</f>
        <v>84.900242812499997</v>
      </c>
      <c r="J141" s="127">
        <f t="shared" si="145"/>
        <v>1</v>
      </c>
      <c r="K141" s="5">
        <f>'GSgt50 Normalized'!J141</f>
        <v>0.5</v>
      </c>
      <c r="L141" s="12">
        <f t="shared" si="154"/>
        <v>-6985371.5481185997</v>
      </c>
      <c r="M141" s="1">
        <f t="shared" ca="1" si="155"/>
        <v>0</v>
      </c>
      <c r="N141" s="1">
        <f t="shared" ca="1" si="156"/>
        <v>3557420.007699552</v>
      </c>
      <c r="O141" s="1">
        <f t="shared" si="157"/>
        <v>11026790.95318036</v>
      </c>
      <c r="P141" s="1">
        <f t="shared" si="158"/>
        <v>-230755.444478966</v>
      </c>
      <c r="Q141" s="1">
        <f t="shared" si="159"/>
        <v>8713729.3353530634</v>
      </c>
      <c r="R141" s="1">
        <f t="shared" si="160"/>
        <v>-927368.04797760001</v>
      </c>
      <c r="S141" s="1">
        <f t="shared" ca="1" si="136"/>
        <v>15154445.255657809</v>
      </c>
    </row>
    <row r="142" spans="1:19">
      <c r="A142" s="11">
        <v>45170</v>
      </c>
      <c r="B142" s="5">
        <f t="shared" si="137"/>
        <v>2023</v>
      </c>
      <c r="C142" s="5">
        <f t="shared" si="138"/>
        <v>9</v>
      </c>
      <c r="E142" s="125">
        <f t="shared" ref="E142:F142" ca="1" si="172">E130</f>
        <v>2.38</v>
      </c>
      <c r="F142" s="125">
        <f t="shared" ca="1" si="172"/>
        <v>244.41</v>
      </c>
      <c r="G142" s="122">
        <f t="shared" si="143"/>
        <v>30</v>
      </c>
      <c r="H142" s="126">
        <f t="shared" si="144"/>
        <v>0.25</v>
      </c>
      <c r="I142" s="127">
        <f>Economic!F154</f>
        <v>85.430206874999996</v>
      </c>
      <c r="J142" s="127">
        <f t="shared" si="145"/>
        <v>0</v>
      </c>
      <c r="K142" s="5">
        <f>'GSgt50 Normalized'!J142</f>
        <v>0.5</v>
      </c>
      <c r="L142" s="12">
        <f t="shared" si="154"/>
        <v>-6985371.5481185997</v>
      </c>
      <c r="M142" s="1">
        <f t="shared" ca="1" si="155"/>
        <v>4578.4619359333401</v>
      </c>
      <c r="N142" s="1">
        <f t="shared" ca="1" si="156"/>
        <v>2268140.6168984389</v>
      </c>
      <c r="O142" s="1">
        <f t="shared" si="157"/>
        <v>10671088.0192068</v>
      </c>
      <c r="P142" s="1">
        <f t="shared" si="158"/>
        <v>-230755.444478966</v>
      </c>
      <c r="Q142" s="1">
        <f t="shared" si="159"/>
        <v>8768122.1526773646</v>
      </c>
      <c r="R142" s="1">
        <f t="shared" si="160"/>
        <v>0</v>
      </c>
      <c r="S142" s="1">
        <f t="shared" ca="1" si="136"/>
        <v>14495802.258120971</v>
      </c>
    </row>
    <row r="143" spans="1:19">
      <c r="A143" s="11">
        <v>45200</v>
      </c>
      <c r="B143" s="5">
        <f t="shared" si="137"/>
        <v>2023</v>
      </c>
      <c r="C143" s="5">
        <f t="shared" si="138"/>
        <v>10</v>
      </c>
      <c r="E143" s="125">
        <f t="shared" ref="E143:F143" ca="1" si="173">E131</f>
        <v>52.379999999999995</v>
      </c>
      <c r="F143" s="125">
        <f t="shared" ca="1" si="173"/>
        <v>98.47</v>
      </c>
      <c r="G143" s="122">
        <f t="shared" si="143"/>
        <v>31</v>
      </c>
      <c r="H143" s="126">
        <f t="shared" si="144"/>
        <v>0.25</v>
      </c>
      <c r="I143" s="127">
        <f>Economic!F155</f>
        <v>86.066163750000001</v>
      </c>
      <c r="J143" s="127">
        <f t="shared" si="145"/>
        <v>0</v>
      </c>
      <c r="K143" s="5">
        <f>'GSgt50 Normalized'!J143</f>
        <v>0.5</v>
      </c>
      <c r="L143" s="12">
        <f t="shared" si="154"/>
        <v>-6985371.5481185997</v>
      </c>
      <c r="M143" s="1">
        <f t="shared" ca="1" si="155"/>
        <v>100764.63706058334</v>
      </c>
      <c r="N143" s="1">
        <f t="shared" ca="1" si="156"/>
        <v>913807.97244789195</v>
      </c>
      <c r="O143" s="1">
        <f t="shared" si="157"/>
        <v>11026790.95318036</v>
      </c>
      <c r="P143" s="1">
        <f t="shared" si="158"/>
        <v>-230755.444478966</v>
      </c>
      <c r="Q143" s="1">
        <f t="shared" si="159"/>
        <v>8833393.5334665272</v>
      </c>
      <c r="R143" s="1">
        <f t="shared" si="160"/>
        <v>0</v>
      </c>
      <c r="S143" s="1">
        <f t="shared" ca="1" si="136"/>
        <v>13658630.103557795</v>
      </c>
    </row>
    <row r="144" spans="1:19">
      <c r="A144" s="11">
        <v>45231</v>
      </c>
      <c r="B144" s="5">
        <f t="shared" si="137"/>
        <v>2023</v>
      </c>
      <c r="C144" s="5">
        <f t="shared" si="138"/>
        <v>11</v>
      </c>
      <c r="E144" s="125">
        <f t="shared" ref="E144:F144" ca="1" si="174">E132</f>
        <v>216.5</v>
      </c>
      <c r="F144" s="125">
        <f t="shared" ca="1" si="174"/>
        <v>11.499999999999996</v>
      </c>
      <c r="G144" s="122">
        <f t="shared" si="143"/>
        <v>30</v>
      </c>
      <c r="H144" s="126">
        <f t="shared" si="144"/>
        <v>0.25</v>
      </c>
      <c r="I144" s="127">
        <f>Economic!F156</f>
        <v>86.278149375000012</v>
      </c>
      <c r="J144" s="127">
        <f t="shared" si="145"/>
        <v>0</v>
      </c>
      <c r="K144" s="5">
        <f>'GSgt50 Normalized'!J144</f>
        <v>0.5</v>
      </c>
      <c r="L144" s="12">
        <f t="shared" si="154"/>
        <v>-6985371.5481185997</v>
      </c>
      <c r="M144" s="1">
        <f t="shared" ca="1" si="155"/>
        <v>416486.13828973449</v>
      </c>
      <c r="N144" s="1">
        <f t="shared" ca="1" si="156"/>
        <v>106720.7442180436</v>
      </c>
      <c r="O144" s="1">
        <f t="shared" si="157"/>
        <v>10671088.0192068</v>
      </c>
      <c r="P144" s="1">
        <f t="shared" si="158"/>
        <v>-230755.444478966</v>
      </c>
      <c r="Q144" s="1">
        <f t="shared" si="159"/>
        <v>8855150.6603962481</v>
      </c>
      <c r="R144" s="1">
        <f t="shared" si="160"/>
        <v>0</v>
      </c>
      <c r="S144" s="1">
        <f t="shared" ca="1" si="136"/>
        <v>12833318.569513261</v>
      </c>
    </row>
    <row r="145" spans="1:19">
      <c r="A145" s="11">
        <v>45261</v>
      </c>
      <c r="B145" s="5">
        <f t="shared" si="137"/>
        <v>2023</v>
      </c>
      <c r="C145" s="5">
        <f t="shared" si="138"/>
        <v>12</v>
      </c>
      <c r="E145" s="125">
        <f t="shared" ref="E145:F145" ca="1" si="175">E133</f>
        <v>368.06</v>
      </c>
      <c r="F145" s="125">
        <f t="shared" ca="1" si="175"/>
        <v>0.82999999999999985</v>
      </c>
      <c r="G145" s="122">
        <f t="shared" si="143"/>
        <v>31</v>
      </c>
      <c r="H145" s="126">
        <f t="shared" si="144"/>
        <v>0.25</v>
      </c>
      <c r="I145" s="127">
        <f>Economic!F157</f>
        <v>86.702120625000006</v>
      </c>
      <c r="J145" s="127">
        <f t="shared" si="145"/>
        <v>0</v>
      </c>
      <c r="K145" s="5">
        <f>'GSgt50 Normalized'!J145</f>
        <v>0.5</v>
      </c>
      <c r="L145" s="12">
        <f t="shared" si="154"/>
        <v>-6985371.5481185997</v>
      </c>
      <c r="M145" s="1">
        <f t="shared" ca="1" si="155"/>
        <v>708045.67232757364</v>
      </c>
      <c r="N145" s="1">
        <f t="shared" ca="1" si="156"/>
        <v>7702.4537131283651</v>
      </c>
      <c r="O145" s="1">
        <f t="shared" si="157"/>
        <v>11026790.95318036</v>
      </c>
      <c r="P145" s="1">
        <f t="shared" si="158"/>
        <v>-230755.444478966</v>
      </c>
      <c r="Q145" s="1">
        <f t="shared" si="159"/>
        <v>8898664.9142556898</v>
      </c>
      <c r="R145" s="1">
        <f t="shared" si="160"/>
        <v>0</v>
      </c>
      <c r="S145" s="1">
        <f t="shared" ca="1" si="136"/>
        <v>13425077.000879185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3D5F6-C49B-4910-9742-9446EF781A92}">
  <sheetPr codeName="Sheet14">
    <tabColor rgb="FFFF0000"/>
  </sheetPr>
  <dimension ref="B1:BA53"/>
  <sheetViews>
    <sheetView workbookViewId="0">
      <selection activeCell="I16" sqref="I16"/>
    </sheetView>
  </sheetViews>
  <sheetFormatPr defaultRowHeight="12.75"/>
  <cols>
    <col min="3" max="3" width="12.7109375" customWidth="1"/>
    <col min="4" max="4" width="13.5703125" customWidth="1"/>
    <col min="5" max="5" width="12" customWidth="1"/>
    <col min="6" max="6" width="2.7109375" customWidth="1"/>
    <col min="7" max="7" width="11.140625" bestFit="1" customWidth="1"/>
    <col min="8" max="8" width="11" customWidth="1"/>
    <col min="9" max="9" width="11.140625" customWidth="1"/>
    <col min="12" max="12" width="11.85546875" customWidth="1"/>
    <col min="13" max="13" width="10" bestFit="1" customWidth="1"/>
    <col min="14" max="14" width="11.5703125" customWidth="1"/>
    <col min="15" max="15" width="2.7109375" customWidth="1"/>
    <col min="16" max="16" width="11.140625" bestFit="1" customWidth="1"/>
    <col min="17" max="17" width="10" bestFit="1" customWidth="1"/>
    <col min="18" max="18" width="11.140625" bestFit="1" customWidth="1"/>
    <col min="21" max="21" width="11.140625" bestFit="1" customWidth="1"/>
    <col min="22" max="22" width="10" bestFit="1" customWidth="1"/>
    <col min="23" max="23" width="11.140625" bestFit="1" customWidth="1"/>
    <col min="24" max="24" width="1.85546875" customWidth="1"/>
    <col min="25" max="25" width="11.140625" bestFit="1" customWidth="1"/>
    <col min="26" max="26" width="11" customWidth="1"/>
    <col min="27" max="27" width="11.140625" bestFit="1" customWidth="1"/>
    <col min="30" max="30" width="11.140625" bestFit="1" customWidth="1"/>
    <col min="31" max="31" width="10.7109375" customWidth="1"/>
    <col min="32" max="32" width="11.140625" bestFit="1" customWidth="1"/>
    <col min="33" max="33" width="3.140625" customWidth="1"/>
    <col min="34" max="34" width="11.140625" bestFit="1" customWidth="1"/>
    <col min="35" max="35" width="10.140625" customWidth="1"/>
    <col min="36" max="36" width="11.140625" bestFit="1" customWidth="1"/>
    <col min="40" max="40" width="11.28515625" customWidth="1"/>
    <col min="41" max="41" width="13.5703125" customWidth="1"/>
    <col min="42" max="42" width="12.42578125" customWidth="1"/>
    <col min="48" max="48" width="11.85546875" customWidth="1"/>
    <col min="49" max="50" width="10" customWidth="1"/>
  </cols>
  <sheetData>
    <row r="1" spans="2:53" s="5" customFormat="1"/>
    <row r="2" spans="2:53">
      <c r="B2" s="201" t="s">
        <v>163</v>
      </c>
      <c r="C2" s="201"/>
      <c r="D2" s="201"/>
      <c r="E2" s="201"/>
      <c r="F2" s="201"/>
      <c r="G2" s="201"/>
      <c r="H2" s="201"/>
      <c r="I2" s="201"/>
      <c r="K2" s="201" t="s">
        <v>170</v>
      </c>
      <c r="L2" s="201"/>
      <c r="M2" s="201"/>
      <c r="N2" s="201"/>
      <c r="O2" s="201"/>
      <c r="P2" s="201"/>
      <c r="Q2" s="201"/>
      <c r="R2" s="201"/>
      <c r="T2" s="201" t="s">
        <v>171</v>
      </c>
      <c r="U2" s="201"/>
      <c r="V2" s="201"/>
      <c r="W2" s="201"/>
      <c r="X2" s="201"/>
      <c r="Y2" s="201"/>
      <c r="Z2" s="201"/>
      <c r="AA2" s="201"/>
      <c r="AC2" s="201" t="s">
        <v>172</v>
      </c>
      <c r="AD2" s="201"/>
      <c r="AE2" s="201"/>
      <c r="AF2" s="201"/>
      <c r="AG2" s="201"/>
      <c r="AH2" s="201"/>
      <c r="AI2" s="201"/>
      <c r="AJ2" s="201"/>
      <c r="AL2" s="201" t="s">
        <v>173</v>
      </c>
      <c r="AM2" s="201"/>
      <c r="AN2" s="201"/>
      <c r="AO2" s="201"/>
      <c r="AP2" s="201"/>
      <c r="AT2" s="201" t="s">
        <v>175</v>
      </c>
      <c r="AU2" s="201"/>
      <c r="AV2" s="201"/>
      <c r="AW2" s="201"/>
      <c r="AX2" s="201"/>
      <c r="AY2" s="5"/>
      <c r="AZ2" s="5"/>
      <c r="BA2" s="5"/>
    </row>
    <row r="3" spans="2:53" ht="38.25">
      <c r="B3" s="128" t="s">
        <v>13</v>
      </c>
      <c r="C3" s="128" t="s">
        <v>159</v>
      </c>
      <c r="D3" s="128" t="s">
        <v>164</v>
      </c>
      <c r="E3" s="128" t="s">
        <v>165</v>
      </c>
      <c r="F3" s="128"/>
      <c r="G3" s="128" t="s">
        <v>166</v>
      </c>
      <c r="H3" s="128" t="s">
        <v>164</v>
      </c>
      <c r="I3" s="128" t="s">
        <v>162</v>
      </c>
      <c r="K3" s="128" t="s">
        <v>13</v>
      </c>
      <c r="L3" s="128" t="s">
        <v>159</v>
      </c>
      <c r="M3" s="128" t="s">
        <v>164</v>
      </c>
      <c r="N3" s="128" t="s">
        <v>165</v>
      </c>
      <c r="O3" s="128"/>
      <c r="P3" s="128" t="s">
        <v>166</v>
      </c>
      <c r="Q3" s="128" t="s">
        <v>164</v>
      </c>
      <c r="R3" s="128" t="s">
        <v>162</v>
      </c>
      <c r="T3" s="128" t="s">
        <v>13</v>
      </c>
      <c r="U3" s="128" t="s">
        <v>159</v>
      </c>
      <c r="V3" s="128" t="s">
        <v>164</v>
      </c>
      <c r="W3" s="128" t="s">
        <v>165</v>
      </c>
      <c r="X3" s="128"/>
      <c r="Y3" s="128" t="s">
        <v>166</v>
      </c>
      <c r="Z3" s="128" t="s">
        <v>164</v>
      </c>
      <c r="AA3" s="128" t="s">
        <v>162</v>
      </c>
      <c r="AC3" s="128" t="s">
        <v>13</v>
      </c>
      <c r="AD3" s="128" t="s">
        <v>159</v>
      </c>
      <c r="AE3" s="128" t="s">
        <v>164</v>
      </c>
      <c r="AF3" s="128" t="s">
        <v>165</v>
      </c>
      <c r="AG3" s="128"/>
      <c r="AH3" s="128" t="s">
        <v>166</v>
      </c>
      <c r="AI3" s="128" t="s">
        <v>164</v>
      </c>
      <c r="AJ3" s="128" t="s">
        <v>162</v>
      </c>
      <c r="AL3" s="128" t="s">
        <v>13</v>
      </c>
      <c r="AM3" s="128" t="s">
        <v>159</v>
      </c>
      <c r="AN3" s="128" t="s">
        <v>174</v>
      </c>
      <c r="AO3" s="128" t="s">
        <v>193</v>
      </c>
      <c r="AP3" s="128" t="s">
        <v>162</v>
      </c>
      <c r="AT3" s="128" t="s">
        <v>13</v>
      </c>
      <c r="AU3" s="128" t="s">
        <v>159</v>
      </c>
      <c r="AV3" s="128" t="s">
        <v>174</v>
      </c>
      <c r="AW3" s="128" t="s">
        <v>193</v>
      </c>
      <c r="AX3" s="128" t="s">
        <v>162</v>
      </c>
      <c r="AY3" s="5"/>
      <c r="AZ3" s="5"/>
      <c r="BA3" s="5"/>
    </row>
    <row r="4" spans="2:53">
      <c r="B4" s="129"/>
      <c r="C4" s="129" t="s">
        <v>111</v>
      </c>
      <c r="D4" s="129" t="s">
        <v>112</v>
      </c>
      <c r="E4" s="129" t="s">
        <v>167</v>
      </c>
      <c r="F4" s="129"/>
      <c r="G4" s="129" t="s">
        <v>118</v>
      </c>
      <c r="H4" s="129" t="s">
        <v>168</v>
      </c>
      <c r="I4" s="129" t="s">
        <v>169</v>
      </c>
      <c r="K4" s="129"/>
      <c r="L4" s="129" t="s">
        <v>111</v>
      </c>
      <c r="M4" s="129" t="s">
        <v>112</v>
      </c>
      <c r="N4" s="129" t="s">
        <v>167</v>
      </c>
      <c r="O4" s="129"/>
      <c r="P4" s="129" t="s">
        <v>118</v>
      </c>
      <c r="Q4" s="129" t="s">
        <v>168</v>
      </c>
      <c r="R4" s="129" t="s">
        <v>169</v>
      </c>
      <c r="T4" s="129"/>
      <c r="U4" s="129" t="s">
        <v>111</v>
      </c>
      <c r="V4" s="129" t="s">
        <v>112</v>
      </c>
      <c r="W4" s="129" t="s">
        <v>167</v>
      </c>
      <c r="X4" s="129"/>
      <c r="Y4" s="129" t="s">
        <v>118</v>
      </c>
      <c r="Z4" s="129" t="s">
        <v>168</v>
      </c>
      <c r="AA4" s="129" t="s">
        <v>169</v>
      </c>
      <c r="AC4" s="129"/>
      <c r="AD4" s="129" t="s">
        <v>111</v>
      </c>
      <c r="AE4" s="129" t="s">
        <v>112</v>
      </c>
      <c r="AF4" s="129" t="s">
        <v>167</v>
      </c>
      <c r="AG4" s="129"/>
      <c r="AH4" s="129" t="s">
        <v>118</v>
      </c>
      <c r="AI4" s="129" t="s">
        <v>168</v>
      </c>
      <c r="AJ4" s="129" t="s">
        <v>169</v>
      </c>
      <c r="AL4" s="129"/>
      <c r="AM4" s="129" t="s">
        <v>111</v>
      </c>
      <c r="AN4" s="129" t="s">
        <v>112</v>
      </c>
      <c r="AO4" s="129" t="s">
        <v>194</v>
      </c>
      <c r="AP4" s="129" t="s">
        <v>195</v>
      </c>
      <c r="AT4" s="129"/>
      <c r="AU4" s="129" t="s">
        <v>111</v>
      </c>
      <c r="AV4" s="129" t="s">
        <v>112</v>
      </c>
      <c r="AW4" s="129" t="s">
        <v>194</v>
      </c>
      <c r="AX4" s="129" t="s">
        <v>195</v>
      </c>
      <c r="AY4" s="5"/>
      <c r="AZ4" s="5"/>
      <c r="BA4" s="5"/>
    </row>
    <row r="5" spans="2:53">
      <c r="B5" s="130">
        <v>2012</v>
      </c>
      <c r="C5" s="131">
        <f>SUMIFS(Dataset!$F:$F,Dataset!$B:$B,'Normalized Annual Summary'!B5)</f>
        <v>184953208.6112</v>
      </c>
      <c r="D5" s="131">
        <f>SUMIFS(Dataset!$G:$G,Dataset!$B:$B,'Normalized Annual Summary'!B5)</f>
        <v>686032.16449999996</v>
      </c>
      <c r="E5" s="131">
        <f t="shared" ref="E5:E13" si="0">C5+D5</f>
        <v>185639240.7757</v>
      </c>
      <c r="F5" s="131"/>
      <c r="G5" s="131">
        <f ca="1">SUMIFS('Residential Normalized'!$U:$U,'Residential Normalized'!$B:$B,'Normalized Annual Summary'!B5)</f>
        <v>186887161.7471565</v>
      </c>
      <c r="H5" s="131">
        <f t="shared" ref="H5:H13" si="1">D5</f>
        <v>686032.16449999996</v>
      </c>
      <c r="I5" s="131">
        <f t="shared" ref="I5:I13" ca="1" si="2">G5-H5</f>
        <v>186201129.5826565</v>
      </c>
      <c r="K5" s="130">
        <v>2012</v>
      </c>
      <c r="L5" s="131">
        <f>SUMIFS(Dataset!$I:$I,Dataset!$B:$B,'Normalized Annual Summary'!K5)</f>
        <v>88608640.897100002</v>
      </c>
      <c r="M5" s="131">
        <f>SUMIFS(Dataset!$J:$J,Dataset!$B:$B,'Normalized Annual Summary'!K5)</f>
        <v>1498976.2241051404</v>
      </c>
      <c r="N5" s="131">
        <f t="shared" ref="N5:N13" si="3">L5+M5</f>
        <v>90107617.121205136</v>
      </c>
      <c r="O5" s="131"/>
      <c r="P5" s="131">
        <f ca="1">SUMIFS('GSlt50 Normalized'!$Q:$Q,'GSlt50 Normalized'!$B:$B,'Normalized Annual Summary'!K5)</f>
        <v>90740731.7507976</v>
      </c>
      <c r="Q5" s="131">
        <f t="shared" ref="Q5:Q13" si="4">M5</f>
        <v>1498976.2241051404</v>
      </c>
      <c r="R5" s="131">
        <f t="shared" ref="R5:R13" ca="1" si="5">P5-Q5</f>
        <v>89241755.526692465</v>
      </c>
      <c r="T5" s="130">
        <v>2012</v>
      </c>
      <c r="U5" s="131">
        <f>SUMIFS(Dataset!$L:$L,Dataset!$B:$B,'Normalized Annual Summary'!T5)</f>
        <v>274473667.94679999</v>
      </c>
      <c r="V5" s="131">
        <f>SUMIFS(Dataset!$M:$M,Dataset!$B:$B,'Normalized Annual Summary'!T5)</f>
        <v>2563538.1118671694</v>
      </c>
      <c r="W5" s="131">
        <f t="shared" ref="W5:W13" si="6">U5+V5</f>
        <v>277037206.05866718</v>
      </c>
      <c r="X5" s="131"/>
      <c r="Y5" s="131">
        <f ca="1">SUMIFS('GSgt50 Normalized'!$Q:$Q,'GSgt50 Normalized'!$B:$B,'Normalized Annual Summary'!T5)</f>
        <v>281275230.88171136</v>
      </c>
      <c r="Z5" s="131">
        <f t="shared" ref="Z5:Z13" si="7">V5</f>
        <v>2563538.1118671694</v>
      </c>
      <c r="AA5" s="131">
        <f t="shared" ref="AA5:AA13" ca="1" si="8">Y5-Z5</f>
        <v>278711692.76984417</v>
      </c>
      <c r="AC5" s="130">
        <v>2012</v>
      </c>
      <c r="AD5" s="131">
        <f>SUMIFS(Dataset!$O:$O,Dataset!$B:$B,'Normalized Annual Summary'!AC5)</f>
        <v>155448434.65640002</v>
      </c>
      <c r="AE5" s="131">
        <f>SUMIFS(Dataset!$P:$P,Dataset!$B:$B,'Normalized Annual Summary'!AC5)</f>
        <v>1373702.6587318839</v>
      </c>
      <c r="AF5" s="131">
        <f t="shared" ref="AF5:AF13" si="9">AD5+AE5</f>
        <v>156822137.3151319</v>
      </c>
      <c r="AG5" s="131"/>
      <c r="AH5" s="131">
        <f ca="1">SUMIFS('LargeUse Normalized'!$S:$S,'LargeUse Normalized'!$B:$B,'Normalized Annual Summary'!AC5)</f>
        <v>159292048.40600759</v>
      </c>
      <c r="AI5" s="131">
        <f t="shared" ref="AI5:AI13" si="10">AE5</f>
        <v>1373702.6587318839</v>
      </c>
      <c r="AJ5" s="131">
        <f t="shared" ref="AJ5:AJ13" ca="1" si="11">AH5-AI5</f>
        <v>157918345.74727571</v>
      </c>
      <c r="AL5" s="130">
        <v>2012</v>
      </c>
      <c r="AM5" s="131">
        <f>SUMIFS(Dataset!$R:$R,Dataset!$B:$B,'Normalized Annual Summary'!AL5)</f>
        <v>4555371</v>
      </c>
      <c r="AN5" s="131">
        <f>'Customer Count'!S4</f>
        <v>5126</v>
      </c>
      <c r="AO5" s="131">
        <f t="shared" ref="AO5:AO13" si="12">AM5/AN5</f>
        <v>888.6794771751853</v>
      </c>
      <c r="AP5" s="131">
        <f t="shared" ref="AP5:AP16" si="13">AO5*AN5</f>
        <v>4555371</v>
      </c>
      <c r="AT5" s="130">
        <v>2012</v>
      </c>
      <c r="AU5" s="131">
        <f>SUMIFS(Dataset!$S:$S,Dataset!$B:$B,'Normalized Annual Summary'!AT5)</f>
        <v>1484560.47</v>
      </c>
      <c r="AV5" s="131">
        <f>'Customer Count'!W4</f>
        <v>152</v>
      </c>
      <c r="AW5" s="131">
        <f t="shared" ref="AW5:AW13" si="14">AU5/AV5</f>
        <v>9766.8451973684205</v>
      </c>
      <c r="AX5" s="131">
        <f t="shared" ref="AX5:AX16" si="15">AW5*AV5</f>
        <v>1484560.47</v>
      </c>
      <c r="AY5" s="5"/>
      <c r="AZ5" s="5"/>
      <c r="BA5" s="5"/>
    </row>
    <row r="6" spans="2:53">
      <c r="B6" s="130">
        <f t="shared" ref="B6:B16" si="16">B5+1</f>
        <v>2013</v>
      </c>
      <c r="C6" s="131">
        <f>SUMIFS(Dataset!$F:$F,Dataset!$B:$B,'Normalized Annual Summary'!B6)</f>
        <v>189348695.8743</v>
      </c>
      <c r="D6" s="131">
        <f>SUMIFS(Dataset!$G:$G,Dataset!$B:$B,'Normalized Annual Summary'!B6)</f>
        <v>1111793.9642220086</v>
      </c>
      <c r="E6" s="131">
        <f t="shared" si="0"/>
        <v>190460489.83852202</v>
      </c>
      <c r="F6" s="131"/>
      <c r="G6" s="131">
        <f ca="1">SUMIFS('Residential Normalized'!$U:$U,'Residential Normalized'!$B:$B,'Normalized Annual Summary'!B6)</f>
        <v>188686513.36399657</v>
      </c>
      <c r="H6" s="131">
        <f t="shared" si="1"/>
        <v>1111793.9642220086</v>
      </c>
      <c r="I6" s="131">
        <f t="shared" ca="1" si="2"/>
        <v>187574719.39977455</v>
      </c>
      <c r="K6" s="130">
        <f t="shared" ref="K6:K16" si="17">K5+1</f>
        <v>2013</v>
      </c>
      <c r="L6" s="131">
        <f>SUMIFS(Dataset!$I:$I,Dataset!$B:$B,'Normalized Annual Summary'!K6)</f>
        <v>86375577.059599996</v>
      </c>
      <c r="M6" s="131">
        <f>SUMIFS(Dataset!$J:$J,Dataset!$B:$B,'Normalized Annual Summary'!K6)</f>
        <v>2377737.9139477536</v>
      </c>
      <c r="N6" s="131">
        <f t="shared" si="3"/>
        <v>88753314.973547757</v>
      </c>
      <c r="O6" s="131"/>
      <c r="P6" s="131">
        <f ca="1">SUMIFS('GSlt50 Normalized'!$Q:$Q,'GSlt50 Normalized'!$B:$B,'Normalized Annual Summary'!K6)</f>
        <v>91118435.022173747</v>
      </c>
      <c r="Q6" s="131">
        <f t="shared" si="4"/>
        <v>2377737.9139477536</v>
      </c>
      <c r="R6" s="131">
        <f t="shared" ca="1" si="5"/>
        <v>88740697.108226001</v>
      </c>
      <c r="T6" s="130">
        <f t="shared" ref="T6:T16" si="18">T5+1</f>
        <v>2013</v>
      </c>
      <c r="U6" s="131">
        <f>SUMIFS(Dataset!$L:$L,Dataset!$B:$B,'Normalized Annual Summary'!T6)</f>
        <v>279458000.47820002</v>
      </c>
      <c r="V6" s="131">
        <f>SUMIFS(Dataset!$M:$M,Dataset!$B:$B,'Normalized Annual Summary'!T6)</f>
        <v>5499995.6014661789</v>
      </c>
      <c r="W6" s="131">
        <f t="shared" si="6"/>
        <v>284957996.0796662</v>
      </c>
      <c r="X6" s="131"/>
      <c r="Y6" s="131">
        <f ca="1">SUMIFS('GSgt50 Normalized'!$Q:$Q,'GSgt50 Normalized'!$B:$B,'Normalized Annual Summary'!T6)</f>
        <v>280729106.90148979</v>
      </c>
      <c r="Z6" s="131">
        <f t="shared" si="7"/>
        <v>5499995.6014661789</v>
      </c>
      <c r="AA6" s="131">
        <f t="shared" ca="1" si="8"/>
        <v>275229111.30002362</v>
      </c>
      <c r="AC6" s="130">
        <f t="shared" ref="AC6:AC16" si="19">AC5+1</f>
        <v>2013</v>
      </c>
      <c r="AD6" s="131">
        <f>SUMIFS(Dataset!$O:$O,Dataset!$B:$B,'Normalized Annual Summary'!AC6)</f>
        <v>153943745.77000001</v>
      </c>
      <c r="AE6" s="131">
        <f>SUMIFS(Dataset!$P:$P,Dataset!$B:$B,'Normalized Annual Summary'!AC6)</f>
        <v>1758036.0113509921</v>
      </c>
      <c r="AF6" s="131">
        <f t="shared" si="9"/>
        <v>155701781.781351</v>
      </c>
      <c r="AG6" s="131"/>
      <c r="AH6" s="131">
        <f ca="1">SUMIFS('LargeUse Normalized'!$S:$S,'LargeUse Normalized'!$B:$B,'Normalized Annual Summary'!AC6)</f>
        <v>159562418.46293283</v>
      </c>
      <c r="AI6" s="131">
        <f t="shared" si="10"/>
        <v>1758036.0113509921</v>
      </c>
      <c r="AJ6" s="131">
        <f t="shared" ca="1" si="11"/>
        <v>157804382.45158184</v>
      </c>
      <c r="AL6" s="130">
        <f t="shared" ref="AL6:AL16" si="20">AL5+1</f>
        <v>2013</v>
      </c>
      <c r="AM6" s="131">
        <f>SUMIFS(Dataset!$R:$R,Dataset!$B:$B,'Normalized Annual Summary'!AL6)</f>
        <v>3336835</v>
      </c>
      <c r="AN6" s="131">
        <f>'Customer Count'!S5</f>
        <v>5384.916666666667</v>
      </c>
      <c r="AO6" s="131">
        <f t="shared" si="12"/>
        <v>619.66325693681426</v>
      </c>
      <c r="AP6" s="131">
        <f t="shared" si="13"/>
        <v>3336835.0000000005</v>
      </c>
      <c r="AT6" s="130">
        <f t="shared" ref="AT6:AT16" si="21">AT5+1</f>
        <v>2013</v>
      </c>
      <c r="AU6" s="131">
        <f>SUMIFS(Dataset!$S:$S,Dataset!$B:$B,'Normalized Annual Summary'!AT6)</f>
        <v>1499819.8</v>
      </c>
      <c r="AV6" s="131">
        <f>'Customer Count'!W5</f>
        <v>150.83333333333334</v>
      </c>
      <c r="AW6" s="131">
        <f t="shared" si="14"/>
        <v>9943.5566850828727</v>
      </c>
      <c r="AX6" s="131">
        <f t="shared" si="15"/>
        <v>1499819.8</v>
      </c>
      <c r="AY6" s="5"/>
      <c r="AZ6" s="5"/>
      <c r="BA6" s="5"/>
    </row>
    <row r="7" spans="2:53">
      <c r="B7" s="130">
        <f t="shared" si="16"/>
        <v>2014</v>
      </c>
      <c r="C7" s="131">
        <f>SUMIFS(Dataset!$F:$F,Dataset!$B:$B,'Normalized Annual Summary'!B7)</f>
        <v>192061408.34380001</v>
      </c>
      <c r="D7" s="131">
        <f>SUMIFS(Dataset!$G:$G,Dataset!$B:$B,'Normalized Annual Summary'!B7)</f>
        <v>1881803.2077373546</v>
      </c>
      <c r="E7" s="131">
        <f t="shared" si="0"/>
        <v>193943211.55153736</v>
      </c>
      <c r="F7" s="131"/>
      <c r="G7" s="131">
        <f ca="1">SUMIFS('Residential Normalized'!$U:$U,'Residential Normalized'!$B:$B,'Normalized Annual Summary'!B7)</f>
        <v>191592003.43114263</v>
      </c>
      <c r="H7" s="131">
        <f t="shared" si="1"/>
        <v>1881803.2077373546</v>
      </c>
      <c r="I7" s="131">
        <f t="shared" ca="1" si="2"/>
        <v>189710200.22340527</v>
      </c>
      <c r="K7" s="130">
        <f t="shared" si="17"/>
        <v>2014</v>
      </c>
      <c r="L7" s="131">
        <f>SUMIFS(Dataset!$I:$I,Dataset!$B:$B,'Normalized Annual Summary'!K7)</f>
        <v>91470554.884800017</v>
      </c>
      <c r="M7" s="131">
        <f>SUMIFS(Dataset!$J:$J,Dataset!$B:$B,'Normalized Annual Summary'!K7)</f>
        <v>2928018.3575283135</v>
      </c>
      <c r="N7" s="131">
        <f t="shared" si="3"/>
        <v>94398573.242328331</v>
      </c>
      <c r="O7" s="131"/>
      <c r="P7" s="131">
        <f ca="1">SUMIFS('GSlt50 Normalized'!$Q:$Q,'GSlt50 Normalized'!$B:$B,'Normalized Annual Summary'!K7)</f>
        <v>92045678.759408265</v>
      </c>
      <c r="Q7" s="131">
        <f t="shared" si="4"/>
        <v>2928018.3575283135</v>
      </c>
      <c r="R7" s="131">
        <f t="shared" ca="1" si="5"/>
        <v>89117660.401879951</v>
      </c>
      <c r="T7" s="130">
        <f t="shared" si="18"/>
        <v>2014</v>
      </c>
      <c r="U7" s="131">
        <f>SUMIFS(Dataset!$L:$L,Dataset!$B:$B,'Normalized Annual Summary'!T7)</f>
        <v>272498127.16669995</v>
      </c>
      <c r="V7" s="131">
        <f>SUMIFS(Dataset!$M:$M,Dataset!$B:$B,'Normalized Annual Summary'!T7)</f>
        <v>7899348.0753109111</v>
      </c>
      <c r="W7" s="131">
        <f t="shared" si="6"/>
        <v>280397475.24201083</v>
      </c>
      <c r="X7" s="131"/>
      <c r="Y7" s="131">
        <f ca="1">SUMIFS('GSgt50 Normalized'!$Q:$Q,'GSgt50 Normalized'!$B:$B,'Normalized Annual Summary'!T7)</f>
        <v>280729106.90148979</v>
      </c>
      <c r="Z7" s="131">
        <f t="shared" si="7"/>
        <v>7899348.0753109111</v>
      </c>
      <c r="AA7" s="131">
        <f t="shared" ca="1" si="8"/>
        <v>272829758.82617891</v>
      </c>
      <c r="AC7" s="130">
        <f t="shared" si="19"/>
        <v>2014</v>
      </c>
      <c r="AD7" s="131">
        <f>SUMIFS(Dataset!$O:$O,Dataset!$B:$B,'Normalized Annual Summary'!AC7)</f>
        <v>151518193.477</v>
      </c>
      <c r="AE7" s="131">
        <f>SUMIFS(Dataset!$P:$P,Dataset!$B:$B,'Normalized Annual Summary'!AC7)</f>
        <v>1812297.9348794399</v>
      </c>
      <c r="AF7" s="131">
        <f t="shared" si="9"/>
        <v>153330491.41187945</v>
      </c>
      <c r="AG7" s="131"/>
      <c r="AH7" s="131">
        <f ca="1">SUMIFS('LargeUse Normalized'!$S:$S,'LargeUse Normalized'!$B:$B,'Normalized Annual Summary'!AC7)</f>
        <v>158094739.15639964</v>
      </c>
      <c r="AI7" s="131">
        <f t="shared" si="10"/>
        <v>1812297.9348794399</v>
      </c>
      <c r="AJ7" s="131">
        <f t="shared" ca="1" si="11"/>
        <v>156282441.22152019</v>
      </c>
      <c r="AL7" s="130">
        <f t="shared" si="20"/>
        <v>2014</v>
      </c>
      <c r="AM7" s="131">
        <f>SUMIFS(Dataset!$R:$R,Dataset!$B:$B,'Normalized Annual Summary'!AL7)</f>
        <v>1817916.7936968291</v>
      </c>
      <c r="AN7" s="131">
        <f>'Customer Count'!S6</f>
        <v>5228.083333333333</v>
      </c>
      <c r="AO7" s="131">
        <f t="shared" si="12"/>
        <v>347.72146459604301</v>
      </c>
      <c r="AP7" s="131">
        <f t="shared" si="13"/>
        <v>1817916.7936968291</v>
      </c>
      <c r="AT7" s="130">
        <f t="shared" si="21"/>
        <v>2014</v>
      </c>
      <c r="AU7" s="131">
        <f>SUMIFS(Dataset!$S:$S,Dataset!$B:$B,'Normalized Annual Summary'!AT7)</f>
        <v>1247036.4200000002</v>
      </c>
      <c r="AV7" s="131">
        <f>'Customer Count'!W6</f>
        <v>146.5</v>
      </c>
      <c r="AW7" s="131">
        <f t="shared" si="14"/>
        <v>8512.1939931740617</v>
      </c>
      <c r="AX7" s="131">
        <f t="shared" si="15"/>
        <v>1247036.42</v>
      </c>
      <c r="AY7" s="5"/>
      <c r="AZ7" s="5"/>
      <c r="BA7" s="5"/>
    </row>
    <row r="8" spans="2:53">
      <c r="B8" s="130">
        <f t="shared" si="16"/>
        <v>2015</v>
      </c>
      <c r="C8" s="131">
        <f>SUMIFS(Dataset!$F:$F,Dataset!$B:$B,'Normalized Annual Summary'!B8)</f>
        <v>183596949.81370002</v>
      </c>
      <c r="D8" s="131">
        <f>SUMIFS(Dataset!$G:$G,Dataset!$B:$B,'Normalized Annual Summary'!B8)</f>
        <v>2932188.3430306907</v>
      </c>
      <c r="E8" s="131">
        <f t="shared" si="0"/>
        <v>186529138.15673071</v>
      </c>
      <c r="F8" s="131"/>
      <c r="G8" s="131">
        <f ca="1">SUMIFS('Residential Normalized'!$U:$U,'Residential Normalized'!$B:$B,'Normalized Annual Summary'!B8)</f>
        <v>193128058.88105345</v>
      </c>
      <c r="H8" s="131">
        <f t="shared" si="1"/>
        <v>2932188.3430306907</v>
      </c>
      <c r="I8" s="131">
        <f t="shared" ca="1" si="2"/>
        <v>190195870.53802276</v>
      </c>
      <c r="K8" s="130">
        <f t="shared" si="17"/>
        <v>2015</v>
      </c>
      <c r="L8" s="131">
        <f>SUMIFS(Dataset!$I:$I,Dataset!$B:$B,'Normalized Annual Summary'!K8)</f>
        <v>89065306.176599979</v>
      </c>
      <c r="M8" s="131">
        <f>SUMIFS(Dataset!$J:$J,Dataset!$B:$B,'Normalized Annual Summary'!K8)</f>
        <v>4341583.837024915</v>
      </c>
      <c r="N8" s="131">
        <f t="shared" si="3"/>
        <v>93406890.013624892</v>
      </c>
      <c r="O8" s="131"/>
      <c r="P8" s="131">
        <f ca="1">SUMIFS('GSlt50 Normalized'!$Q:$Q,'GSlt50 Normalized'!$B:$B,'Normalized Annual Summary'!K8)</f>
        <v>93066006.723061875</v>
      </c>
      <c r="Q8" s="131">
        <f t="shared" si="4"/>
        <v>4341583.837024915</v>
      </c>
      <c r="R8" s="131">
        <f t="shared" ca="1" si="5"/>
        <v>88724422.886036962</v>
      </c>
      <c r="T8" s="130">
        <f t="shared" si="18"/>
        <v>2015</v>
      </c>
      <c r="U8" s="131">
        <f>SUMIFS(Dataset!$L:$L,Dataset!$B:$B,'Normalized Annual Summary'!T8)</f>
        <v>271522294.25819999</v>
      </c>
      <c r="V8" s="131">
        <f>SUMIFS(Dataset!$M:$M,Dataset!$B:$B,'Normalized Annual Summary'!T8)</f>
        <v>9750226.7247520816</v>
      </c>
      <c r="W8" s="131">
        <f t="shared" si="6"/>
        <v>281272520.98295206</v>
      </c>
      <c r="X8" s="131"/>
      <c r="Y8" s="131">
        <f ca="1">SUMIFS('GSgt50 Normalized'!$Q:$Q,'GSgt50 Normalized'!$B:$B,'Normalized Annual Summary'!T8)</f>
        <v>280729106.90148979</v>
      </c>
      <c r="Z8" s="131">
        <f t="shared" si="7"/>
        <v>9750226.7247520816</v>
      </c>
      <c r="AA8" s="131">
        <f t="shared" ca="1" si="8"/>
        <v>270978880.17673773</v>
      </c>
      <c r="AC8" s="130">
        <f t="shared" si="19"/>
        <v>2015</v>
      </c>
      <c r="AD8" s="131">
        <f>SUMIFS(Dataset!$O:$O,Dataset!$B:$B,'Normalized Annual Summary'!AC8)</f>
        <v>162219637.40090001</v>
      </c>
      <c r="AE8" s="131">
        <f>SUMIFS(Dataset!$P:$P,Dataset!$B:$B,'Normalized Annual Summary'!AC8)</f>
        <v>3314778.0023176204</v>
      </c>
      <c r="AF8" s="131">
        <f t="shared" si="9"/>
        <v>165534415.40321761</v>
      </c>
      <c r="AG8" s="131"/>
      <c r="AH8" s="131">
        <f ca="1">SUMIFS('LargeUse Normalized'!$S:$S,'LargeUse Normalized'!$B:$B,'Normalized Annual Summary'!AC8)</f>
        <v>158741339.13060656</v>
      </c>
      <c r="AI8" s="131">
        <f t="shared" si="10"/>
        <v>3314778.0023176204</v>
      </c>
      <c r="AJ8" s="131">
        <f t="shared" ca="1" si="11"/>
        <v>155426561.12828895</v>
      </c>
      <c r="AL8" s="130">
        <f t="shared" si="20"/>
        <v>2015</v>
      </c>
      <c r="AM8" s="131">
        <f>SUMIFS(Dataset!$R:$R,Dataset!$B:$B,'Normalized Annual Summary'!AL8)</f>
        <v>1626159.8472230558</v>
      </c>
      <c r="AN8" s="131">
        <f>'Customer Count'!S7</f>
        <v>5356.25</v>
      </c>
      <c r="AO8" s="131">
        <f t="shared" si="12"/>
        <v>303.60043822134065</v>
      </c>
      <c r="AP8" s="131">
        <f t="shared" si="13"/>
        <v>1626159.8472230558</v>
      </c>
      <c r="AT8" s="130">
        <f t="shared" si="21"/>
        <v>2015</v>
      </c>
      <c r="AU8" s="131">
        <f>SUMIFS(Dataset!$S:$S,Dataset!$B:$B,'Normalized Annual Summary'!AT8)</f>
        <v>1185727.1440000003</v>
      </c>
      <c r="AV8" s="131">
        <f>'Customer Count'!W7</f>
        <v>144.91666666666666</v>
      </c>
      <c r="AW8" s="131">
        <f t="shared" si="14"/>
        <v>8182.1309534215097</v>
      </c>
      <c r="AX8" s="131">
        <f t="shared" si="15"/>
        <v>1185727.1440000003</v>
      </c>
      <c r="AY8" s="5"/>
      <c r="AZ8" s="5"/>
      <c r="BA8" s="5"/>
    </row>
    <row r="9" spans="2:53">
      <c r="B9" s="130">
        <f t="shared" si="16"/>
        <v>2016</v>
      </c>
      <c r="C9" s="131">
        <f>SUMIFS(Dataset!$F:$F,Dataset!$B:$B,'Normalized Annual Summary'!B9)</f>
        <v>181338767.59979999</v>
      </c>
      <c r="D9" s="131">
        <f>SUMIFS(Dataset!$G:$G,Dataset!$B:$B,'Normalized Annual Summary'!B9)</f>
        <v>4071596.2138090152</v>
      </c>
      <c r="E9" s="131">
        <f t="shared" si="0"/>
        <v>185410363.813609</v>
      </c>
      <c r="F9" s="131"/>
      <c r="G9" s="131">
        <f ca="1">SUMIFS('Residential Normalized'!$U:$U,'Residential Normalized'!$B:$B,'Normalized Annual Summary'!B9)</f>
        <v>193899698.15029004</v>
      </c>
      <c r="H9" s="131">
        <f t="shared" si="1"/>
        <v>4071596.2138090152</v>
      </c>
      <c r="I9" s="131">
        <f t="shared" ca="1" si="2"/>
        <v>189828101.93648103</v>
      </c>
      <c r="K9" s="130">
        <f t="shared" si="17"/>
        <v>2016</v>
      </c>
      <c r="L9" s="131">
        <f>SUMIFS(Dataset!$I:$I,Dataset!$B:$B,'Normalized Annual Summary'!K9)</f>
        <v>88607905.766300023</v>
      </c>
      <c r="M9" s="131">
        <f>SUMIFS(Dataset!$J:$J,Dataset!$B:$B,'Normalized Annual Summary'!K9)</f>
        <v>6028541.3479601108</v>
      </c>
      <c r="N9" s="131">
        <f t="shared" si="3"/>
        <v>94636447.114260137</v>
      </c>
      <c r="O9" s="131"/>
      <c r="P9" s="131">
        <f ca="1">SUMIFS('GSlt50 Normalized'!$Q:$Q,'GSlt50 Normalized'!$B:$B,'Normalized Annual Summary'!K9)</f>
        <v>94099153.110150427</v>
      </c>
      <c r="Q9" s="131">
        <f t="shared" si="4"/>
        <v>6028541.3479601108</v>
      </c>
      <c r="R9" s="131">
        <f t="shared" ca="1" si="5"/>
        <v>88070611.762190312</v>
      </c>
      <c r="T9" s="130">
        <f t="shared" si="18"/>
        <v>2016</v>
      </c>
      <c r="U9" s="131">
        <f>SUMIFS(Dataset!$L:$L,Dataset!$B:$B,'Normalized Annual Summary'!T9)</f>
        <v>272427420.28960001</v>
      </c>
      <c r="V9" s="131">
        <f>SUMIFS(Dataset!$M:$M,Dataset!$B:$B,'Normalized Annual Summary'!T9)</f>
        <v>11176612.678867921</v>
      </c>
      <c r="W9" s="131">
        <f t="shared" si="6"/>
        <v>283604032.96846795</v>
      </c>
      <c r="X9" s="131"/>
      <c r="Y9" s="131">
        <f ca="1">SUMIFS('GSgt50 Normalized'!$Q:$Q,'GSgt50 Normalized'!$B:$B,'Normalized Annual Summary'!T9)</f>
        <v>281275230.88171136</v>
      </c>
      <c r="Z9" s="131">
        <f t="shared" si="7"/>
        <v>11176612.678867921</v>
      </c>
      <c r="AA9" s="131">
        <f t="shared" ca="1" si="8"/>
        <v>270098618.20284343</v>
      </c>
      <c r="AC9" s="130">
        <f t="shared" si="19"/>
        <v>2016</v>
      </c>
      <c r="AD9" s="131">
        <f>SUMIFS(Dataset!$O:$O,Dataset!$B:$B,'Normalized Annual Summary'!AC9)</f>
        <v>163719994.48139998</v>
      </c>
      <c r="AE9" s="131">
        <f>SUMIFS(Dataset!$P:$P,Dataset!$B:$B,'Normalized Annual Summary'!AC9)</f>
        <v>5020161.9389660778</v>
      </c>
      <c r="AF9" s="131">
        <f t="shared" si="9"/>
        <v>168740156.42036605</v>
      </c>
      <c r="AG9" s="131"/>
      <c r="AH9" s="131">
        <f ca="1">SUMIFS('LargeUse Normalized'!$S:$S,'LargeUse Normalized'!$B:$B,'Normalized Annual Summary'!AC9)</f>
        <v>160492876.92953473</v>
      </c>
      <c r="AI9" s="131">
        <f t="shared" si="10"/>
        <v>5020161.9389660778</v>
      </c>
      <c r="AJ9" s="131">
        <f t="shared" ca="1" si="11"/>
        <v>155472714.99056867</v>
      </c>
      <c r="AL9" s="130">
        <f t="shared" si="20"/>
        <v>2016</v>
      </c>
      <c r="AM9" s="131">
        <f>SUMIFS(Dataset!$R:$R,Dataset!$B:$B,'Normalized Annual Summary'!AL9)</f>
        <v>1855541.3099999998</v>
      </c>
      <c r="AN9" s="131">
        <f>'Customer Count'!S8</f>
        <v>5561.25</v>
      </c>
      <c r="AO9" s="131">
        <f t="shared" si="12"/>
        <v>333.65543897505052</v>
      </c>
      <c r="AP9" s="131">
        <f t="shared" si="13"/>
        <v>1855541.3099999996</v>
      </c>
      <c r="AT9" s="130">
        <f t="shared" si="21"/>
        <v>2016</v>
      </c>
      <c r="AU9" s="131">
        <f>SUMIFS(Dataset!$S:$S,Dataset!$B:$B,'Normalized Annual Summary'!AT9)</f>
        <v>1214410.9319999998</v>
      </c>
      <c r="AV9" s="131">
        <f>'Customer Count'!W8</f>
        <v>144.16666666666666</v>
      </c>
      <c r="AW9" s="131">
        <f t="shared" si="14"/>
        <v>8423.6596439306359</v>
      </c>
      <c r="AX9" s="131">
        <f t="shared" si="15"/>
        <v>1214410.932</v>
      </c>
      <c r="AY9" s="5"/>
      <c r="AZ9" s="5"/>
      <c r="BA9" s="5"/>
    </row>
    <row r="10" spans="2:53">
      <c r="B10" s="130">
        <f t="shared" si="16"/>
        <v>2017</v>
      </c>
      <c r="C10" s="131">
        <f>SUMIFS(Dataset!$F:$F,Dataset!$B:$B,'Normalized Annual Summary'!B10)</f>
        <v>177290533.28560004</v>
      </c>
      <c r="D10" s="131">
        <f>SUMIFS(Dataset!$G:$G,Dataset!$B:$B,'Normalized Annual Summary'!B10)</f>
        <v>10812711.592716491</v>
      </c>
      <c r="E10" s="131">
        <f t="shared" si="0"/>
        <v>188103244.87831652</v>
      </c>
      <c r="F10" s="131"/>
      <c r="G10" s="131">
        <f ca="1">SUMIFS('Residential Normalized'!$U:$U,'Residential Normalized'!$B:$B,'Normalized Annual Summary'!B10)</f>
        <v>194457252.99530298</v>
      </c>
      <c r="H10" s="131">
        <f t="shared" si="1"/>
        <v>10812711.592716491</v>
      </c>
      <c r="I10" s="131">
        <f t="shared" ca="1" si="2"/>
        <v>183644541.40258649</v>
      </c>
      <c r="K10" s="130">
        <f t="shared" si="17"/>
        <v>2017</v>
      </c>
      <c r="L10" s="131">
        <f>SUMIFS(Dataset!$I:$I,Dataset!$B:$B,'Normalized Annual Summary'!K10)</f>
        <v>87579436.568700001</v>
      </c>
      <c r="M10" s="131">
        <f>SUMIFS(Dataset!$J:$J,Dataset!$B:$B,'Normalized Annual Summary'!K10)</f>
        <v>6644833.4151682416</v>
      </c>
      <c r="N10" s="131">
        <f t="shared" si="3"/>
        <v>94224269.983868241</v>
      </c>
      <c r="O10" s="131"/>
      <c r="P10" s="131">
        <f ca="1">SUMIFS('GSlt50 Normalized'!$Q:$Q,'GSlt50 Normalized'!$B:$B,'Normalized Annual Summary'!K10)</f>
        <v>95063893.7498907</v>
      </c>
      <c r="Q10" s="131">
        <f t="shared" si="4"/>
        <v>6644833.4151682416</v>
      </c>
      <c r="R10" s="131">
        <f t="shared" ca="1" si="5"/>
        <v>88419060.334722459</v>
      </c>
      <c r="T10" s="130">
        <f t="shared" si="18"/>
        <v>2017</v>
      </c>
      <c r="U10" s="131">
        <f>SUMIFS(Dataset!$L:$L,Dataset!$B:$B,'Normalized Annual Summary'!T10)</f>
        <v>265182115.12670001</v>
      </c>
      <c r="V10" s="131">
        <f>SUMIFS(Dataset!$M:$M,Dataset!$B:$B,'Normalized Annual Summary'!T10)</f>
        <v>13928039.113274032</v>
      </c>
      <c r="W10" s="131">
        <f t="shared" si="6"/>
        <v>279110154.23997402</v>
      </c>
      <c r="X10" s="131"/>
      <c r="Y10" s="131">
        <f ca="1">SUMIFS('GSgt50 Normalized'!$Q:$Q,'GSgt50 Normalized'!$B:$B,'Normalized Annual Summary'!T10)</f>
        <v>280729106.90148979</v>
      </c>
      <c r="Z10" s="131">
        <f t="shared" si="7"/>
        <v>13928039.113274032</v>
      </c>
      <c r="AA10" s="131">
        <f t="shared" ca="1" si="8"/>
        <v>266801067.78821576</v>
      </c>
      <c r="AC10" s="130">
        <f t="shared" si="19"/>
        <v>2017</v>
      </c>
      <c r="AD10" s="131">
        <f>SUMIFS(Dataset!$O:$O,Dataset!$B:$B,'Normalized Annual Summary'!AC10)</f>
        <v>158476391.88299999</v>
      </c>
      <c r="AE10" s="131">
        <f>SUMIFS(Dataset!$P:$P,Dataset!$B:$B,'Normalized Annual Summary'!AC10)</f>
        <v>5374112.8252654588</v>
      </c>
      <c r="AF10" s="131">
        <f t="shared" si="9"/>
        <v>163850504.70826545</v>
      </c>
      <c r="AG10" s="131"/>
      <c r="AH10" s="131">
        <f ca="1">SUMIFS('LargeUse Normalized'!$S:$S,'LargeUse Normalized'!$B:$B,'Normalized Annual Summary'!AC10)</f>
        <v>163985983.36584052</v>
      </c>
      <c r="AI10" s="131">
        <f t="shared" si="10"/>
        <v>5374112.8252654588</v>
      </c>
      <c r="AJ10" s="131">
        <f t="shared" ca="1" si="11"/>
        <v>158611870.54057506</v>
      </c>
      <c r="AL10" s="130">
        <f t="shared" si="20"/>
        <v>2017</v>
      </c>
      <c r="AM10" s="131">
        <f>SUMIFS(Dataset!$R:$R,Dataset!$B:$B,'Normalized Annual Summary'!AL10)</f>
        <v>1981443.1925724996</v>
      </c>
      <c r="AN10" s="131">
        <f>'Customer Count'!S9</f>
        <v>5514</v>
      </c>
      <c r="AO10" s="131">
        <f t="shared" si="12"/>
        <v>359.34769542482763</v>
      </c>
      <c r="AP10" s="131">
        <f t="shared" si="13"/>
        <v>1981443.1925724996</v>
      </c>
      <c r="AT10" s="130">
        <f t="shared" si="21"/>
        <v>2017</v>
      </c>
      <c r="AU10" s="131">
        <f>SUMIFS(Dataset!$S:$S,Dataset!$B:$B,'Normalized Annual Summary'!AT10)</f>
        <v>1252377.5900000001</v>
      </c>
      <c r="AV10" s="131">
        <f>'Customer Count'!W9</f>
        <v>152.83333333333334</v>
      </c>
      <c r="AW10" s="131">
        <f t="shared" si="14"/>
        <v>8194.4008069792799</v>
      </c>
      <c r="AX10" s="131">
        <f t="shared" si="15"/>
        <v>1252377.5900000001</v>
      </c>
      <c r="AY10" s="5"/>
      <c r="AZ10" s="5"/>
      <c r="BA10" s="5"/>
    </row>
    <row r="11" spans="2:53">
      <c r="B11" s="130">
        <f t="shared" si="16"/>
        <v>2018</v>
      </c>
      <c r="C11" s="131">
        <f>SUMIFS(Dataset!$F:$F,Dataset!$B:$B,'Normalized Annual Summary'!B11)</f>
        <v>189011882.10399997</v>
      </c>
      <c r="D11" s="131">
        <f>SUMIFS(Dataset!$G:$G,Dataset!$B:$B,'Normalized Annual Summary'!B11)</f>
        <v>17168048.460162245</v>
      </c>
      <c r="E11" s="131">
        <f t="shared" si="0"/>
        <v>206179930.56416222</v>
      </c>
      <c r="F11" s="131"/>
      <c r="G11" s="131">
        <f ca="1">SUMIFS('Residential Normalized'!$U:$U,'Residential Normalized'!$B:$B,'Normalized Annual Summary'!B11)</f>
        <v>194997984.75417453</v>
      </c>
      <c r="H11" s="131">
        <f t="shared" si="1"/>
        <v>17168048.460162245</v>
      </c>
      <c r="I11" s="131">
        <f t="shared" ca="1" si="2"/>
        <v>177829936.29401228</v>
      </c>
      <c r="K11" s="130">
        <f t="shared" si="17"/>
        <v>2018</v>
      </c>
      <c r="L11" s="131">
        <f>SUMIFS(Dataset!$I:$I,Dataset!$B:$B,'Normalized Annual Summary'!K11)</f>
        <v>90027070.547399998</v>
      </c>
      <c r="M11" s="131">
        <f>SUMIFS(Dataset!$J:$J,Dataset!$B:$B,'Normalized Annual Summary'!K11)</f>
        <v>7871407.4888555231</v>
      </c>
      <c r="N11" s="131">
        <f t="shared" si="3"/>
        <v>97898478.036255524</v>
      </c>
      <c r="O11" s="131"/>
      <c r="P11" s="131">
        <f ca="1">SUMIFS('GSlt50 Normalized'!$Q:$Q,'GSlt50 Normalized'!$B:$B,'Normalized Annual Summary'!K11)</f>
        <v>96475413.037158027</v>
      </c>
      <c r="Q11" s="131">
        <f t="shared" si="4"/>
        <v>7871407.4888555231</v>
      </c>
      <c r="R11" s="131">
        <f t="shared" ca="1" si="5"/>
        <v>88604005.548302501</v>
      </c>
      <c r="T11" s="130">
        <f t="shared" si="18"/>
        <v>2018</v>
      </c>
      <c r="U11" s="131">
        <f>SUMIFS(Dataset!$L:$L,Dataset!$B:$B,'Normalized Annual Summary'!T11)</f>
        <v>268458392.81300002</v>
      </c>
      <c r="V11" s="131">
        <f>SUMIFS(Dataset!$M:$M,Dataset!$B:$B,'Normalized Annual Summary'!T11)</f>
        <v>17361337.202007379</v>
      </c>
      <c r="W11" s="131">
        <f t="shared" si="6"/>
        <v>285819730.01500738</v>
      </c>
      <c r="X11" s="131"/>
      <c r="Y11" s="131">
        <f ca="1">SUMIFS('GSgt50 Normalized'!$Q:$Q,'GSgt50 Normalized'!$B:$B,'Normalized Annual Summary'!T11)</f>
        <v>280729106.90148979</v>
      </c>
      <c r="Z11" s="131">
        <f t="shared" si="7"/>
        <v>17361337.202007379</v>
      </c>
      <c r="AA11" s="131">
        <f t="shared" ca="1" si="8"/>
        <v>263367769.69948241</v>
      </c>
      <c r="AC11" s="130">
        <f t="shared" si="19"/>
        <v>2018</v>
      </c>
      <c r="AD11" s="131">
        <f>SUMIFS(Dataset!$O:$O,Dataset!$B:$B,'Normalized Annual Summary'!AC11)</f>
        <v>153680289.69999999</v>
      </c>
      <c r="AE11" s="131">
        <f>SUMIFS(Dataset!$P:$P,Dataset!$B:$B,'Normalized Annual Summary'!AC11)</f>
        <v>6016951.3688185075</v>
      </c>
      <c r="AF11" s="131">
        <f t="shared" si="9"/>
        <v>159697241.06881851</v>
      </c>
      <c r="AG11" s="131"/>
      <c r="AH11" s="131">
        <f ca="1">SUMIFS('LargeUse Normalized'!$S:$S,'LargeUse Normalized'!$B:$B,'Normalized Annual Summary'!AC11)</f>
        <v>163606234.17463964</v>
      </c>
      <c r="AI11" s="131">
        <f t="shared" si="10"/>
        <v>6016951.3688185075</v>
      </c>
      <c r="AJ11" s="131">
        <f t="shared" ca="1" si="11"/>
        <v>157589282.80582112</v>
      </c>
      <c r="AL11" s="130">
        <f t="shared" si="20"/>
        <v>2018</v>
      </c>
      <c r="AM11" s="131">
        <f>SUMIFS(Dataset!$R:$R,Dataset!$B:$B,'Normalized Annual Summary'!AL11)</f>
        <v>1968388.2024277779</v>
      </c>
      <c r="AN11" s="131">
        <f>'Customer Count'!S10</f>
        <v>5514</v>
      </c>
      <c r="AO11" s="131">
        <f t="shared" si="12"/>
        <v>356.980087491436</v>
      </c>
      <c r="AP11" s="131">
        <f t="shared" si="13"/>
        <v>1968388.2024277782</v>
      </c>
      <c r="AT11" s="130">
        <f t="shared" si="21"/>
        <v>2018</v>
      </c>
      <c r="AU11" s="131">
        <f>SUMIFS(Dataset!$S:$S,Dataset!$B:$B,'Normalized Annual Summary'!AT11)</f>
        <v>1210652.78</v>
      </c>
      <c r="AV11" s="131">
        <f>'Customer Count'!W10</f>
        <v>162.58333333333334</v>
      </c>
      <c r="AW11" s="131">
        <f t="shared" si="14"/>
        <v>7446.3523116350589</v>
      </c>
      <c r="AX11" s="131">
        <f t="shared" si="15"/>
        <v>1210652.78</v>
      </c>
      <c r="AY11" s="5"/>
      <c r="AZ11" s="5"/>
      <c r="BA11" s="5"/>
    </row>
    <row r="12" spans="2:53">
      <c r="B12" s="130">
        <f t="shared" si="16"/>
        <v>2019</v>
      </c>
      <c r="C12" s="131">
        <f>SUMIFS(Dataset!$F:$F,Dataset!$B:$B,'Normalized Annual Summary'!B12)</f>
        <v>186981942</v>
      </c>
      <c r="D12" s="131">
        <f>SUMIFS(Dataset!$G:$G,Dataset!$B:$B,'Normalized Annual Summary'!B12)</f>
        <v>17607377.069683351</v>
      </c>
      <c r="E12" s="131">
        <f t="shared" si="0"/>
        <v>204589319.06968334</v>
      </c>
      <c r="F12" s="132"/>
      <c r="G12" s="131">
        <f ca="1">SUMIFS('Residential Normalized'!$U:$U,'Residential Normalized'!$B:$B,'Normalized Annual Summary'!B12)</f>
        <v>195814112.45535517</v>
      </c>
      <c r="H12" s="131">
        <f t="shared" si="1"/>
        <v>17607377.069683351</v>
      </c>
      <c r="I12" s="131">
        <f t="shared" ca="1" si="2"/>
        <v>178206735.38567182</v>
      </c>
      <c r="K12" s="130">
        <f t="shared" si="17"/>
        <v>2019</v>
      </c>
      <c r="L12" s="131">
        <f>SUMIFS(Dataset!$I:$I,Dataset!$B:$B,'Normalized Annual Summary'!K12)</f>
        <v>88540324.726405025</v>
      </c>
      <c r="M12" s="131">
        <f>SUMIFS(Dataset!$J:$J,Dataset!$B:$B,'Normalized Annual Summary'!K12)</f>
        <v>8282376.9388160398</v>
      </c>
      <c r="N12" s="131">
        <f t="shared" si="3"/>
        <v>96822701.665221065</v>
      </c>
      <c r="O12" s="132"/>
      <c r="P12" s="131">
        <f ca="1">SUMIFS('GSlt50 Normalized'!$Q:$Q,'GSlt50 Normalized'!$B:$B,'Normalized Annual Summary'!K12)</f>
        <v>97340497.752934784</v>
      </c>
      <c r="Q12" s="131">
        <f t="shared" si="4"/>
        <v>8282376.9388160398</v>
      </c>
      <c r="R12" s="131">
        <f t="shared" ca="1" si="5"/>
        <v>89058120.814118743</v>
      </c>
      <c r="T12" s="130">
        <f t="shared" si="18"/>
        <v>2019</v>
      </c>
      <c r="U12" s="131">
        <f>SUMIFS(Dataset!$L:$L,Dataset!$B:$B,'Normalized Annual Summary'!T12)</f>
        <v>261455525.597036</v>
      </c>
      <c r="V12" s="131">
        <f>SUMIFS(Dataset!$M:$M,Dataset!$B:$B,'Normalized Annual Summary'!T12)</f>
        <v>18379100.645788152</v>
      </c>
      <c r="W12" s="131">
        <f t="shared" si="6"/>
        <v>279834626.24282414</v>
      </c>
      <c r="X12" s="132"/>
      <c r="Y12" s="131">
        <f ca="1">SUMIFS('GSgt50 Normalized'!$Q:$Q,'GSgt50 Normalized'!$B:$B,'Normalized Annual Summary'!T12)</f>
        <v>280729106.90148979</v>
      </c>
      <c r="Z12" s="131">
        <f t="shared" si="7"/>
        <v>18379100.645788152</v>
      </c>
      <c r="AA12" s="131">
        <f t="shared" ca="1" si="8"/>
        <v>262350006.25570163</v>
      </c>
      <c r="AC12" s="130">
        <f t="shared" si="19"/>
        <v>2019</v>
      </c>
      <c r="AD12" s="131">
        <f>SUMIFS(Dataset!$O:$O,Dataset!$B:$B,'Normalized Annual Summary'!AC12)</f>
        <v>155694431.5</v>
      </c>
      <c r="AE12" s="131">
        <f>SUMIFS(Dataset!$P:$P,Dataset!$B:$B,'Normalized Annual Summary'!AC12)</f>
        <v>6505132.003443866</v>
      </c>
      <c r="AF12" s="131">
        <f t="shared" si="9"/>
        <v>162199563.50344387</v>
      </c>
      <c r="AG12" s="132"/>
      <c r="AH12" s="131">
        <f ca="1">SUMIFS('LargeUse Normalized'!$S:$S,'LargeUse Normalized'!$B:$B,'Normalized Annual Summary'!AC12)</f>
        <v>163944929.39922422</v>
      </c>
      <c r="AI12" s="131">
        <f t="shared" si="10"/>
        <v>6505132.003443866</v>
      </c>
      <c r="AJ12" s="131">
        <f t="shared" ca="1" si="11"/>
        <v>157439797.39578035</v>
      </c>
      <c r="AL12" s="130">
        <f t="shared" si="20"/>
        <v>2019</v>
      </c>
      <c r="AM12" s="131">
        <f>SUMIFS(Dataset!$R:$R,Dataset!$B:$B,'Normalized Annual Summary'!AL12)</f>
        <v>2005898.7692036114</v>
      </c>
      <c r="AN12" s="131">
        <f>'Customer Count'!S11</f>
        <v>5649.333333333333</v>
      </c>
      <c r="AO12" s="131">
        <f t="shared" si="12"/>
        <v>355.06822678846083</v>
      </c>
      <c r="AP12" s="131">
        <f t="shared" si="13"/>
        <v>2005898.7692036112</v>
      </c>
      <c r="AT12" s="130">
        <f t="shared" si="21"/>
        <v>2019</v>
      </c>
      <c r="AU12" s="131">
        <f>SUMIFS(Dataset!$S:$S,Dataset!$B:$B,'Normalized Annual Summary'!AT12)</f>
        <v>1206871</v>
      </c>
      <c r="AV12" s="131">
        <f>'Customer Count'!W11</f>
        <v>165.25</v>
      </c>
      <c r="AW12" s="131">
        <f t="shared" si="14"/>
        <v>7303.304084720121</v>
      </c>
      <c r="AX12" s="131">
        <f t="shared" si="15"/>
        <v>1206871</v>
      </c>
      <c r="AY12" s="5"/>
      <c r="AZ12" s="5"/>
      <c r="BA12" s="5"/>
    </row>
    <row r="13" spans="2:53">
      <c r="B13" s="130">
        <f t="shared" si="16"/>
        <v>2020</v>
      </c>
      <c r="C13" s="131">
        <f>SUMIFS(Dataset!$F:$F,Dataset!$B:$B,'Normalized Annual Summary'!B13)</f>
        <v>188355000.78397903</v>
      </c>
      <c r="D13" s="131">
        <f>SUMIFS(Dataset!$G:$G,Dataset!$B:$B,'Normalized Annual Summary'!B13)</f>
        <v>17497011.198916037</v>
      </c>
      <c r="E13" s="131">
        <f t="shared" si="0"/>
        <v>205852011.98289508</v>
      </c>
      <c r="F13" s="132"/>
      <c r="G13" s="131">
        <f ca="1">SUMIFS('Residential Normalized'!$U:$U,'Residential Normalized'!$B:$B,'Normalized Annual Summary'!B13)</f>
        <v>204809430.10965174</v>
      </c>
      <c r="H13" s="131">
        <f t="shared" si="1"/>
        <v>17497011.198916037</v>
      </c>
      <c r="I13" s="131">
        <f t="shared" ca="1" si="2"/>
        <v>187312418.9107357</v>
      </c>
      <c r="K13" s="130">
        <f t="shared" si="17"/>
        <v>2020</v>
      </c>
      <c r="L13" s="131">
        <f>SUMIFS(Dataset!$I:$I,Dataset!$B:$B,'Normalized Annual Summary'!K13)</f>
        <v>81058179.031870008</v>
      </c>
      <c r="M13" s="131">
        <f>SUMIFS(Dataset!$J:$J,Dataset!$B:$B,'Normalized Annual Summary'!K13)</f>
        <v>8186905.3462602803</v>
      </c>
      <c r="N13" s="131">
        <f t="shared" si="3"/>
        <v>89245084.378130287</v>
      </c>
      <c r="O13" s="132"/>
      <c r="P13" s="131">
        <f ca="1">SUMIFS('GSlt50 Normalized'!$Q:$Q,'GSlt50 Normalized'!$B:$B,'Normalized Annual Summary'!K13)</f>
        <v>89344974.910106763</v>
      </c>
      <c r="Q13" s="131">
        <f t="shared" si="4"/>
        <v>8186905.3462602803</v>
      </c>
      <c r="R13" s="131">
        <f t="shared" ca="1" si="5"/>
        <v>81158069.563846484</v>
      </c>
      <c r="T13" s="130">
        <f t="shared" si="18"/>
        <v>2020</v>
      </c>
      <c r="U13" s="131">
        <f>SUMIFS(Dataset!$L:$L,Dataset!$B:$B,'Normalized Annual Summary'!T13)</f>
        <v>238077543.97890005</v>
      </c>
      <c r="V13" s="131">
        <f>SUMIFS(Dataset!$M:$M,Dataset!$B:$B,'Normalized Annual Summary'!T13)</f>
        <v>18005605.49062698</v>
      </c>
      <c r="W13" s="131">
        <f t="shared" si="6"/>
        <v>256083149.46952704</v>
      </c>
      <c r="X13" s="132"/>
      <c r="Y13" s="131">
        <f ca="1">SUMIFS('GSgt50 Normalized'!$Q:$Q,'GSgt50 Normalized'!$B:$B,'Normalized Annual Summary'!T13)</f>
        <v>258883021.15918368</v>
      </c>
      <c r="Z13" s="131">
        <f t="shared" si="7"/>
        <v>18005605.49062698</v>
      </c>
      <c r="AA13" s="131">
        <f t="shared" ca="1" si="8"/>
        <v>240877415.66855669</v>
      </c>
      <c r="AC13" s="130">
        <f t="shared" si="19"/>
        <v>2020</v>
      </c>
      <c r="AD13" s="131">
        <f>SUMIFS(Dataset!$O:$O,Dataset!$B:$B,'Normalized Annual Summary'!AC13)</f>
        <v>149135512.57800001</v>
      </c>
      <c r="AE13" s="131">
        <f>SUMIFS(Dataset!$P:$P,Dataset!$B:$B,'Normalized Annual Summary'!AC13)</f>
        <v>6309705.8968105884</v>
      </c>
      <c r="AF13" s="131">
        <f t="shared" si="9"/>
        <v>155445218.4748106</v>
      </c>
      <c r="AG13" s="132"/>
      <c r="AH13" s="131">
        <f ca="1">SUMIFS('LargeUse Normalized'!$S:$S,'LargeUse Normalized'!$B:$B,'Normalized Annual Summary'!AC13)</f>
        <v>154184984.38798374</v>
      </c>
      <c r="AI13" s="131">
        <f t="shared" si="10"/>
        <v>6309705.8968105884</v>
      </c>
      <c r="AJ13" s="131">
        <f t="shared" ca="1" si="11"/>
        <v>147875278.49117315</v>
      </c>
      <c r="AL13" s="130">
        <f t="shared" si="20"/>
        <v>2020</v>
      </c>
      <c r="AM13" s="131">
        <f>SUMIFS(Dataset!$R:$R,Dataset!$B:$B,'Normalized Annual Summary'!AL13)</f>
        <v>2029919.202930317</v>
      </c>
      <c r="AN13" s="131">
        <f>'Customer Count'!S12</f>
        <v>5717</v>
      </c>
      <c r="AO13" s="131">
        <f t="shared" si="12"/>
        <v>355.06720359109971</v>
      </c>
      <c r="AP13" s="131">
        <f t="shared" si="13"/>
        <v>2029919.202930317</v>
      </c>
      <c r="AT13" s="130">
        <f t="shared" si="21"/>
        <v>2020</v>
      </c>
      <c r="AU13" s="131">
        <f>SUMIFS(Dataset!$S:$S,Dataset!$B:$B,'Normalized Annual Summary'!AT13)</f>
        <v>1219174</v>
      </c>
      <c r="AV13" s="131">
        <f>'Customer Count'!W12</f>
        <v>168.16666666666666</v>
      </c>
      <c r="AW13" s="131">
        <f t="shared" si="14"/>
        <v>7249.7958374628352</v>
      </c>
      <c r="AX13" s="131">
        <f t="shared" si="15"/>
        <v>1219174</v>
      </c>
      <c r="AY13" s="5"/>
      <c r="AZ13" s="5"/>
      <c r="BA13" s="5"/>
    </row>
    <row r="14" spans="2:53">
      <c r="B14" s="130">
        <f t="shared" si="16"/>
        <v>2021</v>
      </c>
      <c r="C14" s="131">
        <f>SUMIFS(Dataset!$F:$F,Dataset!$B:$B,'Normalized Annual Summary'!B14)</f>
        <v>187264601.68098199</v>
      </c>
      <c r="D14" s="131">
        <f>SUMIFS(Dataset!$G:$G,Dataset!$B:$B,'Normalized Annual Summary'!B14)</f>
        <v>17485463.856305033</v>
      </c>
      <c r="E14" s="131">
        <f t="shared" ref="E14" si="22">C14+D14</f>
        <v>204750065.53728703</v>
      </c>
      <c r="F14" s="132"/>
      <c r="G14" s="131">
        <f ca="1">SUMIFS('Residential Normalized'!$U:$U,'Residential Normalized'!$B:$B,'Normalized Annual Summary'!B14)</f>
        <v>207111785.97911987</v>
      </c>
      <c r="H14" s="131">
        <f t="shared" ref="H14" si="23">D14</f>
        <v>17485463.856305033</v>
      </c>
      <c r="I14" s="131">
        <f t="shared" ref="I14" ca="1" si="24">G14-H14</f>
        <v>189626322.12281483</v>
      </c>
      <c r="J14" s="5"/>
      <c r="K14" s="130">
        <f t="shared" si="17"/>
        <v>2021</v>
      </c>
      <c r="L14" s="131">
        <f>SUMIFS(Dataset!$I:$I,Dataset!$B:$B,'Normalized Annual Summary'!K14)</f>
        <v>82498023.686365008</v>
      </c>
      <c r="M14" s="131">
        <f>SUMIFS(Dataset!$J:$J,Dataset!$B:$B,'Normalized Annual Summary'!K14)</f>
        <v>8216764.7201708583</v>
      </c>
      <c r="N14" s="131">
        <f t="shared" ref="N14" si="25">L14+M14</f>
        <v>90714788.406535864</v>
      </c>
      <c r="O14" s="132"/>
      <c r="P14" s="131">
        <f ca="1">SUMIFS('GSlt50 Normalized'!$Q:$Q,'GSlt50 Normalized'!$B:$B,'Normalized Annual Summary'!K14)</f>
        <v>90964616.594781071</v>
      </c>
      <c r="Q14" s="131">
        <f t="shared" ref="Q14" si="26">M14</f>
        <v>8216764.7201708583</v>
      </c>
      <c r="R14" s="131">
        <f t="shared" ref="R14" ca="1" si="27">P14-Q14</f>
        <v>82747851.874610215</v>
      </c>
      <c r="S14" s="5"/>
      <c r="T14" s="130">
        <f t="shared" si="18"/>
        <v>2021</v>
      </c>
      <c r="U14" s="131">
        <f>SUMIFS(Dataset!$L:$L,Dataset!$B:$B,'Normalized Annual Summary'!T14)</f>
        <v>237838227.15097079</v>
      </c>
      <c r="V14" s="131">
        <f>SUMIFS(Dataset!$M:$M,Dataset!$B:$B,'Normalized Annual Summary'!T14)</f>
        <v>17978291.868358679</v>
      </c>
      <c r="W14" s="131">
        <f t="shared" ref="W14" si="28">U14+V14</f>
        <v>255816519.01932946</v>
      </c>
      <c r="X14" s="132"/>
      <c r="Y14" s="131">
        <f ca="1">SUMIFS('GSgt50 Normalized'!$Q:$Q,'GSgt50 Normalized'!$B:$B,'Normalized Annual Summary'!T14)</f>
        <v>258336897.17896205</v>
      </c>
      <c r="Z14" s="131">
        <f t="shared" ref="Z14" si="29">V14</f>
        <v>17978291.868358679</v>
      </c>
      <c r="AA14" s="131">
        <f t="shared" ref="AA14" ca="1" si="30">Y14-Z14</f>
        <v>240358605.31060338</v>
      </c>
      <c r="AB14" s="5"/>
      <c r="AC14" s="130">
        <f t="shared" si="19"/>
        <v>2021</v>
      </c>
      <c r="AD14" s="131">
        <f>SUMIFS(Dataset!$O:$O,Dataset!$B:$B,'Normalized Annual Summary'!AC14)</f>
        <v>150392389.50099999</v>
      </c>
      <c r="AE14" s="131">
        <f>SUMIFS(Dataset!$P:$P,Dataset!$B:$B,'Normalized Annual Summary'!AC14)</f>
        <v>6304337.845138357</v>
      </c>
      <c r="AF14" s="131">
        <f t="shared" ref="AF14" si="31">AD14+AE14</f>
        <v>156696727.34613836</v>
      </c>
      <c r="AG14" s="132"/>
      <c r="AH14" s="131">
        <f ca="1">SUMIFS('LargeUse Normalized'!$S:$S,'LargeUse Normalized'!$B:$B,'Normalized Annual Summary'!AC14)</f>
        <v>155933297.24309617</v>
      </c>
      <c r="AI14" s="131">
        <f t="shared" ref="AI14" si="32">AE14</f>
        <v>6304337.845138357</v>
      </c>
      <c r="AJ14" s="131">
        <f t="shared" ref="AJ14" ca="1" si="33">AH14-AI14</f>
        <v>149628959.3979578</v>
      </c>
      <c r="AK14" s="5"/>
      <c r="AL14" s="130">
        <f t="shared" si="20"/>
        <v>2021</v>
      </c>
      <c r="AM14" s="131">
        <f>SUMIFS(Dataset!$R:$R,Dataset!$B:$B,'Normalized Annual Summary'!AL14)</f>
        <v>2005959.9297111102</v>
      </c>
      <c r="AN14" s="131">
        <f>'Customer Count'!S13</f>
        <v>5685</v>
      </c>
      <c r="AO14" s="131">
        <f t="shared" ref="AO14" si="34">AM14/AN14</f>
        <v>352.85135087266673</v>
      </c>
      <c r="AP14" s="131">
        <f t="shared" ref="AP14" si="35">AO14*AN14</f>
        <v>2005959.9297111104</v>
      </c>
      <c r="AQ14" s="5"/>
      <c r="AR14" s="5"/>
      <c r="AS14" s="5"/>
      <c r="AT14" s="130">
        <f t="shared" si="21"/>
        <v>2021</v>
      </c>
      <c r="AU14" s="131">
        <f>SUMIFS(Dataset!$S:$S,Dataset!$B:$B,'Normalized Annual Summary'!AT14)</f>
        <v>1214646.01</v>
      </c>
      <c r="AV14" s="131">
        <f>'Customer Count'!W13</f>
        <v>169</v>
      </c>
      <c r="AW14" s="131">
        <f t="shared" ref="AW14" si="36">AU14/AV14</f>
        <v>7187.2544970414201</v>
      </c>
      <c r="AX14" s="131">
        <f t="shared" ref="AX14" si="37">AW14*AV14</f>
        <v>1214646.01</v>
      </c>
      <c r="AY14" s="5"/>
      <c r="AZ14" s="5"/>
      <c r="BA14" s="5"/>
    </row>
    <row r="15" spans="2:53">
      <c r="B15" s="133">
        <f t="shared" si="16"/>
        <v>2022</v>
      </c>
      <c r="C15" s="130"/>
      <c r="D15" s="130"/>
      <c r="E15" s="130"/>
      <c r="F15" s="130"/>
      <c r="G15" s="132">
        <f ca="1">SUMIFS('Residential Normalized'!$U:$U,'Residential Normalized'!$B:$B,'Normalized Annual Summary'!B15)</f>
        <v>205878124.98183587</v>
      </c>
      <c r="H15" s="132">
        <f>'Historic CDM'!L14</f>
        <v>17087155.55338284</v>
      </c>
      <c r="I15" s="132">
        <f ca="1">G15-H15</f>
        <v>188790969.42845303</v>
      </c>
      <c r="J15" s="132"/>
      <c r="K15" s="132">
        <f t="shared" si="17"/>
        <v>2022</v>
      </c>
      <c r="L15" s="132"/>
      <c r="M15" s="132"/>
      <c r="N15" s="132"/>
      <c r="O15" s="132"/>
      <c r="P15" s="132">
        <f ca="1">SUMIFS('GSlt50 Normalized'!$Q:$Q,'GSlt50 Normalized'!$B:$B,'Normalized Annual Summary'!K15)</f>
        <v>94177796.84103708</v>
      </c>
      <c r="Q15" s="132">
        <f>'Historic CDM'!M14</f>
        <v>8161516.6909742504</v>
      </c>
      <c r="R15" s="132">
        <f ca="1">P15-Q15</f>
        <v>86016280.150062829</v>
      </c>
      <c r="S15" s="132"/>
      <c r="T15" s="132">
        <f t="shared" si="18"/>
        <v>2022</v>
      </c>
      <c r="U15" s="132"/>
      <c r="V15" s="132"/>
      <c r="W15" s="132"/>
      <c r="X15" s="132"/>
      <c r="Y15" s="132">
        <f ca="1">SUMIFS('GSgt50 Normalized'!$Q:$Q,'GSgt50 Normalized'!$B:$B,'Normalized Annual Summary'!T15)</f>
        <v>263934949.6095939</v>
      </c>
      <c r="Z15" s="132">
        <f>'Historic CDM'!N14</f>
        <v>17812888.948343419</v>
      </c>
      <c r="AA15" s="132">
        <f ca="1">Y15-Z15</f>
        <v>246122060.66125047</v>
      </c>
      <c r="AB15" s="132"/>
      <c r="AC15" s="132">
        <f t="shared" si="19"/>
        <v>2022</v>
      </c>
      <c r="AD15" s="132"/>
      <c r="AE15" s="132"/>
      <c r="AF15" s="132"/>
      <c r="AG15" s="132"/>
      <c r="AH15" s="132">
        <f ca="1">SUMIFS('LargeUse Normalized'!$S:$S,'LargeUse Normalized'!$B:$B,'Normalized Annual Summary'!AC15)</f>
        <v>161707974.31817907</v>
      </c>
      <c r="AI15" s="132">
        <f>'Historic CDM'!O14</f>
        <v>6289746.9897100152</v>
      </c>
      <c r="AJ15" s="132">
        <f ca="1">AH15-AI15</f>
        <v>155418227.32846907</v>
      </c>
      <c r="AK15" s="132"/>
      <c r="AL15" s="132">
        <f t="shared" si="20"/>
        <v>2022</v>
      </c>
      <c r="AM15" s="132"/>
      <c r="AN15" s="132">
        <f>'Customer Count'!S14</f>
        <v>5710.0785036036286</v>
      </c>
      <c r="AO15" s="132">
        <f>AO14</f>
        <v>352.85135087266673</v>
      </c>
      <c r="AP15" s="132">
        <f t="shared" si="13"/>
        <v>2014808.9135855157</v>
      </c>
      <c r="AQ15" s="132"/>
      <c r="AR15" s="132"/>
      <c r="AS15" s="132"/>
      <c r="AT15" s="132">
        <f t="shared" si="21"/>
        <v>2022</v>
      </c>
      <c r="AU15" s="132"/>
      <c r="AV15" s="132">
        <f>'Customer Count'!W14</f>
        <v>171.00255779647927</v>
      </c>
      <c r="AW15" s="132">
        <f>AW14</f>
        <v>7187.2544970414201</v>
      </c>
      <c r="AX15" s="132">
        <f t="shared" si="15"/>
        <v>1229038.9025283309</v>
      </c>
      <c r="AY15" s="5"/>
      <c r="AZ15" s="5"/>
      <c r="BA15" s="5"/>
    </row>
    <row r="16" spans="2:53">
      <c r="B16" s="133">
        <f t="shared" si="16"/>
        <v>2023</v>
      </c>
      <c r="C16" s="130"/>
      <c r="D16" s="130"/>
      <c r="E16" s="130"/>
      <c r="F16" s="130"/>
      <c r="G16" s="132">
        <f ca="1">SUMIFS('Residential Normalized'!$U:$U,'Residential Normalized'!$B:$B,'Normalized Annual Summary'!B16)</f>
        <v>204651757.57571793</v>
      </c>
      <c r="H16" s="132">
        <f>'Historic CDM'!L15</f>
        <v>16972503.365426704</v>
      </c>
      <c r="I16" s="132">
        <f ca="1">G16-H16</f>
        <v>187679254.21029121</v>
      </c>
      <c r="J16" s="132"/>
      <c r="K16" s="132">
        <f t="shared" si="17"/>
        <v>2023</v>
      </c>
      <c r="L16" s="132"/>
      <c r="M16" s="132"/>
      <c r="N16" s="132"/>
      <c r="O16" s="132"/>
      <c r="P16" s="132">
        <f ca="1">SUMIFS('GSlt50 Normalized'!$Q:$Q,'GSlt50 Normalized'!$B:$B,'Normalized Annual Summary'!K16)</f>
        <v>97020365.369372398</v>
      </c>
      <c r="Q16" s="132">
        <f>'Historic CDM'!M15</f>
        <v>8060202.9179536533</v>
      </c>
      <c r="R16" s="132">
        <f ca="1">P16-Q16</f>
        <v>88960162.451418743</v>
      </c>
      <c r="S16" s="132"/>
      <c r="T16" s="132">
        <f t="shared" si="18"/>
        <v>2023</v>
      </c>
      <c r="U16" s="132"/>
      <c r="V16" s="132"/>
      <c r="W16" s="132"/>
      <c r="X16" s="132"/>
      <c r="Y16" s="132">
        <f ca="1">SUMIFS('GSgt50 Normalized'!$Q:$Q,'GSgt50 Normalized'!$B:$B,'Normalized Annual Summary'!T16)</f>
        <v>269533002.04022592</v>
      </c>
      <c r="Z16" s="132">
        <f>'Historic CDM'!N15</f>
        <v>17471203.215739951</v>
      </c>
      <c r="AA16" s="132">
        <f ca="1">Y16-Z16</f>
        <v>252061798.82448596</v>
      </c>
      <c r="AB16" s="132"/>
      <c r="AC16" s="132">
        <f t="shared" si="19"/>
        <v>2023</v>
      </c>
      <c r="AD16" s="132"/>
      <c r="AE16" s="132"/>
      <c r="AF16" s="132"/>
      <c r="AG16" s="132"/>
      <c r="AH16" s="132">
        <f ca="1">SUMIFS('LargeUse Normalized'!$S:$S,'LargeUse Normalized'!$B:$B,'Normalized Annual Summary'!AC16)</f>
        <v>164715919.67085993</v>
      </c>
      <c r="AI16" s="132">
        <f>'Historic CDM'!O15</f>
        <v>6126714.6591769373</v>
      </c>
      <c r="AJ16" s="132">
        <f ca="1">AH16-AI16</f>
        <v>158589205.01168299</v>
      </c>
      <c r="AK16" s="132"/>
      <c r="AL16" s="132">
        <f t="shared" si="20"/>
        <v>2023</v>
      </c>
      <c r="AM16" s="132"/>
      <c r="AN16" s="132">
        <f>'Customer Count'!S15</f>
        <v>5735.2676371708458</v>
      </c>
      <c r="AO16" s="132">
        <f>AO15</f>
        <v>352.85135087266673</v>
      </c>
      <c r="AP16" s="132">
        <f t="shared" si="13"/>
        <v>2023696.9333920204</v>
      </c>
      <c r="AQ16" s="132"/>
      <c r="AR16" s="132"/>
      <c r="AS16" s="132"/>
      <c r="AT16" s="132">
        <f t="shared" si="21"/>
        <v>2023</v>
      </c>
      <c r="AU16" s="132"/>
      <c r="AV16" s="132">
        <f>'Customer Count'!W15</f>
        <v>173.02884481028539</v>
      </c>
      <c r="AW16" s="132">
        <f>AW15</f>
        <v>7187.2544970414201</v>
      </c>
      <c r="AX16" s="132">
        <f t="shared" si="15"/>
        <v>1243602.3429806058</v>
      </c>
      <c r="AY16" s="5"/>
      <c r="AZ16" s="5"/>
      <c r="BA16" s="5"/>
    </row>
    <row r="17" spans="2:53">
      <c r="B17" s="5"/>
      <c r="C17" s="5"/>
      <c r="D17" s="5"/>
      <c r="E17" s="5"/>
      <c r="F17" s="5"/>
      <c r="G17" s="5"/>
      <c r="H17" s="5"/>
      <c r="I17" s="5"/>
      <c r="K17" s="5"/>
      <c r="L17" s="5"/>
      <c r="M17" s="5"/>
      <c r="N17" s="5"/>
      <c r="O17" s="5"/>
      <c r="P17" s="5"/>
      <c r="Q17" s="5"/>
      <c r="R17" s="5"/>
      <c r="T17" s="5"/>
      <c r="U17" s="5"/>
      <c r="V17" s="5"/>
      <c r="W17" s="5"/>
      <c r="X17" s="5"/>
      <c r="Y17" s="5"/>
      <c r="Z17" s="5"/>
      <c r="AA17" s="5"/>
      <c r="AC17" s="5"/>
      <c r="AD17" s="5"/>
      <c r="AE17" s="5"/>
      <c r="AF17" s="5"/>
      <c r="AG17" s="5"/>
      <c r="AH17" s="5"/>
      <c r="AI17" s="5"/>
      <c r="AJ17" s="5"/>
      <c r="AL17" s="5"/>
      <c r="AM17" s="5"/>
      <c r="AN17" s="5"/>
      <c r="AO17" s="5"/>
      <c r="AP17" s="5"/>
      <c r="AT17" s="5"/>
      <c r="AU17" s="5"/>
      <c r="AV17" s="5"/>
      <c r="AW17" s="5"/>
      <c r="AX17" s="5"/>
      <c r="AY17" s="5"/>
      <c r="AZ17" s="5"/>
      <c r="BA17" s="5"/>
    </row>
    <row r="18" spans="2:53">
      <c r="B18" s="5"/>
      <c r="C18" s="5"/>
      <c r="D18" s="5"/>
      <c r="E18" s="5"/>
      <c r="F18" s="5"/>
      <c r="G18" s="5"/>
      <c r="H18" s="5"/>
      <c r="I18" s="5"/>
      <c r="K18" s="5"/>
      <c r="L18" s="5"/>
      <c r="M18" s="5"/>
      <c r="N18" s="5"/>
      <c r="O18" s="5"/>
      <c r="P18" s="5"/>
      <c r="Q18" s="5"/>
      <c r="R18" s="5"/>
      <c r="T18" s="5"/>
      <c r="U18" s="5"/>
      <c r="V18" s="5"/>
      <c r="W18" s="5"/>
      <c r="X18" s="5"/>
      <c r="Y18" s="5"/>
      <c r="Z18" s="5"/>
      <c r="AA18" s="5"/>
      <c r="AC18" s="5"/>
      <c r="AD18" s="5"/>
      <c r="AE18" s="5"/>
      <c r="AF18" s="5"/>
      <c r="AG18" s="5"/>
      <c r="AH18" s="5"/>
      <c r="AI18" s="5"/>
      <c r="AJ18" s="5"/>
      <c r="AL18" s="5"/>
      <c r="AM18" s="5"/>
      <c r="AN18" s="5"/>
      <c r="AO18" s="5"/>
      <c r="AP18" s="5"/>
      <c r="AT18" s="5"/>
      <c r="AU18" s="5"/>
      <c r="AV18" s="5"/>
      <c r="AW18" s="5"/>
      <c r="AX18" s="5"/>
      <c r="AY18" s="5"/>
      <c r="AZ18" s="5"/>
      <c r="BA18" s="5"/>
    </row>
    <row r="19" spans="2:53">
      <c r="B19" s="5"/>
      <c r="C19" s="5"/>
      <c r="D19" s="5"/>
      <c r="E19" s="5"/>
      <c r="F19" s="5"/>
      <c r="G19" s="5"/>
      <c r="H19" s="5"/>
      <c r="I19" s="5"/>
      <c r="K19" s="5"/>
      <c r="L19" s="5"/>
      <c r="M19" s="5"/>
      <c r="N19" s="5"/>
      <c r="O19" s="5"/>
      <c r="P19" s="5"/>
      <c r="Q19" s="5"/>
      <c r="R19" s="5"/>
      <c r="T19" s="5"/>
      <c r="U19" s="5"/>
      <c r="V19" s="5"/>
      <c r="W19" s="5"/>
      <c r="X19" s="5"/>
      <c r="Y19" s="5"/>
      <c r="Z19" s="5"/>
      <c r="AA19" s="5"/>
      <c r="AC19" s="5"/>
      <c r="AD19" s="5"/>
      <c r="AE19" s="5"/>
      <c r="AF19" s="5"/>
      <c r="AG19" s="5"/>
      <c r="AH19" s="5"/>
      <c r="AI19" s="5"/>
      <c r="AJ19" s="5"/>
      <c r="AL19" s="5"/>
      <c r="AM19" s="5"/>
      <c r="AN19" s="5"/>
      <c r="AO19" s="5"/>
      <c r="AP19" s="5"/>
      <c r="AT19" s="5"/>
      <c r="AU19" s="5"/>
      <c r="AV19" s="5"/>
      <c r="AW19" s="5"/>
      <c r="AX19" s="5"/>
      <c r="AY19" s="5"/>
      <c r="AZ19" s="5"/>
      <c r="BA19" s="5"/>
    </row>
    <row r="20" spans="2:53">
      <c r="B20" s="5"/>
      <c r="C20" s="5"/>
      <c r="D20" s="5"/>
      <c r="E20" s="5"/>
      <c r="F20" s="5"/>
      <c r="G20" s="5"/>
      <c r="H20" s="5"/>
      <c r="I20" s="5"/>
      <c r="K20" s="5"/>
      <c r="L20" s="5"/>
      <c r="M20" s="5"/>
      <c r="N20" s="5"/>
      <c r="O20" s="5"/>
      <c r="P20" s="5"/>
      <c r="Q20" s="5"/>
      <c r="R20" s="5"/>
      <c r="T20" s="5"/>
      <c r="U20" s="5"/>
      <c r="V20" s="5"/>
      <c r="W20" s="5"/>
      <c r="X20" s="5"/>
      <c r="Y20" s="5"/>
      <c r="Z20" s="5"/>
      <c r="AA20" s="5"/>
      <c r="AC20" s="5"/>
      <c r="AD20" s="5"/>
      <c r="AE20" s="5"/>
      <c r="AF20" s="5"/>
      <c r="AG20" s="5"/>
      <c r="AH20" s="5"/>
      <c r="AI20" s="5"/>
      <c r="AJ20" s="5"/>
      <c r="AL20" s="5"/>
      <c r="AM20" s="5"/>
      <c r="AN20" s="5"/>
      <c r="AO20" s="5"/>
      <c r="AP20" s="5"/>
      <c r="AT20" s="5"/>
      <c r="AU20" s="5"/>
      <c r="AV20" s="5"/>
      <c r="AW20" s="5"/>
      <c r="AX20" s="5"/>
      <c r="AY20" s="5"/>
      <c r="AZ20" s="5"/>
      <c r="BA20" s="5"/>
    </row>
    <row r="21" spans="2:53">
      <c r="B21" s="5"/>
      <c r="C21" s="5"/>
      <c r="D21" s="5"/>
      <c r="E21" s="5"/>
      <c r="F21" s="5"/>
      <c r="G21" s="5"/>
      <c r="H21" s="5"/>
      <c r="I21" s="5"/>
      <c r="K21" s="5"/>
      <c r="L21" s="5"/>
      <c r="M21" s="5"/>
      <c r="N21" s="5"/>
      <c r="O21" s="5"/>
      <c r="P21" s="5"/>
      <c r="Q21" s="5"/>
      <c r="R21" s="5"/>
      <c r="T21" s="5"/>
      <c r="U21" s="5"/>
      <c r="V21" s="5"/>
      <c r="W21" s="5"/>
      <c r="X21" s="5"/>
      <c r="Y21" s="5"/>
      <c r="Z21" s="5"/>
      <c r="AA21" s="5"/>
      <c r="AC21" s="5"/>
      <c r="AD21" s="5"/>
      <c r="AE21" s="5"/>
      <c r="AF21" s="5"/>
      <c r="AG21" s="5"/>
      <c r="AH21" s="5"/>
      <c r="AI21" s="5"/>
      <c r="AJ21" s="5"/>
      <c r="AL21" s="5"/>
      <c r="AM21" s="5"/>
      <c r="AN21" s="5"/>
      <c r="AO21" s="5"/>
      <c r="AP21" s="5"/>
      <c r="AT21" s="5"/>
      <c r="AU21" s="5"/>
      <c r="AV21" s="5"/>
      <c r="AW21" s="5"/>
      <c r="AX21" s="5"/>
      <c r="AY21" s="5"/>
      <c r="AZ21" s="5"/>
      <c r="BA21" s="5"/>
    </row>
    <row r="22" spans="2:53">
      <c r="B22" s="5"/>
      <c r="C22" s="5"/>
      <c r="D22" s="5"/>
      <c r="E22" s="5"/>
      <c r="F22" s="5"/>
      <c r="G22" s="5"/>
      <c r="H22" s="5"/>
      <c r="I22" s="5"/>
      <c r="K22" s="5"/>
      <c r="L22" s="5"/>
      <c r="M22" s="5"/>
      <c r="N22" s="5"/>
      <c r="O22" s="5"/>
      <c r="P22" s="5"/>
      <c r="Q22" s="5"/>
      <c r="R22" s="5"/>
      <c r="T22" s="5"/>
      <c r="U22" s="5"/>
      <c r="V22" s="5"/>
      <c r="W22" s="5"/>
      <c r="X22" s="5"/>
      <c r="Y22" s="5"/>
      <c r="Z22" s="5"/>
      <c r="AA22" s="5"/>
      <c r="AC22" s="5"/>
      <c r="AD22" s="5"/>
      <c r="AE22" s="5"/>
      <c r="AF22" s="5"/>
      <c r="AG22" s="5"/>
      <c r="AH22" s="5"/>
      <c r="AI22" s="5"/>
      <c r="AJ22" s="5"/>
      <c r="AL22" s="5"/>
      <c r="AM22" s="5"/>
      <c r="AN22" s="5"/>
      <c r="AO22" s="5"/>
      <c r="AP22" s="5"/>
      <c r="AT22" s="5"/>
      <c r="AU22" s="5"/>
      <c r="AV22" s="5"/>
      <c r="AW22" s="5"/>
      <c r="AX22" s="5"/>
      <c r="AY22" s="5"/>
      <c r="AZ22" s="5"/>
      <c r="BA22" s="5"/>
    </row>
    <row r="23" spans="2:53">
      <c r="B23" s="5"/>
      <c r="C23" s="5"/>
      <c r="D23" s="5"/>
      <c r="E23" s="5"/>
      <c r="F23" s="5"/>
      <c r="G23" s="5"/>
      <c r="H23" s="5"/>
      <c r="I23" s="5"/>
      <c r="K23" s="5"/>
      <c r="L23" s="5"/>
      <c r="M23" s="5"/>
      <c r="N23" s="5"/>
      <c r="O23" s="5"/>
      <c r="P23" s="5"/>
      <c r="Q23" s="5"/>
      <c r="R23" s="5"/>
      <c r="T23" s="5"/>
      <c r="U23" s="5"/>
      <c r="V23" s="5"/>
      <c r="W23" s="5"/>
      <c r="X23" s="5"/>
      <c r="Y23" s="5"/>
      <c r="Z23" s="5"/>
      <c r="AA23" s="5"/>
      <c r="AC23" s="5"/>
      <c r="AD23" s="5"/>
      <c r="AE23" s="5"/>
      <c r="AF23" s="5"/>
      <c r="AG23" s="5"/>
      <c r="AH23" s="5"/>
      <c r="AI23" s="5"/>
      <c r="AJ23" s="5"/>
      <c r="AL23" s="5"/>
      <c r="AM23" s="5"/>
      <c r="AN23" s="5"/>
      <c r="AO23" s="5"/>
      <c r="AP23" s="5"/>
      <c r="AT23" s="5"/>
      <c r="AU23" s="5"/>
      <c r="AV23" s="5"/>
      <c r="AW23" s="5"/>
      <c r="AX23" s="5"/>
      <c r="AY23" s="5"/>
      <c r="AZ23" s="5"/>
      <c r="BA23" s="5"/>
    </row>
    <row r="24" spans="2:53">
      <c r="B24" s="5"/>
      <c r="C24" s="5"/>
      <c r="D24" s="5"/>
      <c r="E24" s="5"/>
      <c r="F24" s="5"/>
      <c r="G24" s="5"/>
      <c r="H24" s="5"/>
      <c r="I24" s="5"/>
      <c r="K24" s="5"/>
      <c r="L24" s="5"/>
      <c r="M24" s="5"/>
      <c r="N24" s="5"/>
      <c r="O24" s="5"/>
      <c r="P24" s="5"/>
      <c r="Q24" s="5"/>
      <c r="R24" s="5"/>
      <c r="T24" s="5"/>
      <c r="U24" s="5"/>
      <c r="V24" s="5"/>
      <c r="W24" s="5"/>
      <c r="X24" s="5"/>
      <c r="Y24" s="5"/>
      <c r="Z24" s="5"/>
      <c r="AA24" s="5"/>
      <c r="AC24" s="5"/>
      <c r="AD24" s="5"/>
      <c r="AE24" s="5"/>
      <c r="AF24" s="5"/>
      <c r="AG24" s="5"/>
      <c r="AH24" s="5"/>
      <c r="AI24" s="5"/>
      <c r="AJ24" s="5"/>
      <c r="AL24" s="5"/>
      <c r="AM24" s="5"/>
      <c r="AN24" s="5"/>
      <c r="AO24" s="5"/>
      <c r="AP24" s="5"/>
      <c r="AT24" s="5"/>
      <c r="AU24" s="5"/>
      <c r="AV24" s="5"/>
      <c r="AW24" s="5"/>
      <c r="AX24" s="5"/>
      <c r="AY24" s="5"/>
      <c r="AZ24" s="5"/>
      <c r="BA24" s="5"/>
    </row>
    <row r="25" spans="2:53">
      <c r="B25" s="5"/>
      <c r="C25" s="5"/>
      <c r="D25" s="5"/>
      <c r="E25" s="5"/>
      <c r="F25" s="5"/>
      <c r="G25" s="5"/>
      <c r="H25" s="5"/>
      <c r="I25" s="5"/>
      <c r="K25" s="5"/>
      <c r="L25" s="5"/>
      <c r="M25" s="5"/>
      <c r="N25" s="5"/>
      <c r="O25" s="5"/>
      <c r="P25" s="5"/>
      <c r="Q25" s="5"/>
      <c r="R25" s="5"/>
      <c r="T25" s="5"/>
      <c r="U25" s="5"/>
      <c r="V25" s="5"/>
      <c r="W25" s="5"/>
      <c r="X25" s="5"/>
      <c r="Y25" s="5"/>
      <c r="Z25" s="5"/>
      <c r="AA25" s="5"/>
      <c r="AC25" s="5"/>
      <c r="AD25" s="5"/>
      <c r="AE25" s="5"/>
      <c r="AF25" s="5"/>
      <c r="AG25" s="5"/>
      <c r="AH25" s="5"/>
      <c r="AI25" s="5"/>
      <c r="AJ25" s="5"/>
      <c r="AL25" s="5"/>
      <c r="AM25" s="5"/>
      <c r="AN25" s="5"/>
      <c r="AO25" s="5"/>
      <c r="AP25" s="5"/>
      <c r="AT25" s="5"/>
      <c r="AU25" s="5"/>
      <c r="AV25" s="5"/>
      <c r="AW25" s="5"/>
      <c r="AX25" s="5"/>
      <c r="AY25" s="5"/>
      <c r="AZ25" s="5"/>
      <c r="BA25" s="5"/>
    </row>
    <row r="26" spans="2:53">
      <c r="B26" s="5"/>
      <c r="C26" s="5"/>
      <c r="D26" s="5"/>
      <c r="E26" s="5"/>
      <c r="F26" s="5"/>
      <c r="G26" s="5"/>
      <c r="H26" s="5"/>
      <c r="I26" s="5"/>
      <c r="K26" s="5"/>
      <c r="L26" s="5"/>
      <c r="M26" s="5"/>
      <c r="N26" s="5"/>
      <c r="O26" s="5"/>
      <c r="P26" s="5"/>
      <c r="Q26" s="5"/>
      <c r="R26" s="5"/>
      <c r="T26" s="5"/>
      <c r="U26" s="5"/>
      <c r="V26" s="5"/>
      <c r="W26" s="5"/>
      <c r="X26" s="5"/>
      <c r="Y26" s="5"/>
      <c r="Z26" s="5"/>
      <c r="AA26" s="5"/>
      <c r="AC26" s="5"/>
      <c r="AD26" s="5"/>
      <c r="AE26" s="5"/>
      <c r="AF26" s="5"/>
      <c r="AG26" s="5"/>
      <c r="AH26" s="5"/>
      <c r="AI26" s="5"/>
      <c r="AJ26" s="5"/>
      <c r="AL26" s="5"/>
      <c r="AM26" s="5"/>
      <c r="AN26" s="5"/>
      <c r="AO26" s="5"/>
      <c r="AP26" s="5"/>
      <c r="AT26" s="5"/>
      <c r="AU26" s="5"/>
      <c r="AV26" s="5"/>
      <c r="AW26" s="5"/>
      <c r="AX26" s="5"/>
      <c r="AY26" s="5"/>
      <c r="AZ26" s="5"/>
      <c r="BA26" s="5"/>
    </row>
    <row r="27" spans="2:53">
      <c r="B27" s="5"/>
      <c r="C27" s="5"/>
      <c r="D27" s="5"/>
      <c r="E27" s="5"/>
      <c r="F27" s="5"/>
      <c r="G27" s="5"/>
      <c r="H27" s="5"/>
      <c r="I27" s="5"/>
      <c r="K27" s="5"/>
      <c r="L27" s="5"/>
      <c r="M27" s="5"/>
      <c r="N27" s="5"/>
      <c r="O27" s="5"/>
      <c r="P27" s="5"/>
      <c r="Q27" s="5"/>
      <c r="R27" s="5"/>
      <c r="T27" s="5"/>
      <c r="U27" s="5"/>
      <c r="V27" s="5"/>
      <c r="W27" s="5"/>
      <c r="X27" s="5"/>
      <c r="Y27" s="5"/>
      <c r="Z27" s="5"/>
      <c r="AA27" s="5"/>
      <c r="AC27" s="5"/>
      <c r="AD27" s="5"/>
      <c r="AE27" s="5"/>
      <c r="AF27" s="5"/>
      <c r="AG27" s="5"/>
      <c r="AH27" s="5"/>
      <c r="AI27" s="5"/>
      <c r="AJ27" s="5"/>
      <c r="AL27" s="5"/>
      <c r="AM27" s="5"/>
      <c r="AN27" s="5"/>
      <c r="AO27" s="5"/>
      <c r="AP27" s="5"/>
      <c r="AT27" s="5"/>
      <c r="AU27" s="5"/>
      <c r="AV27" s="5"/>
      <c r="AW27" s="5"/>
      <c r="AX27" s="5"/>
      <c r="AY27" s="5"/>
      <c r="AZ27" s="5"/>
      <c r="BA27" s="5"/>
    </row>
    <row r="28" spans="2:53">
      <c r="B28" s="5"/>
      <c r="C28" s="5"/>
      <c r="D28" s="5"/>
      <c r="E28" s="5"/>
      <c r="F28" s="5"/>
      <c r="G28" s="5"/>
      <c r="H28" s="5"/>
      <c r="I28" s="5"/>
      <c r="K28" s="5"/>
      <c r="L28" s="5"/>
      <c r="M28" s="5"/>
      <c r="N28" s="5"/>
      <c r="O28" s="5"/>
      <c r="P28" s="5"/>
      <c r="Q28" s="5"/>
      <c r="R28" s="5"/>
      <c r="T28" s="5"/>
      <c r="U28" s="5"/>
      <c r="V28" s="5"/>
      <c r="W28" s="5"/>
      <c r="X28" s="5"/>
      <c r="Y28" s="5"/>
      <c r="Z28" s="5"/>
      <c r="AA28" s="5"/>
      <c r="AC28" s="5"/>
      <c r="AD28" s="5"/>
      <c r="AE28" s="5"/>
      <c r="AF28" s="5"/>
      <c r="AG28" s="5"/>
      <c r="AH28" s="5"/>
      <c r="AI28" s="5"/>
      <c r="AJ28" s="5"/>
      <c r="AL28" s="5"/>
      <c r="AM28" s="5"/>
      <c r="AN28" s="5"/>
      <c r="AO28" s="5"/>
      <c r="AP28" s="5"/>
      <c r="AT28" s="5"/>
      <c r="AU28" s="5"/>
      <c r="AV28" s="5"/>
      <c r="AW28" s="5"/>
      <c r="AX28" s="5"/>
      <c r="AY28" s="5"/>
      <c r="AZ28" s="5"/>
      <c r="BA28" s="5"/>
    </row>
    <row r="29" spans="2:53">
      <c r="B29" s="5"/>
      <c r="C29" s="5"/>
      <c r="D29" s="5"/>
      <c r="E29" s="5"/>
      <c r="F29" s="5"/>
      <c r="G29" s="5"/>
      <c r="H29" s="5"/>
      <c r="I29" s="5"/>
      <c r="K29" s="5"/>
      <c r="L29" s="5"/>
      <c r="M29" s="5"/>
      <c r="N29" s="5"/>
      <c r="O29" s="5"/>
      <c r="P29" s="5"/>
      <c r="Q29" s="5"/>
      <c r="R29" s="5"/>
      <c r="T29" s="5"/>
      <c r="U29" s="5"/>
      <c r="V29" s="5"/>
      <c r="W29" s="5"/>
      <c r="X29" s="5"/>
      <c r="Y29" s="5"/>
      <c r="Z29" s="5"/>
      <c r="AA29" s="5"/>
      <c r="AC29" s="5"/>
      <c r="AD29" s="5"/>
      <c r="AE29" s="5"/>
      <c r="AF29" s="5"/>
      <c r="AG29" s="5"/>
      <c r="AH29" s="5"/>
      <c r="AI29" s="5"/>
      <c r="AJ29" s="5"/>
      <c r="AL29" s="5"/>
      <c r="AM29" s="5"/>
      <c r="AN29" s="5"/>
      <c r="AO29" s="5"/>
      <c r="AP29" s="5"/>
      <c r="AT29" s="5"/>
      <c r="AU29" s="5"/>
      <c r="AV29" s="5"/>
      <c r="AW29" s="5"/>
      <c r="AX29" s="5"/>
      <c r="AY29" s="5"/>
      <c r="AZ29" s="5"/>
      <c r="BA29" s="5"/>
    </row>
    <row r="30" spans="2:53">
      <c r="B30" s="5"/>
      <c r="C30" s="5"/>
      <c r="D30" s="5"/>
      <c r="E30" s="5"/>
      <c r="F30" s="5"/>
      <c r="G30" s="5"/>
      <c r="H30" s="5"/>
      <c r="I30" s="5"/>
      <c r="K30" s="5"/>
      <c r="L30" s="5"/>
      <c r="M30" s="5"/>
      <c r="N30" s="5"/>
      <c r="O30" s="5"/>
      <c r="P30" s="5"/>
      <c r="Q30" s="5"/>
      <c r="R30" s="5"/>
      <c r="T30" s="5"/>
      <c r="U30" s="5"/>
      <c r="V30" s="5"/>
      <c r="W30" s="5"/>
      <c r="X30" s="5"/>
      <c r="Y30" s="5"/>
      <c r="Z30" s="5"/>
      <c r="AA30" s="5"/>
      <c r="AC30" s="5"/>
      <c r="AD30" s="5"/>
      <c r="AE30" s="5"/>
      <c r="AF30" s="5"/>
      <c r="AG30" s="5"/>
      <c r="AH30" s="5"/>
      <c r="AI30" s="5"/>
      <c r="AJ30" s="5"/>
      <c r="AL30" s="5"/>
      <c r="AM30" s="5"/>
      <c r="AN30" s="5"/>
      <c r="AO30" s="5"/>
      <c r="AP30" s="5"/>
      <c r="AT30" s="5"/>
      <c r="AU30" s="5"/>
      <c r="AV30" s="5"/>
      <c r="AW30" s="5"/>
      <c r="AX30" s="5"/>
      <c r="AY30" s="5"/>
      <c r="AZ30" s="5"/>
      <c r="BA30" s="5"/>
    </row>
    <row r="31" spans="2:53">
      <c r="B31" s="5"/>
      <c r="C31" s="5"/>
      <c r="D31" s="5"/>
      <c r="E31" s="5"/>
      <c r="F31" s="5"/>
      <c r="G31" s="5"/>
      <c r="H31" s="5"/>
      <c r="I31" s="5"/>
      <c r="K31" s="5"/>
      <c r="L31" s="5"/>
      <c r="M31" s="5"/>
      <c r="N31" s="5"/>
      <c r="O31" s="5"/>
      <c r="P31" s="5"/>
      <c r="Q31" s="5"/>
      <c r="R31" s="5"/>
      <c r="T31" s="5"/>
      <c r="U31" s="5"/>
      <c r="V31" s="5"/>
      <c r="W31" s="5"/>
      <c r="X31" s="5"/>
      <c r="Y31" s="5"/>
      <c r="Z31" s="5"/>
      <c r="AA31" s="5"/>
      <c r="AC31" s="5"/>
      <c r="AD31" s="5"/>
      <c r="AE31" s="5"/>
      <c r="AF31" s="5"/>
      <c r="AG31" s="5"/>
      <c r="AH31" s="5"/>
      <c r="AI31" s="5"/>
      <c r="AJ31" s="5"/>
      <c r="AL31" s="5"/>
      <c r="AM31" s="5"/>
      <c r="AN31" s="5"/>
      <c r="AO31" s="5"/>
      <c r="AP31" s="5"/>
      <c r="AT31" s="5"/>
      <c r="AU31" s="5"/>
      <c r="AV31" s="5"/>
      <c r="AW31" s="5"/>
      <c r="AX31" s="5"/>
      <c r="AY31" s="5"/>
      <c r="AZ31" s="5"/>
      <c r="BA31" s="5"/>
    </row>
    <row r="32" spans="2:53">
      <c r="B32" s="5"/>
      <c r="C32" s="5"/>
      <c r="D32" s="5"/>
      <c r="E32" s="5"/>
      <c r="F32" s="5"/>
      <c r="G32" s="5"/>
      <c r="H32" s="5"/>
      <c r="I32" s="5"/>
      <c r="K32" s="5"/>
      <c r="L32" s="5"/>
      <c r="M32" s="5"/>
      <c r="N32" s="5"/>
      <c r="O32" s="5"/>
      <c r="P32" s="5"/>
      <c r="Q32" s="5"/>
      <c r="R32" s="5"/>
      <c r="T32" s="5"/>
      <c r="U32" s="5"/>
      <c r="V32" s="5"/>
      <c r="W32" s="5"/>
      <c r="X32" s="5"/>
      <c r="Y32" s="5"/>
      <c r="Z32" s="5"/>
      <c r="AA32" s="5"/>
      <c r="AC32" s="5"/>
      <c r="AD32" s="5"/>
      <c r="AE32" s="5"/>
      <c r="AF32" s="5"/>
      <c r="AG32" s="5"/>
      <c r="AH32" s="5"/>
      <c r="AI32" s="5"/>
      <c r="AJ32" s="5"/>
      <c r="AL32" s="5"/>
      <c r="AM32" s="5"/>
      <c r="AN32" s="5"/>
      <c r="AO32" s="5"/>
      <c r="AP32" s="5"/>
      <c r="AT32" s="5"/>
      <c r="AU32" s="5"/>
      <c r="AV32" s="5"/>
      <c r="AW32" s="5"/>
      <c r="AX32" s="5"/>
      <c r="AY32" s="5"/>
      <c r="AZ32" s="5"/>
      <c r="BA32" s="5"/>
    </row>
    <row r="33" spans="2:53">
      <c r="B33" s="5"/>
      <c r="C33" s="5"/>
      <c r="D33" s="5"/>
      <c r="E33" s="5"/>
      <c r="F33" s="5"/>
      <c r="G33" s="5"/>
      <c r="H33" s="5"/>
      <c r="I33" s="5"/>
      <c r="K33" s="5"/>
      <c r="L33" s="5"/>
      <c r="M33" s="5"/>
      <c r="N33" s="5"/>
      <c r="O33" s="5"/>
      <c r="P33" s="5"/>
      <c r="Q33" s="5"/>
      <c r="R33" s="5"/>
      <c r="T33" s="5"/>
      <c r="U33" s="5"/>
      <c r="V33" s="5"/>
      <c r="W33" s="5"/>
      <c r="X33" s="5"/>
      <c r="Y33" s="5"/>
      <c r="Z33" s="5"/>
      <c r="AA33" s="5"/>
      <c r="AC33" s="5"/>
      <c r="AD33" s="5"/>
      <c r="AE33" s="5"/>
      <c r="AF33" s="5"/>
      <c r="AG33" s="5"/>
      <c r="AH33" s="5"/>
      <c r="AI33" s="5"/>
      <c r="AJ33" s="5"/>
      <c r="AL33" s="5"/>
      <c r="AM33" s="5"/>
      <c r="AN33" s="5"/>
      <c r="AO33" s="5"/>
      <c r="AP33" s="5"/>
      <c r="AT33" s="5"/>
      <c r="AU33" s="5"/>
      <c r="AV33" s="5"/>
      <c r="AW33" s="5"/>
      <c r="AX33" s="5"/>
      <c r="AY33" s="5"/>
      <c r="AZ33" s="5"/>
      <c r="BA33" s="5"/>
    </row>
    <row r="34" spans="2:53">
      <c r="B34" s="5"/>
      <c r="C34" s="5"/>
      <c r="D34" s="5"/>
      <c r="E34" s="5"/>
      <c r="F34" s="5"/>
      <c r="G34" s="5"/>
      <c r="H34" s="5"/>
      <c r="I34" s="5"/>
      <c r="K34" s="5"/>
      <c r="L34" s="5"/>
      <c r="M34" s="5"/>
      <c r="N34" s="5"/>
      <c r="O34" s="5"/>
      <c r="P34" s="5"/>
      <c r="Q34" s="5"/>
      <c r="R34" s="5"/>
      <c r="T34" s="5"/>
      <c r="U34" s="5"/>
      <c r="V34" s="5"/>
      <c r="W34" s="5"/>
      <c r="X34" s="5"/>
      <c r="Y34" s="5"/>
      <c r="Z34" s="5"/>
      <c r="AA34" s="5"/>
      <c r="AC34" s="5"/>
      <c r="AD34" s="5"/>
      <c r="AE34" s="5"/>
      <c r="AF34" s="5"/>
      <c r="AG34" s="5"/>
      <c r="AH34" s="5"/>
      <c r="AI34" s="5"/>
      <c r="AJ34" s="5"/>
      <c r="AL34" s="5"/>
      <c r="AM34" s="5"/>
      <c r="AN34" s="5"/>
      <c r="AO34" s="5"/>
      <c r="AP34" s="5"/>
      <c r="AT34" s="5"/>
      <c r="AU34" s="5"/>
      <c r="AV34" s="5"/>
      <c r="AW34" s="5"/>
      <c r="AX34" s="5"/>
      <c r="AY34" s="5"/>
      <c r="AZ34" s="5"/>
      <c r="BA34" s="5"/>
    </row>
    <row r="35" spans="2:53">
      <c r="B35" s="5"/>
      <c r="C35" s="5"/>
      <c r="D35" s="5"/>
      <c r="E35" s="5"/>
      <c r="F35" s="5"/>
      <c r="G35" s="5"/>
      <c r="H35" s="5"/>
      <c r="I35" s="5"/>
      <c r="K35" s="5"/>
      <c r="L35" s="5"/>
      <c r="M35" s="5"/>
      <c r="N35" s="5"/>
      <c r="O35" s="5"/>
      <c r="P35" s="5"/>
      <c r="Q35" s="5"/>
      <c r="R35" s="5"/>
      <c r="T35" s="5"/>
      <c r="U35" s="5"/>
      <c r="V35" s="5"/>
      <c r="W35" s="5"/>
      <c r="X35" s="5"/>
      <c r="Y35" s="5"/>
      <c r="Z35" s="5"/>
      <c r="AA35" s="5"/>
      <c r="AC35" s="5"/>
      <c r="AD35" s="5"/>
      <c r="AE35" s="5"/>
      <c r="AF35" s="5"/>
      <c r="AG35" s="5"/>
      <c r="AH35" s="5"/>
      <c r="AI35" s="5"/>
      <c r="AJ35" s="5"/>
      <c r="AL35" s="5"/>
      <c r="AM35" s="5"/>
      <c r="AN35" s="5"/>
      <c r="AO35" s="5"/>
      <c r="AP35" s="5"/>
      <c r="AT35" s="5"/>
      <c r="AU35" s="5"/>
      <c r="AV35" s="5"/>
      <c r="AW35" s="5"/>
      <c r="AX35" s="5"/>
      <c r="AY35" s="5"/>
      <c r="AZ35" s="5"/>
      <c r="BA35" s="5"/>
    </row>
    <row r="36" spans="2:53">
      <c r="B36" s="5"/>
      <c r="C36" s="5"/>
      <c r="D36" s="5"/>
      <c r="E36" s="5"/>
      <c r="F36" s="5"/>
      <c r="G36" s="5"/>
      <c r="H36" s="5"/>
      <c r="I36" s="5"/>
      <c r="K36" s="5"/>
      <c r="L36" s="5"/>
      <c r="M36" s="5"/>
      <c r="N36" s="5"/>
      <c r="O36" s="5"/>
      <c r="P36" s="5"/>
      <c r="Q36" s="5"/>
      <c r="R36" s="5"/>
      <c r="T36" s="5"/>
      <c r="U36" s="5"/>
      <c r="V36" s="5"/>
      <c r="W36" s="5"/>
      <c r="X36" s="5"/>
      <c r="Y36" s="5"/>
      <c r="Z36" s="5"/>
      <c r="AA36" s="5"/>
      <c r="AC36" s="5"/>
      <c r="AD36" s="5"/>
      <c r="AE36" s="5"/>
      <c r="AF36" s="5"/>
      <c r="AG36" s="5"/>
      <c r="AH36" s="5"/>
      <c r="AI36" s="5"/>
      <c r="AJ36" s="5"/>
      <c r="AL36" s="5"/>
      <c r="AM36" s="5"/>
      <c r="AN36" s="5"/>
      <c r="AO36" s="5"/>
      <c r="AP36" s="5"/>
      <c r="AT36" s="5"/>
      <c r="AU36" s="5"/>
      <c r="AV36" s="5"/>
      <c r="AW36" s="5"/>
      <c r="AX36" s="5"/>
      <c r="AY36" s="5"/>
      <c r="AZ36" s="5"/>
      <c r="BA36" s="5"/>
    </row>
    <row r="37" spans="2:53">
      <c r="B37" s="5"/>
      <c r="C37" s="5"/>
      <c r="D37" s="5"/>
      <c r="E37" s="5"/>
      <c r="F37" s="5"/>
      <c r="G37" s="5"/>
      <c r="H37" s="5"/>
      <c r="I37" s="5"/>
      <c r="AL37" s="5"/>
      <c r="AM37" s="5"/>
      <c r="AN37" s="5"/>
      <c r="AO37" s="5"/>
      <c r="AP37" s="5"/>
      <c r="AT37" s="5"/>
      <c r="AU37" s="5"/>
      <c r="AV37" s="5"/>
      <c r="AW37" s="5"/>
      <c r="AX37" s="5"/>
      <c r="AY37" s="5"/>
      <c r="AZ37" s="5"/>
      <c r="BA37" s="5"/>
    </row>
    <row r="38" spans="2:53">
      <c r="AT38" s="5"/>
      <c r="AU38" s="5"/>
      <c r="AV38" s="5"/>
      <c r="AW38" s="5"/>
      <c r="AX38" s="5"/>
      <c r="AY38" s="5"/>
      <c r="AZ38" s="5"/>
      <c r="BA38" s="5"/>
    </row>
    <row r="39" spans="2:53">
      <c r="AT39" s="5"/>
      <c r="AU39" s="5"/>
      <c r="AV39" s="5"/>
      <c r="AW39" s="5"/>
      <c r="AX39" s="5"/>
      <c r="AY39" s="5"/>
      <c r="AZ39" s="5"/>
      <c r="BA39" s="5"/>
    </row>
    <row r="40" spans="2:53">
      <c r="AT40" s="5"/>
      <c r="AU40" s="5"/>
      <c r="AV40" s="5"/>
      <c r="AW40" s="5"/>
      <c r="AX40" s="5"/>
      <c r="AY40" s="5"/>
      <c r="AZ40" s="5"/>
      <c r="BA40" s="5"/>
    </row>
    <row r="41" spans="2:53">
      <c r="AT41" s="5"/>
      <c r="AU41" s="5"/>
      <c r="AV41" s="5"/>
      <c r="AW41" s="5"/>
      <c r="AX41" s="5"/>
      <c r="AY41" s="5"/>
      <c r="AZ41" s="5"/>
      <c r="BA41" s="5"/>
    </row>
    <row r="42" spans="2:53">
      <c r="AT42" s="5"/>
      <c r="AU42" s="5"/>
      <c r="AV42" s="5"/>
      <c r="AW42" s="5"/>
      <c r="AX42" s="5"/>
      <c r="AY42" s="5"/>
      <c r="AZ42" s="5"/>
      <c r="BA42" s="5"/>
    </row>
    <row r="43" spans="2:53">
      <c r="AT43" s="5"/>
      <c r="AU43" s="5"/>
      <c r="AV43" s="5"/>
      <c r="AW43" s="5"/>
      <c r="AX43" s="5"/>
      <c r="AY43" s="5"/>
      <c r="AZ43" s="5"/>
      <c r="BA43" s="5"/>
    </row>
    <row r="44" spans="2:53">
      <c r="AT44" s="5"/>
      <c r="AU44" s="5"/>
      <c r="AV44" s="5"/>
      <c r="AW44" s="5"/>
      <c r="AX44" s="5"/>
      <c r="AY44" s="5"/>
      <c r="AZ44" s="5"/>
      <c r="BA44" s="5"/>
    </row>
    <row r="45" spans="2:53">
      <c r="AT45" s="5"/>
      <c r="AU45" s="5"/>
      <c r="AV45" s="5"/>
      <c r="AW45" s="5"/>
      <c r="AX45" s="5"/>
      <c r="AY45" s="5"/>
      <c r="AZ45" s="5"/>
      <c r="BA45" s="5"/>
    </row>
    <row r="46" spans="2:53">
      <c r="AT46" s="5"/>
      <c r="AU46" s="5"/>
      <c r="AV46" s="5"/>
      <c r="AW46" s="5"/>
      <c r="AX46" s="5"/>
      <c r="AY46" s="5"/>
      <c r="AZ46" s="5"/>
      <c r="BA46" s="5"/>
    </row>
    <row r="47" spans="2:53">
      <c r="AT47" s="5"/>
      <c r="AU47" s="5"/>
      <c r="AV47" s="5"/>
      <c r="AW47" s="5"/>
      <c r="AX47" s="5"/>
      <c r="AY47" s="5"/>
      <c r="AZ47" s="5"/>
      <c r="BA47" s="5"/>
    </row>
    <row r="48" spans="2:53">
      <c r="AT48" s="5"/>
      <c r="AU48" s="5"/>
      <c r="AV48" s="5"/>
      <c r="AW48" s="5"/>
      <c r="AX48" s="5"/>
      <c r="AY48" s="5"/>
      <c r="AZ48" s="5"/>
      <c r="BA48" s="5"/>
    </row>
    <row r="49" spans="46:53">
      <c r="AT49" s="5"/>
      <c r="AU49" s="5"/>
      <c r="AV49" s="5"/>
      <c r="AW49" s="5"/>
      <c r="AX49" s="5"/>
      <c r="AY49" s="5"/>
      <c r="AZ49" s="5"/>
      <c r="BA49" s="5"/>
    </row>
    <row r="50" spans="46:53">
      <c r="AT50" s="5"/>
      <c r="AU50" s="5"/>
      <c r="AV50" s="5"/>
      <c r="AW50" s="5"/>
      <c r="AX50" s="5"/>
      <c r="AY50" s="5"/>
      <c r="AZ50" s="5"/>
      <c r="BA50" s="5"/>
    </row>
    <row r="51" spans="46:53">
      <c r="AT51" s="5"/>
      <c r="AU51" s="5"/>
      <c r="AV51" s="5"/>
      <c r="AW51" s="5"/>
      <c r="AX51" s="5"/>
      <c r="AY51" s="5"/>
      <c r="AZ51" s="5"/>
      <c r="BA51" s="5"/>
    </row>
    <row r="52" spans="46:53">
      <c r="AT52" s="5"/>
      <c r="AU52" s="5"/>
      <c r="AV52" s="5"/>
      <c r="AW52" s="5"/>
      <c r="AX52" s="5"/>
      <c r="AY52" s="5"/>
      <c r="AZ52" s="5"/>
      <c r="BA52" s="5"/>
    </row>
    <row r="53" spans="46:53">
      <c r="AT53" s="5"/>
      <c r="AU53" s="5"/>
      <c r="AV53" s="5"/>
      <c r="AW53" s="5"/>
      <c r="AX53" s="5"/>
      <c r="AY53" s="5"/>
      <c r="AZ53" s="5"/>
      <c r="BA53" s="5"/>
    </row>
  </sheetData>
  <mergeCells count="6">
    <mergeCell ref="AT2:AX2"/>
    <mergeCell ref="B2:I2"/>
    <mergeCell ref="K2:R2"/>
    <mergeCell ref="T2:AA2"/>
    <mergeCell ref="AC2:AJ2"/>
    <mergeCell ref="AL2:AP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116E-C195-43C1-96A8-5E1EB472F4B6}">
  <sheetPr codeName="Sheet15"/>
  <dimension ref="A2:Z64"/>
  <sheetViews>
    <sheetView workbookViewId="0">
      <selection activeCell="T14" sqref="T14"/>
    </sheetView>
  </sheetViews>
  <sheetFormatPr defaultRowHeight="12.75"/>
  <cols>
    <col min="1" max="1" width="6" style="68" customWidth="1"/>
    <col min="2" max="2" width="5" style="68" bestFit="1" customWidth="1"/>
    <col min="3" max="3" width="10" style="68" bestFit="1" customWidth="1"/>
    <col min="4" max="4" width="9.85546875" style="68" customWidth="1"/>
    <col min="5" max="6" width="5.28515625" style="68" customWidth="1"/>
    <col min="7" max="7" width="10" style="68" bestFit="1" customWidth="1"/>
    <col min="8" max="8" width="9.28515625" style="68" bestFit="1" customWidth="1"/>
    <col min="9" max="9" width="5.7109375" style="68" customWidth="1"/>
    <col min="10" max="10" width="7.28515625" style="68" bestFit="1" customWidth="1"/>
    <col min="11" max="11" width="10" style="68" bestFit="1" customWidth="1"/>
    <col min="12" max="12" width="11" style="68" customWidth="1"/>
    <col min="13" max="13" width="6.5703125" style="68" customWidth="1"/>
    <col min="14" max="14" width="5" style="68" bestFit="1" customWidth="1"/>
    <col min="15" max="15" width="10" style="68" bestFit="1" customWidth="1"/>
    <col min="16" max="16" width="9.28515625" style="68" bestFit="1" customWidth="1"/>
    <col min="17" max="17" width="7.140625" style="68" customWidth="1"/>
    <col min="18" max="18" width="5" style="68" bestFit="1" customWidth="1"/>
    <col min="19" max="19" width="10" style="68" bestFit="1" customWidth="1"/>
    <col min="20" max="20" width="9.140625" style="68" customWidth="1"/>
    <col min="21" max="21" width="7.140625" style="68" customWidth="1"/>
    <col min="22" max="22" width="5" style="68" bestFit="1" customWidth="1"/>
    <col min="23" max="23" width="10" style="68" bestFit="1" customWidth="1"/>
    <col min="24" max="24" width="8.28515625" style="68" bestFit="1" customWidth="1"/>
    <col min="25" max="16384" width="9.140625" style="68"/>
  </cols>
  <sheetData>
    <row r="2" spans="2:26">
      <c r="B2" s="203" t="s">
        <v>99</v>
      </c>
      <c r="C2" s="203"/>
      <c r="D2" s="202" t="s">
        <v>100</v>
      </c>
      <c r="E2" s="67"/>
      <c r="F2" s="203" t="s">
        <v>101</v>
      </c>
      <c r="G2" s="203"/>
      <c r="H2" s="202" t="s">
        <v>100</v>
      </c>
      <c r="I2" s="67"/>
      <c r="J2" s="203" t="s">
        <v>102</v>
      </c>
      <c r="K2" s="203"/>
      <c r="L2" s="202" t="s">
        <v>100</v>
      </c>
      <c r="M2" s="67"/>
      <c r="N2" s="203" t="s">
        <v>126</v>
      </c>
      <c r="O2" s="203"/>
      <c r="P2" s="202" t="s">
        <v>100</v>
      </c>
      <c r="Q2" s="67"/>
      <c r="R2" s="203" t="s">
        <v>127</v>
      </c>
      <c r="S2" s="203"/>
      <c r="T2" s="202" t="s">
        <v>100</v>
      </c>
      <c r="U2" s="67"/>
      <c r="V2" s="203" t="s">
        <v>103</v>
      </c>
      <c r="W2" s="203"/>
      <c r="X2" s="202" t="s">
        <v>100</v>
      </c>
    </row>
    <row r="3" spans="2:26">
      <c r="B3" s="69" t="s">
        <v>13</v>
      </c>
      <c r="C3" s="69" t="s">
        <v>104</v>
      </c>
      <c r="D3" s="202"/>
      <c r="E3" s="67"/>
      <c r="F3" s="69" t="s">
        <v>13</v>
      </c>
      <c r="G3" s="69" t="s">
        <v>104</v>
      </c>
      <c r="H3" s="202"/>
      <c r="I3" s="67"/>
      <c r="J3" s="69" t="s">
        <v>13</v>
      </c>
      <c r="K3" s="69" t="s">
        <v>104</v>
      </c>
      <c r="L3" s="202"/>
      <c r="M3" s="67"/>
      <c r="N3" s="69" t="s">
        <v>13</v>
      </c>
      <c r="O3" s="69" t="s">
        <v>105</v>
      </c>
      <c r="P3" s="202"/>
      <c r="Q3" s="67"/>
      <c r="R3" s="69" t="s">
        <v>13</v>
      </c>
      <c r="S3" s="69" t="s">
        <v>105</v>
      </c>
      <c r="T3" s="202"/>
      <c r="U3" s="67"/>
      <c r="V3" s="69" t="s">
        <v>13</v>
      </c>
      <c r="W3" s="69" t="s">
        <v>105</v>
      </c>
      <c r="X3" s="202"/>
    </row>
    <row r="4" spans="2:26">
      <c r="B4" s="67">
        <v>2012</v>
      </c>
      <c r="C4" s="70">
        <f>AVERAGEIFS(Dataset!W:W,Dataset!$B:$B,B4)</f>
        <v>23192.5</v>
      </c>
      <c r="D4" s="100"/>
      <c r="E4" s="67"/>
      <c r="F4" s="67">
        <v>2012</v>
      </c>
      <c r="G4" s="70">
        <f>AVERAGEIFS(Dataset!X:X,Dataset!$B:$B,F4)</f>
        <v>3196.8333333333335</v>
      </c>
      <c r="H4" s="100"/>
      <c r="I4" s="71"/>
      <c r="J4" s="67">
        <v>2012</v>
      </c>
      <c r="K4" s="70">
        <f>AVERAGEIFS(Dataset!Y:Y,Dataset!$B:$B,J4)</f>
        <v>359.58333333333331</v>
      </c>
      <c r="L4" s="100"/>
      <c r="M4" s="71"/>
      <c r="N4" s="67">
        <v>2012</v>
      </c>
      <c r="O4" s="70">
        <f>AVERAGEIFS(Dataset!Z:Z,Dataset!$B:$B,N4)</f>
        <v>3</v>
      </c>
      <c r="P4" s="100"/>
      <c r="Q4" s="71"/>
      <c r="R4" s="67">
        <v>2012</v>
      </c>
      <c r="S4" s="70">
        <f>AVERAGEIFS(Dataset!AA:AA,Dataset!$B:$B,N4)</f>
        <v>5126</v>
      </c>
      <c r="T4" s="100"/>
      <c r="U4" s="71"/>
      <c r="V4" s="67">
        <v>2012</v>
      </c>
      <c r="W4" s="70">
        <f>AVERAGEIFS(Dataset!AB:AB,Dataset!$B:$B,R4)</f>
        <v>152</v>
      </c>
      <c r="X4" s="100"/>
    </row>
    <row r="5" spans="2:26">
      <c r="B5" s="67">
        <f t="shared" ref="B5:B15" si="0">B4+1</f>
        <v>2013</v>
      </c>
      <c r="C5" s="70">
        <f>AVERAGEIFS(Dataset!W:W,Dataset!$B:$B,B5)</f>
        <v>23467.5</v>
      </c>
      <c r="D5" s="100">
        <f t="shared" ref="D5:D13" si="1">C5/C4</f>
        <v>1.0118572814487443</v>
      </c>
      <c r="E5" s="71"/>
      <c r="F5" s="67">
        <f t="shared" ref="F5:F15" si="2">F4+1</f>
        <v>2013</v>
      </c>
      <c r="G5" s="70">
        <f>AVERAGEIFS(Dataset!X:X,Dataset!$B:$B,F5)</f>
        <v>3159.75</v>
      </c>
      <c r="H5" s="100">
        <f t="shared" ref="H5:H13" si="3">G5/G4</f>
        <v>0.98839997914602984</v>
      </c>
      <c r="I5" s="71"/>
      <c r="J5" s="67">
        <f t="shared" ref="J5:J15" si="4">J4+1</f>
        <v>2013</v>
      </c>
      <c r="K5" s="70">
        <f>AVERAGEIFS(Dataset!Y:Y,Dataset!$B:$B,J5)</f>
        <v>370.75</v>
      </c>
      <c r="L5" s="100">
        <f t="shared" ref="L5:L13" si="5">K5/K4</f>
        <v>1.0310544611819237</v>
      </c>
      <c r="M5" s="71"/>
      <c r="N5" s="67">
        <f t="shared" ref="N5:N15" si="6">N4+1</f>
        <v>2013</v>
      </c>
      <c r="O5" s="70">
        <f>AVERAGEIFS(Dataset!Z:Z,Dataset!$B:$B,N5)</f>
        <v>3</v>
      </c>
      <c r="P5" s="100">
        <f t="shared" ref="P5:P13" si="7">O5/O4</f>
        <v>1</v>
      </c>
      <c r="Q5" s="71"/>
      <c r="R5" s="67">
        <f t="shared" ref="R5:R15" si="8">R4+1</f>
        <v>2013</v>
      </c>
      <c r="S5" s="70">
        <f>AVERAGEIFS(Dataset!AA:AA,Dataset!$B:$B,N5)</f>
        <v>5384.916666666667</v>
      </c>
      <c r="T5" s="100">
        <f t="shared" ref="T5:T13" si="9">S5/S4</f>
        <v>1.0505104695018859</v>
      </c>
      <c r="U5" s="71"/>
      <c r="V5" s="67">
        <f t="shared" ref="V5:V15" si="10">V4+1</f>
        <v>2013</v>
      </c>
      <c r="W5" s="70">
        <f>AVERAGEIFS(Dataset!AB:AB,Dataset!$B:$B,R5)</f>
        <v>150.83333333333334</v>
      </c>
      <c r="X5" s="100">
        <f t="shared" ref="X5:X13" si="11">W5/W4</f>
        <v>0.99232456140350889</v>
      </c>
    </row>
    <row r="6" spans="2:26">
      <c r="B6" s="67">
        <f t="shared" si="0"/>
        <v>2014</v>
      </c>
      <c r="C6" s="70">
        <f>AVERAGEIFS(Dataset!W:W,Dataset!$B:$B,B6)</f>
        <v>23852.583333333332</v>
      </c>
      <c r="D6" s="101">
        <f t="shared" si="1"/>
        <v>1.0164092184226412</v>
      </c>
      <c r="E6" s="71"/>
      <c r="F6" s="67">
        <f t="shared" si="2"/>
        <v>2014</v>
      </c>
      <c r="G6" s="70">
        <f>AVERAGEIFS(Dataset!X:X,Dataset!$B:$B,F6)</f>
        <v>3051.3333333333335</v>
      </c>
      <c r="H6" s="101">
        <f t="shared" si="3"/>
        <v>0.96568821372998925</v>
      </c>
      <c r="I6" s="71"/>
      <c r="J6" s="67">
        <f t="shared" si="4"/>
        <v>2014</v>
      </c>
      <c r="K6" s="70">
        <f>AVERAGEIFS(Dataset!Y:Y,Dataset!$B:$B,J6)</f>
        <v>324.5</v>
      </c>
      <c r="L6" s="101">
        <f t="shared" si="5"/>
        <v>0.87525286581254214</v>
      </c>
      <c r="M6" s="71"/>
      <c r="N6" s="67">
        <f t="shared" si="6"/>
        <v>2014</v>
      </c>
      <c r="O6" s="70">
        <f>AVERAGEIFS(Dataset!Z:Z,Dataset!$B:$B,N6)</f>
        <v>3</v>
      </c>
      <c r="P6" s="101">
        <f t="shared" si="7"/>
        <v>1</v>
      </c>
      <c r="Q6" s="71"/>
      <c r="R6" s="67">
        <f t="shared" si="8"/>
        <v>2014</v>
      </c>
      <c r="S6" s="70">
        <f>AVERAGEIFS(Dataset!AA:AA,Dataset!$B:$B,N6)</f>
        <v>5228.083333333333</v>
      </c>
      <c r="T6" s="101">
        <f t="shared" si="9"/>
        <v>0.97087543911233531</v>
      </c>
      <c r="U6" s="71"/>
      <c r="V6" s="67">
        <f t="shared" si="10"/>
        <v>2014</v>
      </c>
      <c r="W6" s="70">
        <f>AVERAGEIFS(Dataset!AB:AB,Dataset!$B:$B,R6)</f>
        <v>146.5</v>
      </c>
      <c r="X6" s="101">
        <f t="shared" si="11"/>
        <v>0.97127071823204414</v>
      </c>
    </row>
    <row r="7" spans="2:26">
      <c r="B7" s="67">
        <f t="shared" si="0"/>
        <v>2015</v>
      </c>
      <c r="C7" s="70">
        <f>AVERAGEIFS(Dataset!W:W,Dataset!$B:$B,B7)</f>
        <v>24056.166666666668</v>
      </c>
      <c r="D7" s="100">
        <f t="shared" si="1"/>
        <v>1.0085350643361481</v>
      </c>
      <c r="E7" s="72"/>
      <c r="F7" s="67">
        <f t="shared" si="2"/>
        <v>2015</v>
      </c>
      <c r="G7" s="70">
        <f>AVERAGEIFS(Dataset!X:X,Dataset!$B:$B,F7)</f>
        <v>2983.5833333333335</v>
      </c>
      <c r="H7" s="100">
        <f t="shared" si="3"/>
        <v>0.97779659165392174</v>
      </c>
      <c r="I7" s="72"/>
      <c r="J7" s="67">
        <f t="shared" si="4"/>
        <v>2015</v>
      </c>
      <c r="K7" s="70">
        <f>AVERAGEIFS(Dataset!Y:Y,Dataset!$B:$B,J7)</f>
        <v>326.5</v>
      </c>
      <c r="L7" s="100">
        <f t="shared" si="5"/>
        <v>1.0061633281972264</v>
      </c>
      <c r="M7" s="72"/>
      <c r="N7" s="67">
        <f t="shared" si="6"/>
        <v>2015</v>
      </c>
      <c r="O7" s="70">
        <f>AVERAGEIFS(Dataset!Z:Z,Dataset!$B:$B,N7)</f>
        <v>3</v>
      </c>
      <c r="P7" s="100">
        <f t="shared" si="7"/>
        <v>1</v>
      </c>
      <c r="Q7" s="72"/>
      <c r="R7" s="67">
        <f t="shared" si="8"/>
        <v>2015</v>
      </c>
      <c r="S7" s="70">
        <f>AVERAGEIFS(Dataset!AA:AA,Dataset!$B:$B,N7)</f>
        <v>5356.25</v>
      </c>
      <c r="T7" s="100">
        <f t="shared" si="9"/>
        <v>1.0245150389722175</v>
      </c>
      <c r="U7" s="72"/>
      <c r="V7" s="67">
        <f t="shared" si="10"/>
        <v>2015</v>
      </c>
      <c r="W7" s="70">
        <f>AVERAGEIFS(Dataset!AB:AB,Dataset!$B:$B,R7)</f>
        <v>144.91666666666666</v>
      </c>
      <c r="X7" s="100">
        <f t="shared" si="11"/>
        <v>0.98919226393629123</v>
      </c>
    </row>
    <row r="8" spans="2:26">
      <c r="B8" s="67">
        <f t="shared" si="0"/>
        <v>2016</v>
      </c>
      <c r="C8" s="70">
        <f>AVERAGEIFS(Dataset!W:W,Dataset!$B:$B,B8)</f>
        <v>24121.916666666668</v>
      </c>
      <c r="D8" s="100">
        <f t="shared" si="1"/>
        <v>1.0027331869167295</v>
      </c>
      <c r="E8" s="72"/>
      <c r="F8" s="67">
        <f t="shared" si="2"/>
        <v>2016</v>
      </c>
      <c r="G8" s="70">
        <f>AVERAGEIFS(Dataset!X:X,Dataset!$B:$B,F8)</f>
        <v>2956.25</v>
      </c>
      <c r="H8" s="100">
        <f t="shared" si="3"/>
        <v>0.9908387565287825</v>
      </c>
      <c r="I8" s="72"/>
      <c r="J8" s="67">
        <f t="shared" si="4"/>
        <v>2016</v>
      </c>
      <c r="K8" s="70">
        <f>AVERAGEIFS(Dataset!Y:Y,Dataset!$B:$B,J8)</f>
        <v>325.33333333333331</v>
      </c>
      <c r="L8" s="100">
        <f t="shared" si="5"/>
        <v>0.99642674834099021</v>
      </c>
      <c r="M8" s="72"/>
      <c r="N8" s="67">
        <f t="shared" si="6"/>
        <v>2016</v>
      </c>
      <c r="O8" s="70">
        <f>AVERAGEIFS(Dataset!Z:Z,Dataset!$B:$B,N8)</f>
        <v>3</v>
      </c>
      <c r="P8" s="100">
        <f t="shared" si="7"/>
        <v>1</v>
      </c>
      <c r="Q8" s="72"/>
      <c r="R8" s="67">
        <f t="shared" si="8"/>
        <v>2016</v>
      </c>
      <c r="S8" s="70">
        <f>AVERAGEIFS(Dataset!AA:AA,Dataset!$B:$B,N8)</f>
        <v>5561.25</v>
      </c>
      <c r="T8" s="100">
        <f t="shared" si="9"/>
        <v>1.0382730455075846</v>
      </c>
      <c r="U8" s="72"/>
      <c r="V8" s="67">
        <f t="shared" si="10"/>
        <v>2016</v>
      </c>
      <c r="W8" s="70">
        <f>AVERAGEIFS(Dataset!AB:AB,Dataset!$B:$B,R8)</f>
        <v>144.16666666666666</v>
      </c>
      <c r="X8" s="100">
        <f t="shared" si="11"/>
        <v>0.99482461184588844</v>
      </c>
    </row>
    <row r="9" spans="2:26">
      <c r="B9" s="67">
        <f t="shared" si="0"/>
        <v>2017</v>
      </c>
      <c r="C9" s="70">
        <f>AVERAGEIFS(Dataset!W:W,Dataset!$B:$B,B9)</f>
        <v>24232.333333333332</v>
      </c>
      <c r="D9" s="100">
        <f t="shared" si="1"/>
        <v>1.0045774416764837</v>
      </c>
      <c r="E9" s="72"/>
      <c r="F9" s="67">
        <f t="shared" si="2"/>
        <v>2017</v>
      </c>
      <c r="G9" s="70">
        <f>AVERAGEIFS(Dataset!X:X,Dataset!$B:$B,F9)</f>
        <v>2945.8333333333335</v>
      </c>
      <c r="H9" s="100">
        <f t="shared" si="3"/>
        <v>0.99647639182522907</v>
      </c>
      <c r="I9" s="72"/>
      <c r="J9" s="67">
        <f t="shared" si="4"/>
        <v>2017</v>
      </c>
      <c r="K9" s="70">
        <f>AVERAGEIFS(Dataset!Y:Y,Dataset!$B:$B,J9)</f>
        <v>319.91666666666669</v>
      </c>
      <c r="L9" s="100">
        <f t="shared" si="5"/>
        <v>0.9833504098360657</v>
      </c>
      <c r="M9" s="72"/>
      <c r="N9" s="67">
        <f t="shared" si="6"/>
        <v>2017</v>
      </c>
      <c r="O9" s="70">
        <f>AVERAGEIFS(Dataset!Z:Z,Dataset!$B:$B,N9)</f>
        <v>3</v>
      </c>
      <c r="P9" s="100">
        <f t="shared" si="7"/>
        <v>1</v>
      </c>
      <c r="Q9" s="72"/>
      <c r="R9" s="67">
        <f t="shared" si="8"/>
        <v>2017</v>
      </c>
      <c r="S9" s="70">
        <f>AVERAGEIFS(Dataset!AA:AA,Dataset!$B:$B,N9)</f>
        <v>5514</v>
      </c>
      <c r="T9" s="100">
        <f t="shared" si="9"/>
        <v>0.99150370869858395</v>
      </c>
      <c r="U9" s="72"/>
      <c r="V9" s="67">
        <f t="shared" si="10"/>
        <v>2017</v>
      </c>
      <c r="W9" s="70">
        <f>AVERAGEIFS(Dataset!AB:AB,Dataset!$B:$B,R9)</f>
        <v>152.83333333333334</v>
      </c>
      <c r="X9" s="100">
        <f t="shared" si="11"/>
        <v>1.0601156069364164</v>
      </c>
    </row>
    <row r="10" spans="2:26">
      <c r="B10" s="67">
        <f t="shared" si="0"/>
        <v>2018</v>
      </c>
      <c r="C10" s="70">
        <f>AVERAGEIFS(Dataset!W:W,Dataset!$B:$B,B10)</f>
        <v>24304</v>
      </c>
      <c r="D10" s="100">
        <f t="shared" si="1"/>
        <v>1.0029574810514876</v>
      </c>
      <c r="E10" s="72"/>
      <c r="F10" s="67">
        <f t="shared" si="2"/>
        <v>2018</v>
      </c>
      <c r="G10" s="70">
        <f>AVERAGEIFS(Dataset!X:X,Dataset!$B:$B,F10)</f>
        <v>2932.75</v>
      </c>
      <c r="H10" s="100">
        <f t="shared" si="3"/>
        <v>0.99555869872701552</v>
      </c>
      <c r="I10" s="72"/>
      <c r="J10" s="67">
        <f t="shared" si="4"/>
        <v>2018</v>
      </c>
      <c r="K10" s="70">
        <f>AVERAGEIFS(Dataset!Y:Y,Dataset!$B:$B,J10)</f>
        <v>323.83333333333331</v>
      </c>
      <c r="L10" s="100">
        <f t="shared" si="5"/>
        <v>1.0122427715550923</v>
      </c>
      <c r="M10" s="72"/>
      <c r="N10" s="67">
        <f t="shared" si="6"/>
        <v>2018</v>
      </c>
      <c r="O10" s="70">
        <f>AVERAGEIFS(Dataset!Z:Z,Dataset!$B:$B,N10)</f>
        <v>3</v>
      </c>
      <c r="P10" s="100">
        <f t="shared" si="7"/>
        <v>1</v>
      </c>
      <c r="Q10" s="72"/>
      <c r="R10" s="67">
        <f t="shared" si="8"/>
        <v>2018</v>
      </c>
      <c r="S10" s="70">
        <f>AVERAGEIFS(Dataset!AA:AA,Dataset!$B:$B,N10)</f>
        <v>5514</v>
      </c>
      <c r="T10" s="100">
        <f t="shared" si="9"/>
        <v>1</v>
      </c>
      <c r="U10" s="72"/>
      <c r="V10" s="67">
        <f t="shared" si="10"/>
        <v>2018</v>
      </c>
      <c r="W10" s="70">
        <f>AVERAGEIFS(Dataset!AB:AB,Dataset!$B:$B,R10)</f>
        <v>162.58333333333334</v>
      </c>
      <c r="X10" s="100">
        <f t="shared" si="11"/>
        <v>1.063794983642312</v>
      </c>
    </row>
    <row r="11" spans="2:26">
      <c r="B11" s="67">
        <f t="shared" si="0"/>
        <v>2019</v>
      </c>
      <c r="C11" s="70">
        <f>AVERAGEIFS(Dataset!W:W,Dataset!$B:$B,B11)</f>
        <v>24412.166666666668</v>
      </c>
      <c r="D11" s="100">
        <f t="shared" si="1"/>
        <v>1.0044505705508011</v>
      </c>
      <c r="E11" s="72"/>
      <c r="F11" s="67">
        <f t="shared" si="2"/>
        <v>2019</v>
      </c>
      <c r="G11" s="70">
        <f>AVERAGEIFS(Dataset!X:X,Dataset!$B:$B,F11)</f>
        <v>2930.8333333333335</v>
      </c>
      <c r="H11" s="100">
        <f t="shared" si="3"/>
        <v>0.99934646094393775</v>
      </c>
      <c r="I11" s="72"/>
      <c r="J11" s="67">
        <f t="shared" si="4"/>
        <v>2019</v>
      </c>
      <c r="K11" s="70">
        <f>AVERAGEIFS(Dataset!Y:Y,Dataset!$B:$B,J11)</f>
        <v>315.66666666666669</v>
      </c>
      <c r="L11" s="100">
        <f t="shared" si="5"/>
        <v>0.97478126608337634</v>
      </c>
      <c r="M11" s="72"/>
      <c r="N11" s="67">
        <f t="shared" si="6"/>
        <v>2019</v>
      </c>
      <c r="O11" s="70">
        <f>AVERAGEIFS(Dataset!Z:Z,Dataset!$B:$B,N11)</f>
        <v>3</v>
      </c>
      <c r="P11" s="100">
        <f t="shared" si="7"/>
        <v>1</v>
      </c>
      <c r="Q11" s="72"/>
      <c r="R11" s="67">
        <f t="shared" si="8"/>
        <v>2019</v>
      </c>
      <c r="S11" s="70">
        <f>AVERAGEIFS(Dataset!AA:AA,Dataset!$B:$B,N11)</f>
        <v>5649.333333333333</v>
      </c>
      <c r="T11" s="100">
        <f t="shared" si="9"/>
        <v>1.0245435860234553</v>
      </c>
      <c r="U11" s="72"/>
      <c r="V11" s="67">
        <f t="shared" si="10"/>
        <v>2019</v>
      </c>
      <c r="W11" s="70">
        <f>AVERAGEIFS(Dataset!AB:AB,Dataset!$B:$B,R11)</f>
        <v>165.25</v>
      </c>
      <c r="X11" s="100">
        <f t="shared" si="11"/>
        <v>1.0164018452075858</v>
      </c>
    </row>
    <row r="12" spans="2:26" s="73" customFormat="1" ht="15">
      <c r="B12" s="67">
        <f t="shared" si="0"/>
        <v>2020</v>
      </c>
      <c r="C12" s="70">
        <f>AVERAGEIFS(Dataset!W:W,Dataset!$B:$B,B12)</f>
        <v>24460.666666666668</v>
      </c>
      <c r="D12" s="100">
        <f t="shared" si="1"/>
        <v>1.0019867142749859</v>
      </c>
      <c r="E12" s="72"/>
      <c r="F12" s="67">
        <f t="shared" si="2"/>
        <v>2020</v>
      </c>
      <c r="G12" s="70">
        <f>AVERAGEIFS(Dataset!X:X,Dataset!$B:$B,F12)</f>
        <v>2922.9166666666665</v>
      </c>
      <c r="H12" s="100">
        <f t="shared" si="3"/>
        <v>0.99729883423372179</v>
      </c>
      <c r="I12" s="72"/>
      <c r="J12" s="67">
        <f t="shared" si="4"/>
        <v>2020</v>
      </c>
      <c r="K12" s="70">
        <f>AVERAGEIFS(Dataset!Y:Y,Dataset!$B:$B,J12)</f>
        <v>318.41666666666669</v>
      </c>
      <c r="L12" s="100">
        <f t="shared" si="5"/>
        <v>1.0087117212249208</v>
      </c>
      <c r="M12" s="72"/>
      <c r="N12" s="67">
        <f t="shared" si="6"/>
        <v>2020</v>
      </c>
      <c r="O12" s="70">
        <f>AVERAGEIFS(Dataset!Z:Z,Dataset!$B:$B,N12)</f>
        <v>3</v>
      </c>
      <c r="P12" s="100">
        <f t="shared" si="7"/>
        <v>1</v>
      </c>
      <c r="Q12" s="72"/>
      <c r="R12" s="67">
        <f t="shared" si="8"/>
        <v>2020</v>
      </c>
      <c r="S12" s="70">
        <f>AVERAGEIFS(Dataset!AA:AA,Dataset!$B:$B,N12)</f>
        <v>5717</v>
      </c>
      <c r="T12" s="100">
        <f t="shared" si="9"/>
        <v>1.0119778144913856</v>
      </c>
      <c r="U12" s="72"/>
      <c r="V12" s="67">
        <f t="shared" si="10"/>
        <v>2020</v>
      </c>
      <c r="W12" s="70">
        <f>AVERAGEIFS(Dataset!AB:AB,Dataset!$B:$B,R12)</f>
        <v>168.16666666666666</v>
      </c>
      <c r="X12" s="100">
        <f t="shared" si="11"/>
        <v>1.0176500252143217</v>
      </c>
    </row>
    <row r="13" spans="2:26">
      <c r="B13" s="67">
        <f t="shared" si="0"/>
        <v>2021</v>
      </c>
      <c r="C13" s="70">
        <f>AVERAGEIFS(Dataset!W:W,Dataset!$B:$B,B13)</f>
        <v>24606.166666666668</v>
      </c>
      <c r="D13" s="100">
        <f t="shared" si="1"/>
        <v>1.0059483252023658</v>
      </c>
      <c r="E13" s="72"/>
      <c r="F13" s="67">
        <f t="shared" si="2"/>
        <v>2021</v>
      </c>
      <c r="G13" s="70">
        <f>AVERAGEIFS(Dataset!X:X,Dataset!$B:$B,F13)</f>
        <v>2945.8333333333335</v>
      </c>
      <c r="H13" s="100">
        <f t="shared" si="3"/>
        <v>1.0078403421240201</v>
      </c>
      <c r="I13" s="72"/>
      <c r="J13" s="67">
        <f t="shared" si="4"/>
        <v>2021</v>
      </c>
      <c r="K13" s="70">
        <f>AVERAGEIFS(Dataset!Y:Y,Dataset!$B:$B,J13)</f>
        <v>310</v>
      </c>
      <c r="L13" s="100">
        <f t="shared" si="5"/>
        <v>0.9735671290238157</v>
      </c>
      <c r="M13" s="72"/>
      <c r="N13" s="67">
        <f t="shared" si="6"/>
        <v>2021</v>
      </c>
      <c r="O13" s="70">
        <f>AVERAGEIFS(Dataset!Z:Z,Dataset!$B:$B,N13)</f>
        <v>3</v>
      </c>
      <c r="P13" s="100">
        <f t="shared" si="7"/>
        <v>1</v>
      </c>
      <c r="Q13" s="72"/>
      <c r="R13" s="67">
        <f t="shared" si="8"/>
        <v>2021</v>
      </c>
      <c r="S13" s="70">
        <f>AVERAGEIFS(Dataset!AA:AA,Dataset!$B:$B,N13)</f>
        <v>5685</v>
      </c>
      <c r="T13" s="100">
        <f t="shared" si="9"/>
        <v>0.99440265873709988</v>
      </c>
      <c r="U13" s="72"/>
      <c r="V13" s="67">
        <f t="shared" si="10"/>
        <v>2021</v>
      </c>
      <c r="W13" s="70">
        <f>AVERAGEIFS(Dataset!AB:AB,Dataset!$B:$B,R13)</f>
        <v>169</v>
      </c>
      <c r="X13" s="100">
        <f t="shared" si="11"/>
        <v>1.0049554013875124</v>
      </c>
    </row>
    <row r="14" spans="2:26">
      <c r="B14" s="72">
        <f t="shared" si="0"/>
        <v>2022</v>
      </c>
      <c r="C14" s="74">
        <f>C13*D14</f>
        <v>24768.466366831446</v>
      </c>
      <c r="D14" s="134">
        <f>GEOMEAN(D5:D13)</f>
        <v>1.0065958953445862</v>
      </c>
      <c r="E14" s="72"/>
      <c r="F14" s="72">
        <f t="shared" si="2"/>
        <v>2022</v>
      </c>
      <c r="G14" s="74">
        <f>G13*H14</f>
        <v>2919.190345175004</v>
      </c>
      <c r="H14" s="134">
        <f>GEOMEAN(H5:H13)</f>
        <v>0.99095570416124601</v>
      </c>
      <c r="I14" s="72"/>
      <c r="J14" s="72">
        <f t="shared" si="4"/>
        <v>2022</v>
      </c>
      <c r="K14" s="74">
        <f>K13*L14</f>
        <v>304.93124826520602</v>
      </c>
      <c r="L14" s="134">
        <f>GEOMEAN(L5:L13)</f>
        <v>0.9836491879522774</v>
      </c>
      <c r="M14" s="72"/>
      <c r="N14" s="72">
        <f t="shared" si="6"/>
        <v>2022</v>
      </c>
      <c r="O14" s="74">
        <f>O13*P14</f>
        <v>3</v>
      </c>
      <c r="P14" s="102">
        <f>GEOMEAN(P5:P13)</f>
        <v>1</v>
      </c>
      <c r="Q14" s="72"/>
      <c r="R14" s="72">
        <f t="shared" si="8"/>
        <v>2022</v>
      </c>
      <c r="S14" s="74">
        <f>S13*T14</f>
        <v>5710.0785036036286</v>
      </c>
      <c r="T14" s="134">
        <f>GEOMEAN(T9:T13)</f>
        <v>1.0044113462803217</v>
      </c>
      <c r="U14" s="72"/>
      <c r="V14" s="72">
        <f t="shared" si="10"/>
        <v>2022</v>
      </c>
      <c r="W14" s="74">
        <f>W13*X14</f>
        <v>171.00255779647927</v>
      </c>
      <c r="X14" s="134">
        <f>GEOMEAN(X5:X13)</f>
        <v>1.0118494544170371</v>
      </c>
      <c r="Z14" s="80"/>
    </row>
    <row r="15" spans="2:26">
      <c r="B15" s="72">
        <f t="shared" si="0"/>
        <v>2023</v>
      </c>
      <c r="C15" s="74">
        <f>C14*D15</f>
        <v>24931.836578832968</v>
      </c>
      <c r="D15" s="134">
        <f>D14</f>
        <v>1.0065958953445862</v>
      </c>
      <c r="E15" s="72"/>
      <c r="F15" s="72">
        <f t="shared" si="2"/>
        <v>2023</v>
      </c>
      <c r="G15" s="74">
        <f>G14*H15</f>
        <v>2892.7883240836068</v>
      </c>
      <c r="H15" s="134">
        <f>H14</f>
        <v>0.99095570416124601</v>
      </c>
      <c r="I15" s="72"/>
      <c r="J15" s="72">
        <f t="shared" si="4"/>
        <v>2023</v>
      </c>
      <c r="K15" s="74">
        <f>K14*L15</f>
        <v>299.9453747373442</v>
      </c>
      <c r="L15" s="134">
        <f>L14</f>
        <v>0.9836491879522774</v>
      </c>
      <c r="M15" s="72"/>
      <c r="N15" s="72">
        <f t="shared" si="6"/>
        <v>2023</v>
      </c>
      <c r="O15" s="74">
        <f>O14*P15</f>
        <v>3</v>
      </c>
      <c r="P15" s="102">
        <f>P14</f>
        <v>1</v>
      </c>
      <c r="Q15" s="72"/>
      <c r="R15" s="72">
        <f t="shared" si="8"/>
        <v>2023</v>
      </c>
      <c r="S15" s="74">
        <f>S14*T15</f>
        <v>5735.2676371708458</v>
      </c>
      <c r="T15" s="134">
        <f>T14</f>
        <v>1.0044113462803217</v>
      </c>
      <c r="U15" s="72"/>
      <c r="V15" s="72">
        <f t="shared" si="10"/>
        <v>2023</v>
      </c>
      <c r="W15" s="74">
        <f>W14*X15</f>
        <v>173.02884481028539</v>
      </c>
      <c r="X15" s="134">
        <f>X14</f>
        <v>1.0118494544170371</v>
      </c>
      <c r="Z15" s="80"/>
    </row>
    <row r="16" spans="2:26">
      <c r="G16" s="103"/>
      <c r="Z16" s="80"/>
    </row>
    <row r="17" spans="1:26">
      <c r="A17" s="68" t="s">
        <v>128</v>
      </c>
      <c r="G17" s="103"/>
      <c r="K17" s="75"/>
      <c r="Z17" s="80"/>
    </row>
    <row r="18" spans="1:26">
      <c r="B18" s="76">
        <v>2022</v>
      </c>
      <c r="C18" s="77">
        <f>AVERAGE(C35:C46)</f>
        <v>24768.5</v>
      </c>
      <c r="D18" s="78">
        <f>C18/C13</f>
        <v>1.006597262203919</v>
      </c>
      <c r="F18" s="76">
        <v>2022</v>
      </c>
      <c r="G18" s="77">
        <f>AVERAGE(G35:G46)</f>
        <v>2919.1999999999994</v>
      </c>
      <c r="H18" s="78">
        <f>G18/G13</f>
        <v>0.99095898161244667</v>
      </c>
      <c r="J18" s="76">
        <v>2022</v>
      </c>
      <c r="K18" s="77">
        <f>AVERAGE(K35:K46)</f>
        <v>304.93</v>
      </c>
      <c r="L18" s="78">
        <f>K18/K13</f>
        <v>0.98364516129032264</v>
      </c>
      <c r="N18" s="76">
        <v>2022</v>
      </c>
      <c r="O18" s="77">
        <f>AVERAGE(O35:O46)</f>
        <v>3</v>
      </c>
      <c r="P18" s="78">
        <f>O18/O13</f>
        <v>1</v>
      </c>
      <c r="R18" s="76">
        <v>2022</v>
      </c>
      <c r="S18" s="77">
        <f>AVERAGE(S35:S46)</f>
        <v>5710</v>
      </c>
      <c r="T18" s="78">
        <f>S18/S13</f>
        <v>1.0043975373790677</v>
      </c>
      <c r="V18" s="76">
        <v>2022</v>
      </c>
      <c r="W18" s="77">
        <f>AVERAGE(W35:W46)</f>
        <v>170.99999999999997</v>
      </c>
      <c r="X18" s="78">
        <f>W18/W13</f>
        <v>1.0118343195266271</v>
      </c>
      <c r="Z18" s="80"/>
    </row>
    <row r="19" spans="1:26">
      <c r="B19" s="76">
        <v>2023</v>
      </c>
      <c r="C19" s="77">
        <f>AVERAGE(C47:C58)</f>
        <v>24931.8</v>
      </c>
      <c r="D19" s="78">
        <f>C19/C18</f>
        <v>1.0065930516583563</v>
      </c>
      <c r="F19" s="76">
        <v>2023</v>
      </c>
      <c r="G19" s="77">
        <f>AVERAGE(G47:G58)</f>
        <v>2892.7999999999997</v>
      </c>
      <c r="H19" s="78">
        <f>G19/G18</f>
        <v>0.99095642641819692</v>
      </c>
      <c r="J19" s="76">
        <v>2023</v>
      </c>
      <c r="K19" s="77">
        <f>AVERAGE(K47:K58)</f>
        <v>299.95</v>
      </c>
      <c r="L19" s="78">
        <f>K19/K18</f>
        <v>0.98366838290755254</v>
      </c>
      <c r="N19" s="76">
        <v>2023</v>
      </c>
      <c r="O19" s="77">
        <f>AVERAGE(O47:O58)</f>
        <v>3</v>
      </c>
      <c r="P19" s="78">
        <f>O19/O18</f>
        <v>1</v>
      </c>
      <c r="R19" s="76">
        <v>2023</v>
      </c>
      <c r="S19" s="77">
        <f>AVERAGE(S47:S58)</f>
        <v>5734.9999999999991</v>
      </c>
      <c r="T19" s="78">
        <f>S19/S18</f>
        <v>1.0043782837127844</v>
      </c>
      <c r="V19" s="76">
        <v>2023</v>
      </c>
      <c r="W19" s="77">
        <f>AVERAGE(W47:W58)</f>
        <v>173.02999999999997</v>
      </c>
      <c r="X19" s="78">
        <f>W19/W18</f>
        <v>1.0118713450292398</v>
      </c>
      <c r="Z19" s="80"/>
    </row>
    <row r="21" spans="1:26">
      <c r="H21" s="79"/>
      <c r="L21" s="79"/>
    </row>
    <row r="22" spans="1:26">
      <c r="A22" s="68">
        <v>2021</v>
      </c>
      <c r="B22" s="68" t="s">
        <v>44</v>
      </c>
      <c r="C22" s="80">
        <f>Dataset!W110</f>
        <v>24535</v>
      </c>
      <c r="G22" s="80">
        <f>Dataset!X110</f>
        <v>2940</v>
      </c>
      <c r="K22" s="80">
        <f>Dataset!Y110</f>
        <v>311</v>
      </c>
      <c r="O22" s="80">
        <f>Dataset!Z110</f>
        <v>3</v>
      </c>
      <c r="S22" s="80">
        <f>Dataset!AA110</f>
        <v>5685</v>
      </c>
      <c r="W22" s="80">
        <f>Dataset!AB110</f>
        <v>169</v>
      </c>
    </row>
    <row r="23" spans="1:26">
      <c r="B23" s="68" t="s">
        <v>45</v>
      </c>
      <c r="C23" s="80">
        <f>Dataset!W111</f>
        <v>24567</v>
      </c>
      <c r="G23" s="80">
        <f>Dataset!X111</f>
        <v>2941</v>
      </c>
      <c r="K23" s="80">
        <f>Dataset!Y111</f>
        <v>308</v>
      </c>
      <c r="O23" s="80">
        <f>Dataset!Z111</f>
        <v>3</v>
      </c>
      <c r="S23" s="80">
        <f>Dataset!AA111</f>
        <v>5685</v>
      </c>
      <c r="W23" s="80">
        <f>Dataset!AB111</f>
        <v>169</v>
      </c>
    </row>
    <row r="24" spans="1:26">
      <c r="B24" s="68" t="s">
        <v>46</v>
      </c>
      <c r="C24" s="80">
        <f>Dataset!W112</f>
        <v>24578</v>
      </c>
      <c r="G24" s="80">
        <f>Dataset!X112</f>
        <v>2945</v>
      </c>
      <c r="K24" s="80">
        <f>Dataset!Y112</f>
        <v>309</v>
      </c>
      <c r="O24" s="80">
        <f>Dataset!Z112</f>
        <v>3</v>
      </c>
      <c r="S24" s="80">
        <f>Dataset!AA112</f>
        <v>5685</v>
      </c>
      <c r="W24" s="80">
        <f>Dataset!AB112</f>
        <v>169</v>
      </c>
    </row>
    <row r="25" spans="1:26">
      <c r="B25" s="68" t="s">
        <v>47</v>
      </c>
      <c r="C25" s="80">
        <f>Dataset!W113</f>
        <v>24572</v>
      </c>
      <c r="G25" s="80">
        <f>Dataset!X113</f>
        <v>2947</v>
      </c>
      <c r="K25" s="80">
        <f>Dataset!Y113</f>
        <v>307</v>
      </c>
      <c r="O25" s="80">
        <f>Dataset!Z113</f>
        <v>3</v>
      </c>
      <c r="S25" s="80">
        <f>Dataset!AA113</f>
        <v>5685</v>
      </c>
      <c r="W25" s="80">
        <f>Dataset!AB113</f>
        <v>169</v>
      </c>
    </row>
    <row r="26" spans="1:26">
      <c r="B26" s="68" t="s">
        <v>48</v>
      </c>
      <c r="C26" s="80">
        <f>Dataset!W114</f>
        <v>24524</v>
      </c>
      <c r="G26" s="80">
        <f>Dataset!X114</f>
        <v>2947</v>
      </c>
      <c r="K26" s="80">
        <f>Dataset!Y114</f>
        <v>308</v>
      </c>
      <c r="O26" s="80">
        <f>Dataset!Z114</f>
        <v>3</v>
      </c>
      <c r="S26" s="80">
        <f>Dataset!AA114</f>
        <v>5685</v>
      </c>
      <c r="W26" s="80">
        <f>Dataset!AB114</f>
        <v>169</v>
      </c>
    </row>
    <row r="27" spans="1:26">
      <c r="B27" s="68" t="s">
        <v>86</v>
      </c>
      <c r="C27" s="80">
        <f>Dataset!W115</f>
        <v>24551</v>
      </c>
      <c r="G27" s="80">
        <f>Dataset!X115</f>
        <v>2943</v>
      </c>
      <c r="K27" s="80">
        <f>Dataset!Y115</f>
        <v>310</v>
      </c>
      <c r="O27" s="80">
        <f>Dataset!Z115</f>
        <v>3</v>
      </c>
      <c r="S27" s="80">
        <f>Dataset!AA115</f>
        <v>5685</v>
      </c>
      <c r="W27" s="80">
        <f>Dataset!AB115</f>
        <v>169</v>
      </c>
    </row>
    <row r="28" spans="1:26">
      <c r="B28" s="68" t="s">
        <v>87</v>
      </c>
      <c r="C28" s="80">
        <f>Dataset!W116</f>
        <v>24598</v>
      </c>
      <c r="G28" s="80">
        <f>Dataset!X116</f>
        <v>2948</v>
      </c>
      <c r="K28" s="80">
        <f>Dataset!Y116</f>
        <v>309</v>
      </c>
      <c r="O28" s="80">
        <f>Dataset!Z116</f>
        <v>3</v>
      </c>
      <c r="S28" s="80">
        <f>Dataset!AA116</f>
        <v>5685</v>
      </c>
      <c r="W28" s="80">
        <f>Dataset!AB116</f>
        <v>169</v>
      </c>
    </row>
    <row r="29" spans="1:26">
      <c r="B29" s="68" t="s">
        <v>88</v>
      </c>
      <c r="C29" s="80">
        <f>Dataset!W117</f>
        <v>24615</v>
      </c>
      <c r="G29" s="80">
        <f>Dataset!X117</f>
        <v>2949</v>
      </c>
      <c r="K29" s="80">
        <f>Dataset!Y117</f>
        <v>311</v>
      </c>
      <c r="O29" s="80">
        <f>Dataset!Z117</f>
        <v>3</v>
      </c>
      <c r="S29" s="80">
        <f>Dataset!AA117</f>
        <v>5685</v>
      </c>
      <c r="W29" s="80">
        <f>Dataset!AB117</f>
        <v>169</v>
      </c>
    </row>
    <row r="30" spans="1:26">
      <c r="B30" s="68" t="s">
        <v>89</v>
      </c>
      <c r="C30" s="80">
        <f>Dataset!W118</f>
        <v>24647</v>
      </c>
      <c r="D30" s="82"/>
      <c r="G30" s="80">
        <f>Dataset!X118</f>
        <v>2947</v>
      </c>
      <c r="K30" s="80">
        <f>Dataset!Y118</f>
        <v>312</v>
      </c>
      <c r="O30" s="80">
        <f>O29*P36</f>
        <v>3</v>
      </c>
      <c r="S30" s="80">
        <f>Dataset!AA118</f>
        <v>5685</v>
      </c>
      <c r="W30" s="80">
        <f>Dataset!AB118</f>
        <v>169</v>
      </c>
    </row>
    <row r="31" spans="1:26">
      <c r="B31" s="68" t="s">
        <v>53</v>
      </c>
      <c r="C31" s="80">
        <f>Dataset!W119</f>
        <v>24659</v>
      </c>
      <c r="D31" s="82"/>
      <c r="G31" s="80">
        <f>Dataset!X119</f>
        <v>2948</v>
      </c>
      <c r="K31" s="80">
        <f>Dataset!Y119</f>
        <v>311</v>
      </c>
      <c r="O31" s="80">
        <f t="shared" ref="O31:O33" si="12">O30*P37</f>
        <v>3</v>
      </c>
      <c r="S31" s="80">
        <f>Dataset!AA119</f>
        <v>5685</v>
      </c>
      <c r="W31" s="80">
        <f>Dataset!AB119</f>
        <v>169</v>
      </c>
    </row>
    <row r="32" spans="1:26">
      <c r="B32" s="68" t="s">
        <v>54</v>
      </c>
      <c r="C32" s="80">
        <f>Dataset!W120</f>
        <v>24697</v>
      </c>
      <c r="D32" s="82"/>
      <c r="G32" s="80">
        <f>Dataset!X120</f>
        <v>2947</v>
      </c>
      <c r="K32" s="80">
        <f>Dataset!Y120</f>
        <v>312</v>
      </c>
      <c r="O32" s="80">
        <f t="shared" si="12"/>
        <v>3</v>
      </c>
      <c r="S32" s="80">
        <f>Dataset!AA120</f>
        <v>5685</v>
      </c>
      <c r="W32" s="80">
        <f>Dataset!AB120</f>
        <v>169</v>
      </c>
    </row>
    <row r="33" spans="1:24">
      <c r="B33" s="68" t="s">
        <v>55</v>
      </c>
      <c r="C33" s="80">
        <f>Dataset!W121</f>
        <v>24731</v>
      </c>
      <c r="D33" s="82"/>
      <c r="G33" s="80">
        <f>Dataset!X121</f>
        <v>2948</v>
      </c>
      <c r="K33" s="80">
        <f>Dataset!Y121</f>
        <v>312</v>
      </c>
      <c r="O33" s="80">
        <f t="shared" si="12"/>
        <v>3</v>
      </c>
      <c r="S33" s="80">
        <f>Dataset!AA121</f>
        <v>5685</v>
      </c>
      <c r="W33" s="80">
        <f>Dataset!AB121</f>
        <v>169</v>
      </c>
    </row>
    <row r="35" spans="1:24">
      <c r="A35" s="68">
        <v>2022</v>
      </c>
      <c r="B35" s="68" t="s">
        <v>44</v>
      </c>
      <c r="C35" s="81">
        <v>24693.935914389429</v>
      </c>
      <c r="G35" s="81">
        <v>2931.3713537906492</v>
      </c>
      <c r="K35" s="81">
        <v>307.23934280781168</v>
      </c>
      <c r="O35" s="81">
        <v>3</v>
      </c>
      <c r="S35" s="81">
        <v>5698.4875724473695</v>
      </c>
      <c r="W35" s="81">
        <v>170.07826953820921</v>
      </c>
    </row>
    <row r="36" spans="1:24">
      <c r="B36" s="68" t="s">
        <v>45</v>
      </c>
      <c r="C36" s="81">
        <f>D36*C35</f>
        <v>24707.468271107547</v>
      </c>
      <c r="D36" s="82">
        <f>D14^(1/12)</f>
        <v>1.0005480032330623</v>
      </c>
      <c r="G36" s="81">
        <f>H36*G35</f>
        <v>2929.1527929543154</v>
      </c>
      <c r="H36" s="82">
        <f>H14^(1/12)</f>
        <v>0.9992431662288489</v>
      </c>
      <c r="K36" s="81">
        <f>L36*K35</f>
        <v>306.81753794571472</v>
      </c>
      <c r="L36" s="82">
        <f>L14^(1/12)</f>
        <v>0.99862711312216024</v>
      </c>
      <c r="O36" s="81">
        <f>P36*O35</f>
        <v>3</v>
      </c>
      <c r="P36" s="82">
        <f>P14^(1/12)</f>
        <v>1</v>
      </c>
      <c r="S36" s="81">
        <f>T36*S35</f>
        <v>5700.5781823677353</v>
      </c>
      <c r="T36" s="82">
        <f>T14^(1/12)</f>
        <v>1.0003668710151223</v>
      </c>
      <c r="W36" s="81">
        <f>X36*W35</f>
        <v>170.24530883581846</v>
      </c>
      <c r="X36" s="82">
        <f>X14^(1/12)</f>
        <v>1.0009821319211607</v>
      </c>
    </row>
    <row r="37" spans="1:24">
      <c r="B37" s="68" t="s">
        <v>46</v>
      </c>
      <c r="C37" s="81">
        <f t="shared" ref="C37:C46" si="13">D37*C36</f>
        <v>24721.008043600898</v>
      </c>
      <c r="D37" s="82">
        <f>D36</f>
        <v>1.0005480032330623</v>
      </c>
      <c r="G37" s="81">
        <f t="shared" ref="G37:G46" si="14">H37*G36</f>
        <v>2926.935911199746</v>
      </c>
      <c r="H37" s="82">
        <f>H36</f>
        <v>0.9992431662288489</v>
      </c>
      <c r="K37" s="81">
        <f t="shared" ref="K37:K46" si="15">L37*K36</f>
        <v>306.39631217397795</v>
      </c>
      <c r="L37" s="82">
        <f>L36</f>
        <v>0.99862711312216024</v>
      </c>
      <c r="O37" s="81">
        <f t="shared" ref="O37:O46" si="16">P37*O36</f>
        <v>3</v>
      </c>
      <c r="P37" s="82">
        <f>P36</f>
        <v>1</v>
      </c>
      <c r="S37" s="81">
        <f t="shared" ref="S37:S46" si="17">T37*S36</f>
        <v>5702.6695592722845</v>
      </c>
      <c r="T37" s="82">
        <f>T36</f>
        <v>1.0003668710151223</v>
      </c>
      <c r="W37" s="81">
        <f t="shared" ref="W37:W46" si="18">X37*W36</f>
        <v>170.412512188054</v>
      </c>
      <c r="X37" s="82">
        <f>X36</f>
        <v>1.0009821319211607</v>
      </c>
    </row>
    <row r="38" spans="1:24">
      <c r="B38" s="68" t="s">
        <v>47</v>
      </c>
      <c r="C38" s="81">
        <f t="shared" si="13"/>
        <v>24734.555235933349</v>
      </c>
      <c r="D38" s="82">
        <f t="shared" ref="D38:D58" si="19">D37</f>
        <v>1.0005480032330623</v>
      </c>
      <c r="G38" s="81">
        <f t="shared" si="14"/>
        <v>2924.720707256155</v>
      </c>
      <c r="H38" s="82">
        <f t="shared" ref="H38:H46" si="20">H37</f>
        <v>0.9992431662288489</v>
      </c>
      <c r="K38" s="81">
        <f t="shared" si="15"/>
        <v>305.97566469757578</v>
      </c>
      <c r="L38" s="82">
        <f t="shared" ref="L38:L46" si="21">L37</f>
        <v>0.99862711312216024</v>
      </c>
      <c r="O38" s="81">
        <f t="shared" si="16"/>
        <v>3</v>
      </c>
      <c r="P38" s="82">
        <f t="shared" ref="P38:P46" si="22">P37</f>
        <v>1</v>
      </c>
      <c r="S38" s="81">
        <f t="shared" si="17"/>
        <v>5704.761703442402</v>
      </c>
      <c r="T38" s="82">
        <f t="shared" ref="T38:T46" si="23">T37</f>
        <v>1.0003668710151223</v>
      </c>
      <c r="W38" s="81">
        <f t="shared" si="18"/>
        <v>170.57987975603908</v>
      </c>
      <c r="X38" s="82">
        <f t="shared" ref="X38:X46" si="24">X37</f>
        <v>1.0009821319211607</v>
      </c>
    </row>
    <row r="39" spans="1:24">
      <c r="B39" s="68" t="s">
        <v>48</v>
      </c>
      <c r="C39" s="81">
        <f t="shared" si="13"/>
        <v>24748.109852170997</v>
      </c>
      <c r="D39" s="82">
        <f t="shared" si="19"/>
        <v>1.0005480032330623</v>
      </c>
      <c r="G39" s="81">
        <f t="shared" si="14"/>
        <v>2922.5071798537188</v>
      </c>
      <c r="H39" s="82">
        <f t="shared" si="20"/>
        <v>0.9992431662288489</v>
      </c>
      <c r="K39" s="81">
        <f t="shared" si="15"/>
        <v>305.5555947225742</v>
      </c>
      <c r="L39" s="82">
        <f t="shared" si="21"/>
        <v>0.99862711312216024</v>
      </c>
      <c r="O39" s="81">
        <f t="shared" si="16"/>
        <v>3</v>
      </c>
      <c r="P39" s="82">
        <f t="shared" si="22"/>
        <v>1</v>
      </c>
      <c r="S39" s="81">
        <f t="shared" si="17"/>
        <v>5706.8546151595747</v>
      </c>
      <c r="T39" s="82">
        <f t="shared" si="23"/>
        <v>1.0003668710151223</v>
      </c>
      <c r="W39" s="81">
        <f t="shared" si="18"/>
        <v>170.74741170105523</v>
      </c>
      <c r="X39" s="82">
        <f t="shared" si="24"/>
        <v>1.0009821319211607</v>
      </c>
    </row>
    <row r="40" spans="1:24">
      <c r="B40" s="68" t="s">
        <v>86</v>
      </c>
      <c r="C40" s="81">
        <f t="shared" si="13"/>
        <v>24761.671896382166</v>
      </c>
      <c r="D40" s="82">
        <f t="shared" si="19"/>
        <v>1.0005480032330623</v>
      </c>
      <c r="G40" s="81">
        <f t="shared" si="14"/>
        <v>2920.2953277235738</v>
      </c>
      <c r="H40" s="82">
        <f t="shared" si="20"/>
        <v>0.9992431662288489</v>
      </c>
      <c r="K40" s="81">
        <f t="shared" si="15"/>
        <v>305.13610145612904</v>
      </c>
      <c r="L40" s="82">
        <f t="shared" si="21"/>
        <v>0.99862711312216024</v>
      </c>
      <c r="O40" s="81">
        <f t="shared" si="16"/>
        <v>3</v>
      </c>
      <c r="P40" s="82">
        <f t="shared" si="22"/>
        <v>1</v>
      </c>
      <c r="S40" s="81">
        <f t="shared" si="17"/>
        <v>5708.9482947053939</v>
      </c>
      <c r="T40" s="82">
        <f t="shared" si="23"/>
        <v>1.0003668710151223</v>
      </c>
      <c r="W40" s="81">
        <f t="shared" si="18"/>
        <v>170.91510818454239</v>
      </c>
      <c r="X40" s="82">
        <f t="shared" si="24"/>
        <v>1.0009821319211607</v>
      </c>
    </row>
    <row r="41" spans="1:24">
      <c r="B41" s="68" t="s">
        <v>87</v>
      </c>
      <c r="C41" s="81">
        <f t="shared" si="13"/>
        <v>24775.241372637411</v>
      </c>
      <c r="D41" s="82">
        <f t="shared" si="19"/>
        <v>1.0005480032330623</v>
      </c>
      <c r="G41" s="81">
        <f t="shared" si="14"/>
        <v>2918.0851495978177</v>
      </c>
      <c r="H41" s="82">
        <f t="shared" si="20"/>
        <v>0.9992431662288489</v>
      </c>
      <c r="K41" s="81">
        <f t="shared" si="15"/>
        <v>304.71718410648475</v>
      </c>
      <c r="L41" s="82">
        <f t="shared" si="21"/>
        <v>0.99862711312216024</v>
      </c>
      <c r="O41" s="81">
        <f t="shared" si="16"/>
        <v>3</v>
      </c>
      <c r="P41" s="82">
        <f t="shared" si="22"/>
        <v>1</v>
      </c>
      <c r="S41" s="81">
        <f t="shared" si="17"/>
        <v>5711.0427423615538</v>
      </c>
      <c r="T41" s="82">
        <f t="shared" si="23"/>
        <v>1.0003668710151223</v>
      </c>
      <c r="W41" s="81">
        <f t="shared" si="18"/>
        <v>171.08296936809907</v>
      </c>
      <c r="X41" s="82">
        <f t="shared" si="24"/>
        <v>1.0009821319211607</v>
      </c>
    </row>
    <row r="42" spans="1:24">
      <c r="B42" s="68" t="s">
        <v>88</v>
      </c>
      <c r="C42" s="81">
        <f t="shared" si="13"/>
        <v>24788.818285009515</v>
      </c>
      <c r="D42" s="82">
        <f t="shared" si="19"/>
        <v>1.0005480032330623</v>
      </c>
      <c r="E42" s="83"/>
      <c r="F42" s="83"/>
      <c r="G42" s="81">
        <f t="shared" si="14"/>
        <v>2915.8766442095075</v>
      </c>
      <c r="H42" s="82">
        <f t="shared" si="20"/>
        <v>0.9992431662288489</v>
      </c>
      <c r="I42" s="83"/>
      <c r="J42" s="83"/>
      <c r="K42" s="81">
        <f t="shared" si="15"/>
        <v>304.29884188297268</v>
      </c>
      <c r="L42" s="82">
        <f t="shared" si="21"/>
        <v>0.99862711312216024</v>
      </c>
      <c r="M42" s="83"/>
      <c r="N42" s="83"/>
      <c r="O42" s="81">
        <f t="shared" si="16"/>
        <v>3</v>
      </c>
      <c r="P42" s="82">
        <f t="shared" si="22"/>
        <v>1</v>
      </c>
      <c r="Q42" s="83"/>
      <c r="R42" s="83"/>
      <c r="S42" s="81">
        <f t="shared" si="17"/>
        <v>5713.1379584098513</v>
      </c>
      <c r="T42" s="82">
        <f t="shared" si="23"/>
        <v>1.0003668710151223</v>
      </c>
      <c r="U42" s="83"/>
      <c r="V42" s="83"/>
      <c r="W42" s="81">
        <f t="shared" si="18"/>
        <v>171.25099541348243</v>
      </c>
      <c r="X42" s="82">
        <f t="shared" si="24"/>
        <v>1.0009821319211607</v>
      </c>
    </row>
    <row r="43" spans="1:24">
      <c r="B43" s="68" t="s">
        <v>89</v>
      </c>
      <c r="C43" s="81">
        <f t="shared" si="13"/>
        <v>24802.402637573494</v>
      </c>
      <c r="D43" s="82">
        <f t="shared" si="19"/>
        <v>1.0005480032330623</v>
      </c>
      <c r="E43" s="83"/>
      <c r="F43" s="83"/>
      <c r="G43" s="81">
        <f t="shared" si="14"/>
        <v>2913.6698102926589</v>
      </c>
      <c r="H43" s="82">
        <f t="shared" si="20"/>
        <v>0.9992431662288489</v>
      </c>
      <c r="I43" s="83"/>
      <c r="J43" s="84"/>
      <c r="K43" s="81">
        <f t="shared" si="15"/>
        <v>303.88107399600972</v>
      </c>
      <c r="L43" s="82">
        <f t="shared" si="21"/>
        <v>0.99862711312216024</v>
      </c>
      <c r="M43" s="83"/>
      <c r="N43" s="83"/>
      <c r="O43" s="81">
        <f t="shared" si="16"/>
        <v>3</v>
      </c>
      <c r="P43" s="82">
        <f t="shared" si="22"/>
        <v>1</v>
      </c>
      <c r="Q43" s="83"/>
      <c r="R43" s="83"/>
      <c r="S43" s="81">
        <f t="shared" si="17"/>
        <v>5715.2339431321871</v>
      </c>
      <c r="T43" s="82">
        <f t="shared" si="23"/>
        <v>1.0003668710151223</v>
      </c>
      <c r="U43" s="83"/>
      <c r="V43" s="83"/>
      <c r="W43" s="81">
        <f t="shared" si="18"/>
        <v>171.41918648260855</v>
      </c>
      <c r="X43" s="82">
        <f t="shared" si="24"/>
        <v>1.0009821319211607</v>
      </c>
    </row>
    <row r="44" spans="1:24">
      <c r="B44" s="68" t="s">
        <v>53</v>
      </c>
      <c r="C44" s="81">
        <f t="shared" si="13"/>
        <v>24815.994434406595</v>
      </c>
      <c r="D44" s="82">
        <f t="shared" si="19"/>
        <v>1.0005480032330623</v>
      </c>
      <c r="E44" s="83"/>
      <c r="F44" s="83"/>
      <c r="G44" s="81">
        <f t="shared" si="14"/>
        <v>2911.4646465822461</v>
      </c>
      <c r="H44" s="82">
        <f t="shared" si="20"/>
        <v>0.9992431662288489</v>
      </c>
      <c r="I44" s="83"/>
      <c r="J44" s="83"/>
      <c r="K44" s="81">
        <f t="shared" si="15"/>
        <v>303.46387965709675</v>
      </c>
      <c r="L44" s="82">
        <f t="shared" si="21"/>
        <v>0.99862711312216024</v>
      </c>
      <c r="M44" s="83"/>
      <c r="N44" s="83"/>
      <c r="O44" s="81">
        <f t="shared" si="16"/>
        <v>3</v>
      </c>
      <c r="P44" s="82">
        <f t="shared" si="22"/>
        <v>1</v>
      </c>
      <c r="Q44" s="83"/>
      <c r="R44" s="83"/>
      <c r="S44" s="81">
        <f t="shared" si="17"/>
        <v>5717.3306968105653</v>
      </c>
      <c r="T44" s="82">
        <f t="shared" si="23"/>
        <v>1.0003668710151223</v>
      </c>
      <c r="U44" s="83"/>
      <c r="V44" s="83"/>
      <c r="W44" s="81">
        <f t="shared" si="18"/>
        <v>171.58754273755252</v>
      </c>
      <c r="X44" s="82">
        <f t="shared" si="24"/>
        <v>1.0009821319211607</v>
      </c>
    </row>
    <row r="45" spans="1:24">
      <c r="B45" s="68" t="s">
        <v>54</v>
      </c>
      <c r="C45" s="81">
        <f t="shared" si="13"/>
        <v>24829.593679588306</v>
      </c>
      <c r="D45" s="82">
        <f t="shared" si="19"/>
        <v>1.0005480032330623</v>
      </c>
      <c r="E45" s="83"/>
      <c r="F45" s="83"/>
      <c r="G45" s="81">
        <f t="shared" si="14"/>
        <v>2909.2611518142003</v>
      </c>
      <c r="H45" s="82">
        <f t="shared" si="20"/>
        <v>0.9992431662288489</v>
      </c>
      <c r="I45" s="83"/>
      <c r="J45" s="83"/>
      <c r="K45" s="81">
        <f t="shared" si="15"/>
        <v>303.04725807881721</v>
      </c>
      <c r="L45" s="82">
        <f t="shared" si="21"/>
        <v>0.99862711312216024</v>
      </c>
      <c r="M45" s="83"/>
      <c r="N45" s="83"/>
      <c r="O45" s="81">
        <f t="shared" si="16"/>
        <v>3</v>
      </c>
      <c r="P45" s="82">
        <f t="shared" si="22"/>
        <v>1</v>
      </c>
      <c r="Q45" s="83"/>
      <c r="R45" s="83"/>
      <c r="S45" s="81">
        <f t="shared" si="17"/>
        <v>5719.4282197270941</v>
      </c>
      <c r="T45" s="82">
        <f t="shared" si="23"/>
        <v>1.0003668710151223</v>
      </c>
      <c r="U45" s="83"/>
      <c r="V45" s="83"/>
      <c r="W45" s="81">
        <f t="shared" si="18"/>
        <v>171.75606434054859</v>
      </c>
      <c r="X45" s="82">
        <f t="shared" si="24"/>
        <v>1.0009821319211607</v>
      </c>
    </row>
    <row r="46" spans="1:24">
      <c r="B46" s="68" t="s">
        <v>55</v>
      </c>
      <c r="C46" s="81">
        <f t="shared" si="13"/>
        <v>24843.200377200345</v>
      </c>
      <c r="D46" s="82">
        <f t="shared" si="19"/>
        <v>1.0005480032330623</v>
      </c>
      <c r="E46" s="83"/>
      <c r="F46" s="83"/>
      <c r="G46" s="81">
        <f t="shared" si="14"/>
        <v>2907.0593247254092</v>
      </c>
      <c r="H46" s="82">
        <f t="shared" si="20"/>
        <v>0.9992431662288489</v>
      </c>
      <c r="I46" s="83"/>
      <c r="J46" s="83"/>
      <c r="K46" s="81">
        <f t="shared" si="15"/>
        <v>302.63120847483549</v>
      </c>
      <c r="L46" s="82">
        <f t="shared" si="21"/>
        <v>0.99862711312216024</v>
      </c>
      <c r="M46" s="83"/>
      <c r="N46" s="83"/>
      <c r="O46" s="81">
        <f t="shared" si="16"/>
        <v>3</v>
      </c>
      <c r="P46" s="82">
        <f t="shared" si="22"/>
        <v>1</v>
      </c>
      <c r="Q46" s="83"/>
      <c r="R46" s="83"/>
      <c r="S46" s="81">
        <f t="shared" si="17"/>
        <v>5721.526512163985</v>
      </c>
      <c r="T46" s="82">
        <f t="shared" si="23"/>
        <v>1.0003668710151223</v>
      </c>
      <c r="U46" s="83"/>
      <c r="V46" s="83"/>
      <c r="W46" s="81">
        <f t="shared" si="18"/>
        <v>171.92475145399038</v>
      </c>
      <c r="X46" s="82">
        <f t="shared" si="24"/>
        <v>1.0009821319211607</v>
      </c>
    </row>
    <row r="47" spans="1:24">
      <c r="A47" s="68">
        <v>2023</v>
      </c>
      <c r="B47" s="68" t="s">
        <v>44</v>
      </c>
      <c r="C47" s="81">
        <v>24856.744309521135</v>
      </c>
      <c r="D47" s="82"/>
      <c r="E47" s="83"/>
      <c r="F47" s="83"/>
      <c r="G47" s="81">
        <v>2904.8612812570532</v>
      </c>
      <c r="H47" s="82"/>
      <c r="I47" s="83"/>
      <c r="J47" s="83"/>
      <c r="K47" s="81">
        <v>302.22162750533926</v>
      </c>
      <c r="L47" s="82"/>
      <c r="M47" s="83"/>
      <c r="N47" s="83"/>
      <c r="O47" s="81">
        <v>3</v>
      </c>
      <c r="P47" s="82"/>
      <c r="Q47" s="83"/>
      <c r="R47" s="83"/>
      <c r="S47" s="81">
        <v>5723.4371677733216</v>
      </c>
      <c r="T47" s="82"/>
      <c r="U47" s="83"/>
      <c r="V47" s="83"/>
      <c r="W47" s="81">
        <v>172.09732735787333</v>
      </c>
      <c r="X47" s="82"/>
    </row>
    <row r="48" spans="1:24">
      <c r="B48" s="68" t="s">
        <v>45</v>
      </c>
      <c r="C48" s="81">
        <f>D48*C47</f>
        <v>24870.365885766154</v>
      </c>
      <c r="D48" s="82">
        <f>D15^(1/12)</f>
        <v>1.0005480032330623</v>
      </c>
      <c r="E48" s="83"/>
      <c r="F48" s="83"/>
      <c r="G48" s="81">
        <f>H48*G47</f>
        <v>2902.6627841388886</v>
      </c>
      <c r="H48" s="82">
        <f>H15^(1/12)</f>
        <v>0.9992431662288489</v>
      </c>
      <c r="I48" s="83"/>
      <c r="J48" s="83"/>
      <c r="K48" s="81">
        <f>L48*K47</f>
        <v>301.80671139873778</v>
      </c>
      <c r="L48" s="82">
        <f>L15^(1/12)</f>
        <v>0.99862711312216024</v>
      </c>
      <c r="M48" s="83"/>
      <c r="N48" s="83"/>
      <c r="O48" s="81">
        <f>P48*O47</f>
        <v>3</v>
      </c>
      <c r="P48" s="82">
        <f>P15^(1/12)</f>
        <v>1</v>
      </c>
      <c r="Q48" s="83"/>
      <c r="R48" s="83"/>
      <c r="S48" s="81">
        <f>T48*S47</f>
        <v>5725.5369309770513</v>
      </c>
      <c r="T48" s="82">
        <f>T15^(1/12)</f>
        <v>1.0003668710151223</v>
      </c>
      <c r="U48" s="83"/>
      <c r="V48" s="83"/>
      <c r="W48" s="81">
        <f>X48*W47</f>
        <v>172.26634963661795</v>
      </c>
      <c r="X48" s="82">
        <f>X15^(1/12)</f>
        <v>1.0009821319211607</v>
      </c>
    </row>
    <row r="49" spans="2:24">
      <c r="B49" s="68" t="s">
        <v>46</v>
      </c>
      <c r="C49" s="81">
        <f t="shared" ref="C49:C58" si="25">D49*C48</f>
        <v>24883.994926678995</v>
      </c>
      <c r="D49" s="82">
        <f t="shared" si="19"/>
        <v>1.0005480032330623</v>
      </c>
      <c r="E49" s="83"/>
      <c r="F49" s="83"/>
      <c r="G49" s="81">
        <f t="shared" ref="G49:G58" si="26">H49*G48</f>
        <v>2900.465950917589</v>
      </c>
      <c r="H49" s="82">
        <f t="shared" ref="H49:H58" si="27">H48</f>
        <v>0.9992431662288489</v>
      </c>
      <c r="I49" s="83"/>
      <c r="J49" s="83"/>
      <c r="K49" s="81">
        <f t="shared" ref="K49:K58" si="28">L49*K48</f>
        <v>301.39236492501448</v>
      </c>
      <c r="L49" s="82">
        <f t="shared" ref="L49:L58" si="29">L48</f>
        <v>0.99862711312216024</v>
      </c>
      <c r="M49" s="83"/>
      <c r="N49" s="83"/>
      <c r="O49" s="81">
        <f t="shared" ref="O49:O58" si="30">P49*O48</f>
        <v>3</v>
      </c>
      <c r="P49" s="82">
        <f t="shared" ref="P49:P58" si="31">P48</f>
        <v>1</v>
      </c>
      <c r="Q49" s="83"/>
      <c r="R49" s="83"/>
      <c r="S49" s="81">
        <f t="shared" ref="S49:S58" si="32">T49*S48</f>
        <v>5727.6374645230389</v>
      </c>
      <c r="T49" s="82">
        <f t="shared" ref="T49:T58" si="33">T48</f>
        <v>1.0003668710151223</v>
      </c>
      <c r="U49" s="83"/>
      <c r="V49" s="83"/>
      <c r="W49" s="81">
        <f t="shared" ref="W49:W58" si="34">X49*W48</f>
        <v>172.43553791753789</v>
      </c>
      <c r="X49" s="82">
        <f t="shared" ref="X49:X58" si="35">X48</f>
        <v>1.0009821319211607</v>
      </c>
    </row>
    <row r="50" spans="2:24">
      <c r="B50" s="68" t="s">
        <v>47</v>
      </c>
      <c r="C50" s="81">
        <f t="shared" si="25"/>
        <v>24897.631436350319</v>
      </c>
      <c r="D50" s="82">
        <f t="shared" si="19"/>
        <v>1.0005480032330623</v>
      </c>
      <c r="E50" s="83"/>
      <c r="F50" s="83"/>
      <c r="G50" s="81">
        <f t="shared" si="26"/>
        <v>2898.2707803338608</v>
      </c>
      <c r="H50" s="82">
        <f t="shared" si="27"/>
        <v>0.9992431662288489</v>
      </c>
      <c r="I50" s="83"/>
      <c r="J50" s="83"/>
      <c r="K50" s="81">
        <f t="shared" si="28"/>
        <v>300.97858730212783</v>
      </c>
      <c r="L50" s="82">
        <f t="shared" si="29"/>
        <v>0.99862711312216024</v>
      </c>
      <c r="M50" s="83"/>
      <c r="N50" s="83"/>
      <c r="O50" s="81">
        <f t="shared" si="30"/>
        <v>3</v>
      </c>
      <c r="P50" s="82">
        <f t="shared" si="31"/>
        <v>1</v>
      </c>
      <c r="Q50" s="83"/>
      <c r="R50" s="83"/>
      <c r="S50" s="81">
        <f t="shared" si="32"/>
        <v>5729.738768693901</v>
      </c>
      <c r="T50" s="82">
        <f t="shared" si="33"/>
        <v>1.0003668710151223</v>
      </c>
      <c r="U50" s="83"/>
      <c r="V50" s="83"/>
      <c r="W50" s="81">
        <f t="shared" si="34"/>
        <v>172.60489236366922</v>
      </c>
      <c r="X50" s="82">
        <f t="shared" si="35"/>
        <v>1.0009821319211607</v>
      </c>
    </row>
    <row r="51" spans="2:24">
      <c r="B51" s="68" t="s">
        <v>48</v>
      </c>
      <c r="C51" s="81">
        <f t="shared" si="25"/>
        <v>24911.275418873032</v>
      </c>
      <c r="D51" s="82">
        <f t="shared" si="19"/>
        <v>1.0005480032330623</v>
      </c>
      <c r="E51" s="83"/>
      <c r="F51" s="83"/>
      <c r="G51" s="81">
        <f t="shared" si="26"/>
        <v>2896.0772711293635</v>
      </c>
      <c r="H51" s="82">
        <f t="shared" si="27"/>
        <v>0.9992431662288489</v>
      </c>
      <c r="I51" s="83"/>
      <c r="J51" s="83"/>
      <c r="K51" s="81">
        <f t="shared" si="28"/>
        <v>300.56537774910998</v>
      </c>
      <c r="L51" s="82">
        <f t="shared" si="29"/>
        <v>0.99862711312216024</v>
      </c>
      <c r="M51" s="83"/>
      <c r="N51" s="83"/>
      <c r="O51" s="81">
        <f t="shared" si="30"/>
        <v>3</v>
      </c>
      <c r="P51" s="82">
        <f t="shared" si="31"/>
        <v>1</v>
      </c>
      <c r="Q51" s="83"/>
      <c r="R51" s="83"/>
      <c r="S51" s="81">
        <f t="shared" si="32"/>
        <v>5731.8408437723574</v>
      </c>
      <c r="T51" s="82">
        <f t="shared" si="33"/>
        <v>1.0003668710151223</v>
      </c>
      <c r="U51" s="83"/>
      <c r="V51" s="83"/>
      <c r="W51" s="81">
        <f t="shared" si="34"/>
        <v>172.77441313820808</v>
      </c>
      <c r="X51" s="82">
        <f t="shared" si="35"/>
        <v>1.0009821319211607</v>
      </c>
    </row>
    <row r="52" spans="2:24">
      <c r="B52" s="68" t="s">
        <v>86</v>
      </c>
      <c r="C52" s="81">
        <f t="shared" si="25"/>
        <v>24924.926878342278</v>
      </c>
      <c r="D52" s="82">
        <f t="shared" si="19"/>
        <v>1.0005480032330623</v>
      </c>
      <c r="E52" s="83"/>
      <c r="F52" s="83"/>
      <c r="G52" s="81">
        <f t="shared" si="26"/>
        <v>2893.8854220467097</v>
      </c>
      <c r="H52" s="82">
        <f t="shared" si="27"/>
        <v>0.9992431662288489</v>
      </c>
      <c r="I52" s="83"/>
      <c r="J52" s="83"/>
      <c r="K52" s="81">
        <f t="shared" si="28"/>
        <v>300.1527354860653</v>
      </c>
      <c r="L52" s="82">
        <f t="shared" si="29"/>
        <v>0.99862711312216024</v>
      </c>
      <c r="M52" s="83"/>
      <c r="N52" s="83"/>
      <c r="O52" s="81">
        <f t="shared" si="30"/>
        <v>3</v>
      </c>
      <c r="P52" s="82">
        <f t="shared" si="31"/>
        <v>1</v>
      </c>
      <c r="Q52" s="83"/>
      <c r="R52" s="83"/>
      <c r="S52" s="81">
        <f t="shared" si="32"/>
        <v>5733.943690041232</v>
      </c>
      <c r="T52" s="82">
        <f t="shared" si="33"/>
        <v>1.0003668710151223</v>
      </c>
      <c r="U52" s="83"/>
      <c r="V52" s="83"/>
      <c r="W52" s="81">
        <f t="shared" si="34"/>
        <v>172.94410040451092</v>
      </c>
      <c r="X52" s="82">
        <f t="shared" si="35"/>
        <v>1.0009821319211607</v>
      </c>
    </row>
    <row r="53" spans="2:24">
      <c r="B53" s="68" t="s">
        <v>87</v>
      </c>
      <c r="C53" s="81">
        <f t="shared" si="25"/>
        <v>24938.585818855448</v>
      </c>
      <c r="D53" s="82">
        <f t="shared" si="19"/>
        <v>1.0005480032330623</v>
      </c>
      <c r="E53" s="83"/>
      <c r="F53" s="83"/>
      <c r="G53" s="81">
        <f t="shared" si="26"/>
        <v>2891.695231829463</v>
      </c>
      <c r="H53" s="82">
        <f t="shared" si="27"/>
        <v>0.9992431662288489</v>
      </c>
      <c r="I53" s="83"/>
      <c r="J53" s="83"/>
      <c r="K53" s="81">
        <f t="shared" si="28"/>
        <v>299.74065973416879</v>
      </c>
      <c r="L53" s="82">
        <f t="shared" si="29"/>
        <v>0.99862711312216024</v>
      </c>
      <c r="M53" s="83"/>
      <c r="N53" s="83"/>
      <c r="O53" s="81">
        <f t="shared" si="30"/>
        <v>3</v>
      </c>
      <c r="P53" s="82">
        <f t="shared" si="31"/>
        <v>1</v>
      </c>
      <c r="Q53" s="83"/>
      <c r="R53" s="83"/>
      <c r="S53" s="81">
        <f t="shared" si="32"/>
        <v>5736.0473077834522</v>
      </c>
      <c r="T53" s="82">
        <f t="shared" si="33"/>
        <v>1.0003668710151223</v>
      </c>
      <c r="U53" s="83"/>
      <c r="V53" s="83"/>
      <c r="W53" s="81">
        <f t="shared" si="34"/>
        <v>173.11395432609461</v>
      </c>
      <c r="X53" s="82">
        <f t="shared" si="35"/>
        <v>1.0009821319211607</v>
      </c>
    </row>
    <row r="54" spans="2:24">
      <c r="B54" s="68" t="s">
        <v>88</v>
      </c>
      <c r="C54" s="81">
        <f t="shared" si="25"/>
        <v>24952.252244512183</v>
      </c>
      <c r="D54" s="82">
        <f t="shared" si="19"/>
        <v>1.0005480032330623</v>
      </c>
      <c r="E54" s="83"/>
      <c r="F54" s="83"/>
      <c r="G54" s="81">
        <f t="shared" si="26"/>
        <v>2889.5066992221377</v>
      </c>
      <c r="H54" s="82">
        <f t="shared" si="27"/>
        <v>0.9992431662288489</v>
      </c>
      <c r="I54" s="83"/>
      <c r="J54" s="83"/>
      <c r="K54" s="81">
        <f t="shared" si="28"/>
        <v>299.3291497156647</v>
      </c>
      <c r="L54" s="82">
        <f t="shared" si="29"/>
        <v>0.99862711312216024</v>
      </c>
      <c r="M54" s="83"/>
      <c r="N54" s="83"/>
      <c r="O54" s="81">
        <f t="shared" si="30"/>
        <v>3</v>
      </c>
      <c r="P54" s="82">
        <f t="shared" si="31"/>
        <v>1</v>
      </c>
      <c r="Q54" s="83"/>
      <c r="R54" s="83"/>
      <c r="S54" s="81">
        <f t="shared" si="32"/>
        <v>5738.1516972820482</v>
      </c>
      <c r="T54" s="82">
        <f t="shared" si="33"/>
        <v>1.0003668710151223</v>
      </c>
      <c r="U54" s="83"/>
      <c r="V54" s="83"/>
      <c r="W54" s="81">
        <f t="shared" si="34"/>
        <v>173.28397506663663</v>
      </c>
      <c r="X54" s="82">
        <f t="shared" si="35"/>
        <v>1.0009821319211607</v>
      </c>
    </row>
    <row r="55" spans="2:24">
      <c r="B55" s="68" t="s">
        <v>89</v>
      </c>
      <c r="C55" s="81">
        <f t="shared" si="25"/>
        <v>24965.926159414361</v>
      </c>
      <c r="D55" s="82">
        <f t="shared" si="19"/>
        <v>1.0005480032330623</v>
      </c>
      <c r="E55" s="83"/>
      <c r="F55" s="83"/>
      <c r="G55" s="81">
        <f t="shared" si="26"/>
        <v>2887.3198229701989</v>
      </c>
      <c r="H55" s="82">
        <f t="shared" si="27"/>
        <v>0.9992431662288489</v>
      </c>
      <c r="I55" s="83"/>
      <c r="J55" s="83"/>
      <c r="K55" s="81">
        <f t="shared" si="28"/>
        <v>298.91820465386513</v>
      </c>
      <c r="L55" s="82">
        <f t="shared" si="29"/>
        <v>0.99862711312216024</v>
      </c>
      <c r="M55" s="83"/>
      <c r="N55" s="83"/>
      <c r="O55" s="81">
        <f t="shared" si="30"/>
        <v>3</v>
      </c>
      <c r="P55" s="82">
        <f t="shared" si="31"/>
        <v>1</v>
      </c>
      <c r="Q55" s="83"/>
      <c r="R55" s="83"/>
      <c r="S55" s="81">
        <f t="shared" si="32"/>
        <v>5740.2568588201557</v>
      </c>
      <c r="T55" s="82">
        <f t="shared" si="33"/>
        <v>1.0003668710151223</v>
      </c>
      <c r="U55" s="83"/>
      <c r="V55" s="83"/>
      <c r="W55" s="81">
        <f t="shared" si="34"/>
        <v>173.45416278997519</v>
      </c>
      <c r="X55" s="82">
        <f t="shared" si="35"/>
        <v>1.0009821319211607</v>
      </c>
    </row>
    <row r="56" spans="2:24">
      <c r="B56" s="68" t="s">
        <v>53</v>
      </c>
      <c r="C56" s="81">
        <f t="shared" si="25"/>
        <v>24979.607567666113</v>
      </c>
      <c r="D56" s="82">
        <f t="shared" si="19"/>
        <v>1.0005480032330623</v>
      </c>
      <c r="E56" s="83"/>
      <c r="F56" s="83"/>
      <c r="G56" s="81">
        <f t="shared" si="26"/>
        <v>2885.1346018200611</v>
      </c>
      <c r="H56" s="82">
        <f t="shared" si="27"/>
        <v>0.9992431662288489</v>
      </c>
      <c r="I56" s="83"/>
      <c r="J56" s="83"/>
      <c r="K56" s="81">
        <f t="shared" si="28"/>
        <v>298.5078237731484</v>
      </c>
      <c r="L56" s="82">
        <f t="shared" si="29"/>
        <v>0.99862711312216024</v>
      </c>
      <c r="M56" s="83"/>
      <c r="N56" s="83"/>
      <c r="O56" s="81">
        <f t="shared" si="30"/>
        <v>3</v>
      </c>
      <c r="P56" s="82">
        <f t="shared" si="31"/>
        <v>1</v>
      </c>
      <c r="Q56" s="83"/>
      <c r="R56" s="83"/>
      <c r="S56" s="81">
        <f t="shared" si="32"/>
        <v>5742.3627926810141</v>
      </c>
      <c r="T56" s="82">
        <f t="shared" si="33"/>
        <v>1.0003668710151223</v>
      </c>
      <c r="U56" s="83"/>
      <c r="V56" s="83"/>
      <c r="W56" s="81">
        <f t="shared" si="34"/>
        <v>173.62451766010943</v>
      </c>
      <c r="X56" s="82">
        <f t="shared" si="35"/>
        <v>1.0009821319211607</v>
      </c>
    </row>
    <row r="57" spans="2:24">
      <c r="B57" s="68" t="s">
        <v>54</v>
      </c>
      <c r="C57" s="81">
        <f t="shared" si="25"/>
        <v>24993.296473373819</v>
      </c>
      <c r="D57" s="82">
        <f t="shared" si="19"/>
        <v>1.0005480032330623</v>
      </c>
      <c r="E57" s="83"/>
      <c r="F57" s="83"/>
      <c r="G57" s="81">
        <f t="shared" si="26"/>
        <v>2882.951034519087</v>
      </c>
      <c r="H57" s="82">
        <f t="shared" si="27"/>
        <v>0.9992431662288489</v>
      </c>
      <c r="I57" s="83"/>
      <c r="J57" s="83"/>
      <c r="K57" s="81">
        <f t="shared" si="28"/>
        <v>298.09800629895773</v>
      </c>
      <c r="L57" s="82">
        <f t="shared" si="29"/>
        <v>0.99862711312216024</v>
      </c>
      <c r="M57" s="83"/>
      <c r="N57" s="83"/>
      <c r="O57" s="81">
        <f t="shared" si="30"/>
        <v>3</v>
      </c>
      <c r="P57" s="82">
        <f t="shared" si="31"/>
        <v>1</v>
      </c>
      <c r="Q57" s="83"/>
      <c r="R57" s="83"/>
      <c r="S57" s="81">
        <f t="shared" si="32"/>
        <v>5744.4694991479655</v>
      </c>
      <c r="T57" s="82">
        <f t="shared" si="33"/>
        <v>1.0003668710151223</v>
      </c>
      <c r="U57" s="83"/>
      <c r="V57" s="83"/>
      <c r="W57" s="81">
        <f t="shared" si="34"/>
        <v>173.79503984119955</v>
      </c>
      <c r="X57" s="82">
        <f t="shared" si="35"/>
        <v>1.0009821319211607</v>
      </c>
    </row>
    <row r="58" spans="2:24">
      <c r="B58" s="68" t="s">
        <v>55</v>
      </c>
      <c r="C58" s="81">
        <f t="shared" si="25"/>
        <v>25006.99288064611</v>
      </c>
      <c r="D58" s="82">
        <f t="shared" si="19"/>
        <v>1.0005480032330623</v>
      </c>
      <c r="E58" s="83"/>
      <c r="F58" s="83"/>
      <c r="G58" s="81">
        <f t="shared" si="26"/>
        <v>2880.7691198155881</v>
      </c>
      <c r="H58" s="82">
        <f t="shared" si="27"/>
        <v>0.9992431662288489</v>
      </c>
      <c r="I58" s="83"/>
      <c r="J58" s="83"/>
      <c r="K58" s="81">
        <f t="shared" si="28"/>
        <v>297.6887514577997</v>
      </c>
      <c r="L58" s="82">
        <f t="shared" si="29"/>
        <v>0.99862711312216024</v>
      </c>
      <c r="M58" s="83"/>
      <c r="N58" s="83"/>
      <c r="O58" s="81">
        <f t="shared" si="30"/>
        <v>3</v>
      </c>
      <c r="P58" s="82">
        <f t="shared" si="31"/>
        <v>1</v>
      </c>
      <c r="Q58" s="83"/>
      <c r="R58" s="83"/>
      <c r="S58" s="81">
        <f t="shared" si="32"/>
        <v>5746.5769785044577</v>
      </c>
      <c r="T58" s="82">
        <f t="shared" si="33"/>
        <v>1.0003668710151223</v>
      </c>
      <c r="U58" s="83"/>
      <c r="V58" s="83"/>
      <c r="W58" s="81">
        <f t="shared" si="34"/>
        <v>173.965729497567</v>
      </c>
      <c r="X58" s="82">
        <f t="shared" si="35"/>
        <v>1.0009821319211607</v>
      </c>
    </row>
    <row r="61" spans="2:24">
      <c r="D61" s="85"/>
    </row>
    <row r="62" spans="2:24">
      <c r="D62" s="75"/>
    </row>
    <row r="64" spans="2:24">
      <c r="Q64" s="86"/>
      <c r="U64" s="86"/>
    </row>
  </sheetData>
  <mergeCells count="12">
    <mergeCell ref="X2:X3"/>
    <mergeCell ref="B2:C2"/>
    <mergeCell ref="D2:D3"/>
    <mergeCell ref="F2:G2"/>
    <mergeCell ref="H2:H3"/>
    <mergeCell ref="J2:K2"/>
    <mergeCell ref="L2:L3"/>
    <mergeCell ref="N2:O2"/>
    <mergeCell ref="P2:P3"/>
    <mergeCell ref="R2:S2"/>
    <mergeCell ref="T2:T3"/>
    <mergeCell ref="V2:W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4A4C8-E4B6-4BBC-A199-B1EFF8275561}">
  <sheetPr codeName="Sheet16"/>
  <dimension ref="A2:V49"/>
  <sheetViews>
    <sheetView topLeftCell="A13" workbookViewId="0">
      <selection activeCell="K18" sqref="K18"/>
    </sheetView>
  </sheetViews>
  <sheetFormatPr defaultRowHeight="12.75"/>
  <cols>
    <col min="1" max="2" width="9.140625" style="68"/>
    <col min="3" max="3" width="15" style="68" bestFit="1" customWidth="1"/>
    <col min="4" max="4" width="13.140625" style="68" customWidth="1"/>
    <col min="5" max="5" width="11" style="68" customWidth="1"/>
    <col min="6" max="6" width="9.7109375" style="68" bestFit="1" customWidth="1"/>
    <col min="7" max="8" width="9.140625" style="68"/>
    <col min="9" max="9" width="12.5703125" style="68" customWidth="1"/>
    <col min="10" max="10" width="13.85546875" style="68" customWidth="1"/>
    <col min="11" max="11" width="13.5703125" style="68" customWidth="1"/>
    <col min="12" max="12" width="9.42578125" style="68" customWidth="1"/>
    <col min="13" max="13" width="9.140625" style="68"/>
    <col min="14" max="14" width="8" style="68" customWidth="1"/>
    <col min="15" max="15" width="9.140625" style="68"/>
    <col min="16" max="16" width="12.5703125" style="68" customWidth="1"/>
    <col min="17" max="17" width="13.85546875" style="68" customWidth="1"/>
    <col min="18" max="18" width="13.5703125" style="68" customWidth="1"/>
    <col min="19" max="19" width="9.42578125" style="68" customWidth="1"/>
    <col min="20" max="20" width="9.140625" style="68"/>
    <col min="21" max="21" width="8" style="68" customWidth="1"/>
    <col min="22" max="22" width="9.140625" style="68" bestFit="1"/>
    <col min="23" max="16384" width="9.140625" style="68"/>
  </cols>
  <sheetData>
    <row r="2" spans="1:22">
      <c r="C2" s="203" t="s">
        <v>102</v>
      </c>
      <c r="D2" s="203"/>
      <c r="E2" s="203"/>
      <c r="I2" s="203" t="s">
        <v>126</v>
      </c>
      <c r="J2" s="203"/>
      <c r="K2" s="203"/>
      <c r="O2" s="203" t="s">
        <v>106</v>
      </c>
      <c r="P2" s="203"/>
      <c r="Q2" s="203"/>
      <c r="R2" s="203"/>
      <c r="S2" s="203"/>
    </row>
    <row r="3" spans="1:22">
      <c r="A3" s="87"/>
      <c r="B3" s="87"/>
      <c r="C3" s="88" t="s">
        <v>107</v>
      </c>
      <c r="D3" s="88" t="s">
        <v>108</v>
      </c>
      <c r="E3" s="88" t="s">
        <v>109</v>
      </c>
      <c r="F3" s="88" t="s">
        <v>110</v>
      </c>
      <c r="H3" s="87"/>
      <c r="I3" s="88" t="s">
        <v>107</v>
      </c>
      <c r="J3" s="88" t="s">
        <v>108</v>
      </c>
      <c r="K3" s="88" t="s">
        <v>109</v>
      </c>
      <c r="L3" s="88" t="s">
        <v>110</v>
      </c>
      <c r="N3" s="87"/>
      <c r="O3" s="87"/>
      <c r="P3" s="88" t="s">
        <v>107</v>
      </c>
      <c r="Q3" s="88" t="s">
        <v>108</v>
      </c>
      <c r="R3" s="88" t="s">
        <v>109</v>
      </c>
      <c r="S3" s="88" t="s">
        <v>110</v>
      </c>
      <c r="U3" s="87"/>
      <c r="V3" s="88"/>
    </row>
    <row r="4" spans="1:22">
      <c r="A4" s="87"/>
      <c r="B4" s="87"/>
      <c r="C4" s="87" t="s">
        <v>111</v>
      </c>
      <c r="D4" s="87" t="s">
        <v>112</v>
      </c>
      <c r="E4" s="87" t="s">
        <v>113</v>
      </c>
      <c r="F4" s="88"/>
      <c r="H4" s="87"/>
      <c r="I4" s="87"/>
      <c r="J4" s="88"/>
      <c r="K4" s="88"/>
      <c r="L4" s="88"/>
      <c r="N4" s="87"/>
      <c r="O4" s="87"/>
      <c r="P4" s="87"/>
      <c r="Q4" s="88"/>
      <c r="R4" s="88"/>
      <c r="S4" s="88"/>
      <c r="U4" s="87"/>
      <c r="V4" s="88"/>
    </row>
    <row r="5" spans="1:22">
      <c r="A5" s="67"/>
      <c r="B5" s="67">
        <v>2012</v>
      </c>
      <c r="C5" s="70">
        <f>'Normalized Annual Summary'!U5</f>
        <v>274473667.94679999</v>
      </c>
      <c r="D5" s="70">
        <f>SUMIFS(Dataset!T:T,Dataset!B:B,B5)</f>
        <v>781260</v>
      </c>
      <c r="E5" s="89">
        <f t="shared" ref="E5:E13" si="0">D5/C5</f>
        <v>2.8463932654968858E-3</v>
      </c>
      <c r="F5" s="86"/>
      <c r="H5" s="67">
        <v>2012</v>
      </c>
      <c r="I5" s="70">
        <f>'Normalized Annual Summary'!AD5</f>
        <v>155448434.65640002</v>
      </c>
      <c r="J5" s="70">
        <f>SUMIFS(Dataset!U:U,Dataset!B:B,H5)</f>
        <v>323212</v>
      </c>
      <c r="K5" s="89">
        <f t="shared" ref="K5:K13" si="1">J5/I5</f>
        <v>2.0792232531284156E-3</v>
      </c>
      <c r="L5" s="86"/>
      <c r="M5" s="86"/>
      <c r="N5" s="67"/>
      <c r="O5" s="67">
        <v>2012</v>
      </c>
      <c r="P5" s="70">
        <f>'Normalized Annual Summary'!AP5</f>
        <v>4555371</v>
      </c>
      <c r="Q5" s="70">
        <f>SUMIFS(Dataset!V:V,Dataset!B:B,O5)</f>
        <v>10983.794</v>
      </c>
      <c r="R5" s="89">
        <f t="shared" ref="R5:R13" si="2">Q5/P5</f>
        <v>2.411174413675637E-3</v>
      </c>
      <c r="S5" s="86"/>
      <c r="T5" s="86"/>
      <c r="U5" s="67"/>
      <c r="V5" s="70"/>
    </row>
    <row r="6" spans="1:22">
      <c r="A6" s="67"/>
      <c r="B6" s="67">
        <f t="shared" ref="B6:B14" si="3">B5+1</f>
        <v>2013</v>
      </c>
      <c r="C6" s="70">
        <f>'Normalized Annual Summary'!U6</f>
        <v>279458000.47820002</v>
      </c>
      <c r="D6" s="70">
        <f>SUMIFS(Dataset!T:T,Dataset!B:B,B6)</f>
        <v>767155.99999999988</v>
      </c>
      <c r="E6" s="89">
        <f t="shared" si="0"/>
        <v>2.7451566914787405E-3</v>
      </c>
      <c r="F6" s="86">
        <f>AVERAGE(E5:E6)</f>
        <v>2.7957749784878133E-3</v>
      </c>
      <c r="H6" s="67">
        <f t="shared" ref="H6:H14" si="4">H5+1</f>
        <v>2013</v>
      </c>
      <c r="I6" s="70">
        <f>'Normalized Annual Summary'!AD6</f>
        <v>153943745.77000001</v>
      </c>
      <c r="J6" s="70">
        <f>SUMIFS(Dataset!U:U,Dataset!B:B,H6)</f>
        <v>291732</v>
      </c>
      <c r="K6" s="89">
        <f t="shared" si="1"/>
        <v>1.8950558760332027E-3</v>
      </c>
      <c r="L6" s="86">
        <f>AVERAGE(K5:K6)</f>
        <v>1.9871395645808089E-3</v>
      </c>
      <c r="M6" s="86"/>
      <c r="N6" s="67"/>
      <c r="O6" s="67">
        <f t="shared" ref="O6:O14" si="5">O5+1</f>
        <v>2013</v>
      </c>
      <c r="P6" s="70">
        <f>'Normalized Annual Summary'!AP6</f>
        <v>3336835.0000000005</v>
      </c>
      <c r="Q6" s="70">
        <f>SUMIFS(Dataset!V:V,Dataset!B:B,O6)</f>
        <v>8303.8459999999995</v>
      </c>
      <c r="R6" s="89">
        <f t="shared" si="2"/>
        <v>2.4885395891615851E-3</v>
      </c>
      <c r="S6" s="86">
        <f>AVERAGE(R5:R6)</f>
        <v>2.4498570014186111E-3</v>
      </c>
      <c r="T6" s="86"/>
      <c r="U6" s="67"/>
      <c r="V6" s="70"/>
    </row>
    <row r="7" spans="1:22">
      <c r="A7" s="67"/>
      <c r="B7" s="67">
        <f t="shared" si="3"/>
        <v>2014</v>
      </c>
      <c r="C7" s="70">
        <f>'Normalized Annual Summary'!U7</f>
        <v>272498127.16669995</v>
      </c>
      <c r="D7" s="70">
        <f>SUMIFS(Dataset!T:T,Dataset!B:B,B7)</f>
        <v>743905.00000000012</v>
      </c>
      <c r="E7" s="89">
        <f t="shared" si="0"/>
        <v>2.7299453678260267E-3</v>
      </c>
      <c r="F7" s="86">
        <f>AVERAGE(E5:E7)</f>
        <v>2.773831774933884E-3</v>
      </c>
      <c r="H7" s="67">
        <f t="shared" si="4"/>
        <v>2014</v>
      </c>
      <c r="I7" s="70">
        <f>'Normalized Annual Summary'!AD7</f>
        <v>151518193.477</v>
      </c>
      <c r="J7" s="70">
        <f>SUMIFS(Dataset!U:U,Dataset!B:B,H7)</f>
        <v>286452</v>
      </c>
      <c r="K7" s="89">
        <f t="shared" si="1"/>
        <v>1.890545243621074E-3</v>
      </c>
      <c r="L7" s="86">
        <f t="shared" ref="L7:L10" si="6">AVERAGE(K5:K7)</f>
        <v>1.9549414575942307E-3</v>
      </c>
      <c r="M7" s="86"/>
      <c r="N7" s="67"/>
      <c r="O7" s="67">
        <f t="shared" si="5"/>
        <v>2014</v>
      </c>
      <c r="P7" s="70">
        <f>'Normalized Annual Summary'!AP7</f>
        <v>1817916.7936968291</v>
      </c>
      <c r="Q7" s="70">
        <f>SUMIFS(Dataset!V:V,Dataset!B:B,O7)</f>
        <v>5045.1949999999997</v>
      </c>
      <c r="R7" s="89">
        <f t="shared" si="2"/>
        <v>2.7752617817784339E-3</v>
      </c>
      <c r="S7" s="86">
        <f t="shared" ref="S7:S10" si="7">AVERAGE(R5:R7)</f>
        <v>2.5583252615385518E-3</v>
      </c>
      <c r="T7" s="86"/>
      <c r="U7" s="67"/>
      <c r="V7" s="70"/>
    </row>
    <row r="8" spans="1:22">
      <c r="A8" s="67"/>
      <c r="B8" s="67">
        <f t="shared" si="3"/>
        <v>2015</v>
      </c>
      <c r="C8" s="70">
        <f>'Normalized Annual Summary'!U8</f>
        <v>271522294.25819999</v>
      </c>
      <c r="D8" s="70">
        <f>SUMIFS(Dataset!T:T,Dataset!B:B,B8)</f>
        <v>651919.57343557687</v>
      </c>
      <c r="E8" s="89">
        <f t="shared" si="0"/>
        <v>2.4009799092800971E-3</v>
      </c>
      <c r="F8" s="86">
        <f>AVERAGE(E6:E8)</f>
        <v>2.6253606561949545E-3</v>
      </c>
      <c r="H8" s="67">
        <f t="shared" si="4"/>
        <v>2015</v>
      </c>
      <c r="I8" s="70">
        <f>'Normalized Annual Summary'!AD8</f>
        <v>162219637.40090001</v>
      </c>
      <c r="J8" s="70">
        <f>SUMIFS(Dataset!U:U,Dataset!B:B,H8)</f>
        <v>299944.42639999994</v>
      </c>
      <c r="K8" s="89">
        <f t="shared" si="1"/>
        <v>1.8490019531897672E-3</v>
      </c>
      <c r="L8" s="86">
        <f t="shared" si="6"/>
        <v>1.8782010242813479E-3</v>
      </c>
      <c r="M8" s="86"/>
      <c r="N8" s="67"/>
      <c r="O8" s="67">
        <f t="shared" si="5"/>
        <v>2015</v>
      </c>
      <c r="P8" s="70">
        <f>'Normalized Annual Summary'!AP8</f>
        <v>1626159.8472230558</v>
      </c>
      <c r="Q8" s="70">
        <f>SUMIFS(Dataset!V:V,Dataset!B:B,O8)</f>
        <v>4804</v>
      </c>
      <c r="R8" s="89">
        <f t="shared" si="2"/>
        <v>2.9541991263673409E-3</v>
      </c>
      <c r="S8" s="86">
        <f t="shared" si="7"/>
        <v>2.7393334991024534E-3</v>
      </c>
      <c r="T8" s="86"/>
      <c r="U8" s="67"/>
      <c r="V8" s="70"/>
    </row>
    <row r="9" spans="1:22">
      <c r="A9" s="67"/>
      <c r="B9" s="67">
        <f t="shared" si="3"/>
        <v>2016</v>
      </c>
      <c r="C9" s="70">
        <f>'Normalized Annual Summary'!U9</f>
        <v>272427420.28960001</v>
      </c>
      <c r="D9" s="70">
        <f>SUMIFS(Dataset!T:T,Dataset!B:B,B9)</f>
        <v>663978.79409373319</v>
      </c>
      <c r="E9" s="89">
        <f t="shared" si="0"/>
        <v>2.437268588411182E-3</v>
      </c>
      <c r="F9" s="86">
        <f t="shared" ref="F9" si="8">AVERAGE(E7:E9)</f>
        <v>2.5227312885057686E-3</v>
      </c>
      <c r="H9" s="67">
        <f t="shared" si="4"/>
        <v>2016</v>
      </c>
      <c r="I9" s="70">
        <f>'Normalized Annual Summary'!AD9</f>
        <v>163719994.48139998</v>
      </c>
      <c r="J9" s="70">
        <f>SUMIFS(Dataset!U:U,Dataset!B:B,H9)</f>
        <v>304047.72989999998</v>
      </c>
      <c r="K9" s="89">
        <f t="shared" si="1"/>
        <v>1.8571203282965077E-3</v>
      </c>
      <c r="L9" s="86">
        <f t="shared" si="6"/>
        <v>1.8655558417024496E-3</v>
      </c>
      <c r="M9" s="86"/>
      <c r="N9" s="67"/>
      <c r="O9" s="67">
        <f t="shared" si="5"/>
        <v>2016</v>
      </c>
      <c r="P9" s="70">
        <f>'Normalized Annual Summary'!AP9</f>
        <v>1855541.3099999996</v>
      </c>
      <c r="Q9" s="70">
        <f>SUMIFS(Dataset!V:V,Dataset!B:B,O9)</f>
        <v>5184</v>
      </c>
      <c r="R9" s="89">
        <f t="shared" si="2"/>
        <v>2.7937939037315216E-3</v>
      </c>
      <c r="S9" s="86">
        <f t="shared" si="7"/>
        <v>2.8410849372924318E-3</v>
      </c>
      <c r="T9" s="86"/>
      <c r="U9" s="67"/>
      <c r="V9" s="70"/>
    </row>
    <row r="10" spans="1:22">
      <c r="A10" s="67"/>
      <c r="B10" s="67">
        <f t="shared" si="3"/>
        <v>2017</v>
      </c>
      <c r="C10" s="70">
        <f>'Normalized Annual Summary'!U10</f>
        <v>265182115.12670001</v>
      </c>
      <c r="D10" s="70">
        <f>SUMIFS(Dataset!T:T,Dataset!B:B,B10)</f>
        <v>649754.56917556305</v>
      </c>
      <c r="E10" s="89">
        <f t="shared" si="0"/>
        <v>2.4502201774245602E-3</v>
      </c>
      <c r="F10" s="86">
        <f>AVERAGE(E8:E10)</f>
        <v>2.4294895583719463E-3</v>
      </c>
      <c r="H10" s="67">
        <f t="shared" si="4"/>
        <v>2017</v>
      </c>
      <c r="I10" s="70">
        <f>'Normalized Annual Summary'!AD10</f>
        <v>158476391.88299999</v>
      </c>
      <c r="J10" s="70">
        <f>SUMIFS(Dataset!U:U,Dataset!B:B,H10)</f>
        <v>292963.50010000006</v>
      </c>
      <c r="K10" s="89">
        <f t="shared" si="1"/>
        <v>1.8486255057869395E-3</v>
      </c>
      <c r="L10" s="86">
        <f t="shared" si="6"/>
        <v>1.8515825957577381E-3</v>
      </c>
      <c r="M10" s="86"/>
      <c r="N10" s="67"/>
      <c r="O10" s="67">
        <f t="shared" si="5"/>
        <v>2017</v>
      </c>
      <c r="P10" s="70">
        <f>'Normalized Annual Summary'!AP10</f>
        <v>1981443.1925724996</v>
      </c>
      <c r="Q10" s="70">
        <f>SUMIFS(Dataset!V:V,Dataset!B:B,O10)</f>
        <v>5508</v>
      </c>
      <c r="R10" s="89">
        <f t="shared" si="2"/>
        <v>2.7797920327198408E-3</v>
      </c>
      <c r="S10" s="86">
        <f t="shared" si="7"/>
        <v>2.8425950209395676E-3</v>
      </c>
      <c r="T10" s="86"/>
      <c r="U10" s="67"/>
      <c r="V10" s="70"/>
    </row>
    <row r="11" spans="1:22">
      <c r="A11" s="67"/>
      <c r="B11" s="67">
        <f t="shared" si="3"/>
        <v>2018</v>
      </c>
      <c r="C11" s="70">
        <f>'Normalized Annual Summary'!U11</f>
        <v>268458392.81300002</v>
      </c>
      <c r="D11" s="70">
        <f>SUMIFS(Dataset!T:T,Dataset!B:B,B11)</f>
        <v>656917.62218921632</v>
      </c>
      <c r="E11" s="89">
        <f t="shared" si="0"/>
        <v>2.4469997577866946E-3</v>
      </c>
      <c r="F11" s="86">
        <f>AVERAGE(E9:E11)</f>
        <v>2.4448295078741459E-3</v>
      </c>
      <c r="H11" s="67">
        <f t="shared" si="4"/>
        <v>2018</v>
      </c>
      <c r="I11" s="70">
        <f>'Normalized Annual Summary'!AD11</f>
        <v>153680289.69999999</v>
      </c>
      <c r="J11" s="70">
        <f>SUMIFS(Dataset!U:U,Dataset!B:B,H11)</f>
        <v>302276.16690000001</v>
      </c>
      <c r="K11" s="89">
        <f t="shared" si="1"/>
        <v>1.966915649951433E-3</v>
      </c>
      <c r="L11" s="86">
        <f>AVERAGE(K9:K10)</f>
        <v>1.8528729170417236E-3</v>
      </c>
      <c r="M11" s="86"/>
      <c r="N11" s="67"/>
      <c r="O11" s="67">
        <f t="shared" si="5"/>
        <v>2018</v>
      </c>
      <c r="P11" s="70">
        <f>'Normalized Annual Summary'!AP11</f>
        <v>1968388.2024277782</v>
      </c>
      <c r="Q11" s="70">
        <f>SUMIFS(Dataset!V:V,Dataset!B:B,O11)</f>
        <v>5508</v>
      </c>
      <c r="R11" s="89">
        <f t="shared" si="2"/>
        <v>2.7982285167156163E-3</v>
      </c>
      <c r="S11" s="86">
        <f>AVERAGE(R9:R10)</f>
        <v>2.7867929682256812E-3</v>
      </c>
      <c r="T11" s="86"/>
      <c r="U11" s="67"/>
      <c r="V11" s="70"/>
    </row>
    <row r="12" spans="1:22">
      <c r="A12" s="67"/>
      <c r="B12" s="67">
        <f t="shared" si="3"/>
        <v>2019</v>
      </c>
      <c r="C12" s="70">
        <f>'Normalized Annual Summary'!U12</f>
        <v>261455525.597036</v>
      </c>
      <c r="D12" s="70">
        <f>SUMIFS(Dataset!T:T,Dataset!B:B,B12)</f>
        <v>632691.83093243267</v>
      </c>
      <c r="E12" s="89">
        <f t="shared" si="0"/>
        <v>2.4198831884989819E-3</v>
      </c>
      <c r="F12" s="86">
        <f>AVERAGE(E10:E12)</f>
        <v>2.439034374570079E-3</v>
      </c>
      <c r="H12" s="67">
        <f t="shared" si="4"/>
        <v>2019</v>
      </c>
      <c r="I12" s="70">
        <f>'Normalized Annual Summary'!AD12</f>
        <v>155694431.5</v>
      </c>
      <c r="J12" s="70">
        <f>SUMIFS(Dataset!U:U,Dataset!B:B,H12)</f>
        <v>300750.1851333825</v>
      </c>
      <c r="K12" s="89">
        <f t="shared" si="1"/>
        <v>1.9316695031150327E-3</v>
      </c>
      <c r="L12" s="86">
        <f>AVERAGE(K10,K12)</f>
        <v>1.8901475044509862E-3</v>
      </c>
      <c r="M12" s="86"/>
      <c r="N12" s="67"/>
      <c r="O12" s="67">
        <f t="shared" si="5"/>
        <v>2019</v>
      </c>
      <c r="P12" s="70">
        <f>'Normalized Annual Summary'!AP12</f>
        <v>2005898.7692036112</v>
      </c>
      <c r="Q12" s="70">
        <f>SUMIFS(Dataset!V:V,Dataset!B:B,O12)</f>
        <v>5612</v>
      </c>
      <c r="R12" s="89">
        <f t="shared" si="2"/>
        <v>2.7977483640553285E-3</v>
      </c>
      <c r="S12" s="86">
        <f>AVERAGE(R10,R12)</f>
        <v>2.7887701983875844E-3</v>
      </c>
      <c r="T12" s="86"/>
      <c r="U12" s="67"/>
      <c r="V12" s="70"/>
    </row>
    <row r="13" spans="1:22">
      <c r="A13" s="67"/>
      <c r="B13" s="67">
        <f t="shared" si="3"/>
        <v>2020</v>
      </c>
      <c r="C13" s="70">
        <f>'Normalized Annual Summary'!U13</f>
        <v>238077543.97890005</v>
      </c>
      <c r="D13" s="70">
        <f>SUMIFS(Dataset!T:T,Dataset!B:B,B13)</f>
        <v>601464.44360159931</v>
      </c>
      <c r="E13" s="89">
        <f t="shared" si="0"/>
        <v>2.5263384086947104E-3</v>
      </c>
      <c r="F13" s="86">
        <f>AVERAGE(E11:E13)</f>
        <v>2.4644071183267955E-3</v>
      </c>
      <c r="H13" s="67">
        <f t="shared" si="4"/>
        <v>2020</v>
      </c>
      <c r="I13" s="70">
        <f>'Normalized Annual Summary'!AD13</f>
        <v>149135512.57800001</v>
      </c>
      <c r="J13" s="70">
        <f>SUMIFS(Dataset!U:U,Dataset!B:B,H13)</f>
        <v>271760.32193540747</v>
      </c>
      <c r="K13" s="89">
        <f t="shared" si="1"/>
        <v>1.8222374888293151E-3</v>
      </c>
      <c r="L13" s="86">
        <f>AVERAGE(K12:K13)</f>
        <v>1.8769534959721739E-3</v>
      </c>
      <c r="M13" s="86"/>
      <c r="N13" s="67"/>
      <c r="O13" s="67">
        <f t="shared" si="5"/>
        <v>2020</v>
      </c>
      <c r="P13" s="70">
        <f>'Normalized Annual Summary'!AP13</f>
        <v>2029919.202930317</v>
      </c>
      <c r="Q13" s="70">
        <f>SUMIFS(Dataset!V:V,Dataset!B:B,O13)</f>
        <v>5664</v>
      </c>
      <c r="R13" s="89">
        <f t="shared" si="2"/>
        <v>2.7902588397723696E-3</v>
      </c>
      <c r="S13" s="86">
        <f>AVERAGE(R12:R13)</f>
        <v>2.7940036019138493E-3</v>
      </c>
      <c r="T13" s="86"/>
      <c r="U13" s="67"/>
      <c r="V13" s="70"/>
    </row>
    <row r="14" spans="1:22">
      <c r="A14" s="67"/>
      <c r="B14" s="67">
        <f t="shared" si="3"/>
        <v>2021</v>
      </c>
      <c r="C14" s="70">
        <f>'Normalized Annual Summary'!U14</f>
        <v>237838227.15097079</v>
      </c>
      <c r="D14" s="70">
        <f>SUMIFS(Dataset!T:T,Dataset!B:B,B14)</f>
        <v>566156.46993006335</v>
      </c>
      <c r="E14" s="89">
        <f t="shared" ref="E14" si="9">D14/C14</f>
        <v>2.3804267157217264E-3</v>
      </c>
      <c r="F14" s="86">
        <f>AVERAGE(E12:E14)</f>
        <v>2.4422161043051397E-3</v>
      </c>
      <c r="H14" s="67">
        <f t="shared" si="4"/>
        <v>2021</v>
      </c>
      <c r="I14" s="70">
        <f>'Normalized Annual Summary'!AD14</f>
        <v>150392389.50099999</v>
      </c>
      <c r="J14" s="70">
        <f>SUMIFS(Dataset!U:U,Dataset!B:B,H14)</f>
        <v>273282.53907487815</v>
      </c>
      <c r="K14" s="89">
        <f t="shared" ref="K14" si="10">J14/I14</f>
        <v>1.8171301086552724E-3</v>
      </c>
      <c r="L14" s="86">
        <f>AVERAGE(K13:K14)</f>
        <v>1.8196837987422938E-3</v>
      </c>
      <c r="M14" s="86"/>
      <c r="N14" s="67"/>
      <c r="O14" s="67">
        <f t="shared" si="5"/>
        <v>2021</v>
      </c>
      <c r="P14" s="70">
        <f>'Normalized Annual Summary'!AP14</f>
        <v>2005959.9297111104</v>
      </c>
      <c r="Q14" s="70">
        <f>SUMIFS(Dataset!V:V,Dataset!B:B,O14)</f>
        <v>5616</v>
      </c>
      <c r="R14" s="89">
        <f t="shared" ref="R14" si="11">Q14/P14</f>
        <v>2.7996571201742756E-3</v>
      </c>
      <c r="S14" s="86">
        <f>AVERAGE(R13:R14)</f>
        <v>2.7949579799733228E-3</v>
      </c>
      <c r="T14" s="86"/>
      <c r="U14" s="67"/>
      <c r="V14" s="70"/>
    </row>
    <row r="16" spans="1:22">
      <c r="B16" s="67"/>
      <c r="C16" s="67" t="s">
        <v>114</v>
      </c>
      <c r="D16" s="90" t="s">
        <v>115</v>
      </c>
      <c r="E16" s="68" t="s">
        <v>176</v>
      </c>
      <c r="F16" s="68" t="s">
        <v>116</v>
      </c>
      <c r="H16" s="67"/>
      <c r="I16" s="67" t="s">
        <v>114</v>
      </c>
      <c r="J16" s="90" t="s">
        <v>115</v>
      </c>
      <c r="K16" s="68" t="s">
        <v>176</v>
      </c>
      <c r="L16" s="68" t="s">
        <v>117</v>
      </c>
      <c r="N16" s="67"/>
      <c r="O16" s="67"/>
      <c r="P16" s="67" t="s">
        <v>114</v>
      </c>
      <c r="Q16" s="90" t="s">
        <v>115</v>
      </c>
      <c r="R16" s="68" t="s">
        <v>251</v>
      </c>
      <c r="S16" s="68" t="s">
        <v>117</v>
      </c>
      <c r="U16" s="67"/>
      <c r="V16" s="67"/>
    </row>
    <row r="17" spans="1:22">
      <c r="B17" s="87"/>
      <c r="C17" s="87" t="s">
        <v>118</v>
      </c>
      <c r="D17" s="91" t="s">
        <v>119</v>
      </c>
      <c r="E17" s="92" t="s">
        <v>120</v>
      </c>
      <c r="F17" s="68" t="s">
        <v>121</v>
      </c>
      <c r="H17" s="87"/>
      <c r="I17" s="87" t="s">
        <v>118</v>
      </c>
      <c r="J17" s="91" t="s">
        <v>122</v>
      </c>
      <c r="K17" s="92" t="s">
        <v>120</v>
      </c>
      <c r="L17" s="68" t="s">
        <v>121</v>
      </c>
      <c r="N17" s="87"/>
      <c r="O17" s="87"/>
      <c r="P17" s="87" t="s">
        <v>118</v>
      </c>
      <c r="Q17" s="91" t="s">
        <v>122</v>
      </c>
      <c r="R17" s="92" t="s">
        <v>120</v>
      </c>
      <c r="S17" s="68" t="s">
        <v>121</v>
      </c>
      <c r="U17" s="87"/>
      <c r="V17" s="87"/>
    </row>
    <row r="18" spans="1:22">
      <c r="B18" s="72">
        <v>2021</v>
      </c>
      <c r="C18" s="74">
        <f ca="1">'Normalized Annual Summary'!AA14</f>
        <v>240358605.31060338</v>
      </c>
      <c r="D18" s="151">
        <f ca="1">C18*E18</f>
        <v>587622.38472405914</v>
      </c>
      <c r="E18" s="95">
        <f>AVERAGE(E10:E14)</f>
        <v>2.4447736496253348E-3</v>
      </c>
      <c r="F18" s="136">
        <f>TREND($F$10:$F$13,$B$10:$B$13,B18)</f>
        <v>2.4691795264258631E-3</v>
      </c>
      <c r="H18" s="72">
        <v>2021</v>
      </c>
      <c r="I18" s="74">
        <f ca="1">'Normalized Annual Summary'!AJ14</f>
        <v>149628959.3979578</v>
      </c>
      <c r="J18" s="151">
        <f ca="1">I18*K18</f>
        <v>280900.78736067022</v>
      </c>
      <c r="K18" s="95">
        <f>AVERAGE(K10:K14)</f>
        <v>1.8773156512675985E-3</v>
      </c>
      <c r="L18" s="136">
        <f>TREND($L$6:$L$13,$H$6:$H$13,H18)</f>
        <v>1.8311798458705252E-3</v>
      </c>
      <c r="N18" s="72"/>
      <c r="O18" s="72">
        <v>2021</v>
      </c>
      <c r="P18" s="74">
        <f>'Normalized Annual Summary'!AP14</f>
        <v>2005959.9297111104</v>
      </c>
      <c r="Q18" s="151">
        <f>P18*R18</f>
        <v>5494.0541827167235</v>
      </c>
      <c r="R18" s="95">
        <f>AVERAGE(R5:R14)</f>
        <v>2.738865368815195E-3</v>
      </c>
      <c r="S18" s="93">
        <f>TREND($S$6:$S$13,$O$6:$O$13,O18)</f>
        <v>2.9235849206770831E-3</v>
      </c>
      <c r="U18" s="72"/>
      <c r="V18" s="74"/>
    </row>
    <row r="19" spans="1:22">
      <c r="B19" s="72">
        <v>2022</v>
      </c>
      <c r="C19" s="74">
        <f ca="1">'Normalized Annual Summary'!AA15</f>
        <v>246122060.66125047</v>
      </c>
      <c r="D19" s="151">
        <f t="shared" ref="D19:D20" ca="1" si="12">C19*E19</f>
        <v>601712.72849611333</v>
      </c>
      <c r="E19" s="95">
        <f>E18</f>
        <v>2.4447736496253348E-3</v>
      </c>
      <c r="F19" s="136">
        <f>TREND($F$10:$F$13,$B$10:$B$13,B19)</f>
        <v>2.4790752810819119E-3</v>
      </c>
      <c r="H19" s="72">
        <v>2022</v>
      </c>
      <c r="I19" s="74">
        <f ca="1">'Normalized Annual Summary'!AJ15</f>
        <v>155418227.32846907</v>
      </c>
      <c r="J19" s="151">
        <f t="shared" ref="J19" ca="1" si="13">I19*K19</f>
        <v>291769.07065600058</v>
      </c>
      <c r="K19" s="95">
        <f>K18</f>
        <v>1.8773156512675985E-3</v>
      </c>
      <c r="L19" s="136">
        <f t="shared" ref="L19:L20" si="14">TREND($L$6:$L$13,$H$6:$H$13,H19)</f>
        <v>1.817069967136712E-3</v>
      </c>
      <c r="N19" s="72"/>
      <c r="O19" s="72">
        <v>2022</v>
      </c>
      <c r="P19" s="74">
        <f>'Normalized Annual Summary'!AP15</f>
        <v>2014808.9135855157</v>
      </c>
      <c r="Q19" s="151">
        <f t="shared" ref="Q19" si="15">P19*R19</f>
        <v>5518.2903581995361</v>
      </c>
      <c r="R19" s="95">
        <f>R18</f>
        <v>2.738865368815195E-3</v>
      </c>
      <c r="S19" s="93">
        <f>TREND($S$6:$S$13,$O$6:$O$13,O19)</f>
        <v>2.9676937228048095E-3</v>
      </c>
      <c r="U19" s="72"/>
      <c r="V19" s="74"/>
    </row>
    <row r="20" spans="1:22">
      <c r="B20" s="72">
        <v>2023</v>
      </c>
      <c r="C20" s="74">
        <f ca="1">'Normalized Annual Summary'!AA16</f>
        <v>252061798.82448596</v>
      </c>
      <c r="D20" s="151">
        <f t="shared" ca="1" si="12"/>
        <v>616234.04384326551</v>
      </c>
      <c r="E20" s="95">
        <f>E19</f>
        <v>2.4447736496253348E-3</v>
      </c>
      <c r="F20" s="136">
        <f>TREND($F$10:$F$13,$B$10:$B$13,B20)</f>
        <v>2.4889710357379573E-3</v>
      </c>
      <c r="H20" s="72">
        <v>2023</v>
      </c>
      <c r="I20" s="74">
        <f ca="1">'Normalized Annual Summary'!AJ16</f>
        <v>158589205.01168299</v>
      </c>
      <c r="J20" s="151">
        <f ca="1">I20*K20</f>
        <v>297721.99669051834</v>
      </c>
      <c r="K20" s="95">
        <f>K19</f>
        <v>1.8773156512675985E-3</v>
      </c>
      <c r="L20" s="136">
        <f t="shared" si="14"/>
        <v>1.8029600884029023E-3</v>
      </c>
      <c r="N20" s="72"/>
      <c r="O20" s="72">
        <v>2023</v>
      </c>
      <c r="P20" s="74">
        <f>'Normalized Annual Summary'!AP16</f>
        <v>2023696.9333920204</v>
      </c>
      <c r="Q20" s="151">
        <f>P20*R20</f>
        <v>5542.6334478449153</v>
      </c>
      <c r="R20" s="95">
        <f>R19</f>
        <v>2.738865368815195E-3</v>
      </c>
      <c r="S20" s="93">
        <f>TREND($S$6:$S$13,$O$6:$O$13,O20)</f>
        <v>3.0118025249325359E-3</v>
      </c>
      <c r="U20" s="72"/>
      <c r="V20" s="74"/>
    </row>
    <row r="21" spans="1:22">
      <c r="L21" s="94"/>
    </row>
    <row r="22" spans="1:22">
      <c r="A22" s="67"/>
      <c r="B22" s="67"/>
      <c r="C22" s="96" t="s">
        <v>107</v>
      </c>
      <c r="D22" s="97" t="s">
        <v>108</v>
      </c>
      <c r="E22" s="89" t="s">
        <v>123</v>
      </c>
      <c r="F22" s="67"/>
      <c r="G22" s="67"/>
      <c r="H22" s="67"/>
      <c r="I22" s="96" t="s">
        <v>107</v>
      </c>
      <c r="J22" s="97" t="s">
        <v>108</v>
      </c>
      <c r="K22" s="89" t="s">
        <v>123</v>
      </c>
      <c r="O22" s="67"/>
      <c r="P22" s="96" t="s">
        <v>107</v>
      </c>
      <c r="Q22" s="97" t="s">
        <v>108</v>
      </c>
      <c r="R22" s="89" t="s">
        <v>123</v>
      </c>
    </row>
    <row r="23" spans="1:22">
      <c r="A23" s="67" t="s">
        <v>124</v>
      </c>
      <c r="B23" s="67"/>
      <c r="C23" s="98">
        <f>C14/C10-1</f>
        <v>-0.10311362047423422</v>
      </c>
      <c r="D23" s="98">
        <f>D14/D10-1</f>
        <v>-0.12866104097055076</v>
      </c>
      <c r="E23" s="99">
        <f>D23-C23</f>
        <v>-2.5547420496316531E-2</v>
      </c>
      <c r="F23" s="67"/>
      <c r="G23" s="67"/>
      <c r="H23" s="67"/>
      <c r="I23" s="98">
        <f>I14/I10-1</f>
        <v>-5.1010767508943955E-2</v>
      </c>
      <c r="J23" s="98">
        <f>J14/J10-1</f>
        <v>-6.7178884121755877E-2</v>
      </c>
      <c r="K23" s="135">
        <f>J23-I23</f>
        <v>-1.6168116612811922E-2</v>
      </c>
      <c r="O23" s="67"/>
      <c r="P23" s="98">
        <f>P14/P10-1</f>
        <v>1.2373171852976927E-2</v>
      </c>
      <c r="Q23" s="98">
        <f>Q14/Q10-1</f>
        <v>1.9607843137254832E-2</v>
      </c>
      <c r="R23" s="135">
        <f>Q23-P23</f>
        <v>7.2346712842779048E-3</v>
      </c>
    </row>
    <row r="24" spans="1:22">
      <c r="A24" s="67" t="s">
        <v>125</v>
      </c>
      <c r="B24" s="67"/>
      <c r="C24" s="98">
        <f>C14/C5-1</f>
        <v>-0.13347524762532081</v>
      </c>
      <c r="D24" s="98">
        <f>D14/D5-1</f>
        <v>-0.27532899427839219</v>
      </c>
      <c r="E24" s="99">
        <f>D24-C24</f>
        <v>-0.14185374665307138</v>
      </c>
      <c r="F24" s="67"/>
      <c r="G24" s="67"/>
      <c r="H24" s="67"/>
      <c r="I24" s="98">
        <f>I14/I5-1</f>
        <v>-3.2525545635604614E-2</v>
      </c>
      <c r="J24" s="98">
        <f>J14/J5-1</f>
        <v>-0.15447898260312687</v>
      </c>
      <c r="K24" s="135">
        <f>J24-I24</f>
        <v>-0.12195343696752226</v>
      </c>
      <c r="O24" s="67"/>
      <c r="P24" s="98">
        <f>P14/P5-1</f>
        <v>-0.55964949293677502</v>
      </c>
      <c r="Q24" s="98">
        <f>Q14/Q5-1</f>
        <v>-0.48870126296978988</v>
      </c>
      <c r="R24" s="135">
        <f>Q24-P24</f>
        <v>7.0948229966985132E-2</v>
      </c>
    </row>
    <row r="25" spans="1:22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O25" s="67"/>
      <c r="P25" s="67"/>
      <c r="Q25" s="67"/>
      <c r="R25" s="67"/>
    </row>
    <row r="26" spans="1:22">
      <c r="A26" s="67"/>
      <c r="B26" s="67"/>
      <c r="C26" s="67"/>
      <c r="D26" s="67" t="str">
        <f>E16</f>
        <v>Avg. Ratio (5-yr)</v>
      </c>
      <c r="E26" s="67"/>
      <c r="G26" s="67"/>
      <c r="H26" s="67"/>
      <c r="I26" s="67"/>
      <c r="J26" s="67" t="str">
        <f>K16</f>
        <v>Avg. Ratio (5-yr)</v>
      </c>
      <c r="K26" s="67"/>
      <c r="O26" s="67"/>
      <c r="P26" s="67"/>
      <c r="Q26" s="67" t="s">
        <v>253</v>
      </c>
    </row>
    <row r="49" spans="5:5">
      <c r="E49" s="75"/>
    </row>
  </sheetData>
  <mergeCells count="3">
    <mergeCell ref="C2:E2"/>
    <mergeCell ref="I2:K2"/>
    <mergeCell ref="O2:S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0FCA2-0914-4138-9803-6A8F8F5FABD2}">
  <sheetPr codeName="Sheet17"/>
  <dimension ref="A2:P121"/>
  <sheetViews>
    <sheetView topLeftCell="A88" workbookViewId="0">
      <selection activeCell="D108" sqref="D108"/>
    </sheetView>
  </sheetViews>
  <sheetFormatPr defaultRowHeight="12.75"/>
  <cols>
    <col min="2" max="2" width="26" bestFit="1" customWidth="1"/>
    <col min="3" max="3" width="16" customWidth="1"/>
    <col min="4" max="7" width="16" bestFit="1" customWidth="1"/>
    <col min="8" max="8" width="16.140625" bestFit="1" customWidth="1"/>
    <col min="9" max="9" width="17.5703125" style="5" bestFit="1" customWidth="1"/>
    <col min="10" max="10" width="5.42578125" style="5" customWidth="1"/>
    <col min="11" max="11" width="26" bestFit="1" customWidth="1"/>
    <col min="12" max="12" width="12.85546875" customWidth="1"/>
    <col min="13" max="13" width="16.140625" customWidth="1"/>
    <col min="14" max="15" width="10.28515625" bestFit="1" customWidth="1"/>
  </cols>
  <sheetData>
    <row r="2" spans="2:15" ht="15.75">
      <c r="B2" s="42"/>
      <c r="C2" s="160" t="s">
        <v>196</v>
      </c>
      <c r="D2" s="160"/>
      <c r="E2" s="160"/>
      <c r="F2" s="160"/>
      <c r="G2" s="42"/>
      <c r="H2" s="42"/>
      <c r="K2" s="5"/>
      <c r="L2" s="154" t="s">
        <v>196</v>
      </c>
      <c r="M2" s="154"/>
      <c r="N2" s="154"/>
      <c r="O2" s="154"/>
    </row>
    <row r="3" spans="2:15" ht="15.75">
      <c r="B3" s="42"/>
      <c r="C3" s="160">
        <v>2021</v>
      </c>
      <c r="D3" s="160">
        <v>2022</v>
      </c>
      <c r="E3" s="160">
        <v>2023</v>
      </c>
      <c r="F3" s="160">
        <v>2024</v>
      </c>
      <c r="G3" s="42"/>
      <c r="H3" s="42"/>
      <c r="K3" s="5"/>
      <c r="L3" s="154">
        <v>2021</v>
      </c>
      <c r="M3" s="154">
        <v>2022</v>
      </c>
      <c r="N3" s="154">
        <v>2023</v>
      </c>
      <c r="O3" s="154">
        <v>2024</v>
      </c>
    </row>
    <row r="4" spans="2:15">
      <c r="B4" s="42" t="s">
        <v>197</v>
      </c>
      <c r="C4" s="42">
        <v>354.3</v>
      </c>
      <c r="D4" s="42">
        <v>337.8</v>
      </c>
      <c r="E4" s="42">
        <v>217.2</v>
      </c>
      <c r="F4" s="42">
        <v>217.2</v>
      </c>
      <c r="G4" s="157">
        <f>$H$26</f>
        <v>5.2462766478365442E-3</v>
      </c>
      <c r="H4" s="161" t="s">
        <v>221</v>
      </c>
      <c r="J4" s="161"/>
      <c r="K4" s="5" t="s">
        <v>197</v>
      </c>
      <c r="L4" s="12">
        <f>C4*$G4*1000000</f>
        <v>1858755.8163284876</v>
      </c>
      <c r="M4" s="12">
        <f t="shared" ref="L4:O11" si="0">D4*$G4*1000000</f>
        <v>1772192.2516391845</v>
      </c>
      <c r="N4" s="12">
        <f t="shared" si="0"/>
        <v>1139491.2879100973</v>
      </c>
      <c r="O4" s="12">
        <f t="shared" si="0"/>
        <v>1139491.2879100973</v>
      </c>
    </row>
    <row r="5" spans="2:15">
      <c r="B5" s="158" t="s">
        <v>198</v>
      </c>
      <c r="C5" s="158">
        <v>40.200000000000003</v>
      </c>
      <c r="D5" s="158">
        <v>28.5</v>
      </c>
      <c r="E5" s="158">
        <v>14.3</v>
      </c>
      <c r="F5" s="158">
        <v>15.3</v>
      </c>
      <c r="G5" s="157">
        <f t="shared" ref="G5:G8" si="1">$H$26</f>
        <v>5.2462766478365442E-3</v>
      </c>
      <c r="H5" s="45" t="str">
        <f>H4</f>
        <v>% of provincial kWh</v>
      </c>
      <c r="J5" s="45"/>
      <c r="K5" s="8" t="s">
        <v>198</v>
      </c>
      <c r="L5" s="12">
        <f t="shared" si="0"/>
        <v>210900.32124302909</v>
      </c>
      <c r="M5" s="12">
        <f t="shared" si="0"/>
        <v>149518.88446334153</v>
      </c>
      <c r="N5" s="12">
        <f t="shared" si="0"/>
        <v>75021.756064062589</v>
      </c>
      <c r="O5" s="12">
        <f t="shared" si="0"/>
        <v>80268.032711899126</v>
      </c>
    </row>
    <row r="6" spans="2:15">
      <c r="B6" s="42" t="s">
        <v>199</v>
      </c>
      <c r="C6" s="42">
        <v>21.8</v>
      </c>
      <c r="D6" s="42">
        <v>17.3</v>
      </c>
      <c r="E6" s="42">
        <v>34.1</v>
      </c>
      <c r="F6" s="42">
        <v>35.6</v>
      </c>
      <c r="G6" s="157">
        <f t="shared" si="1"/>
        <v>5.2462766478365442E-3</v>
      </c>
      <c r="H6" s="45" t="str">
        <f>H5</f>
        <v>% of provincial kWh</v>
      </c>
      <c r="J6" s="45"/>
      <c r="K6" s="5" t="s">
        <v>199</v>
      </c>
      <c r="L6" s="12">
        <f t="shared" si="0"/>
        <v>114368.83092283667</v>
      </c>
      <c r="M6" s="12">
        <f t="shared" si="0"/>
        <v>90760.58600757223</v>
      </c>
      <c r="N6" s="12">
        <f t="shared" si="0"/>
        <v>178898.03369122618</v>
      </c>
      <c r="O6" s="12">
        <f t="shared" si="0"/>
        <v>186767.44866298098</v>
      </c>
    </row>
    <row r="7" spans="2:15">
      <c r="B7" s="158" t="s">
        <v>200</v>
      </c>
      <c r="C7" s="158">
        <v>16.399999999999999</v>
      </c>
      <c r="D7" s="158">
        <v>47.3</v>
      </c>
      <c r="E7" s="158">
        <v>115.2</v>
      </c>
      <c r="F7" s="158">
        <v>115.2</v>
      </c>
      <c r="G7" s="157">
        <f t="shared" si="1"/>
        <v>5.2462766478365442E-3</v>
      </c>
      <c r="H7" s="45" t="str">
        <f>H6</f>
        <v>% of provincial kWh</v>
      </c>
      <c r="J7" s="45"/>
      <c r="K7" s="8" t="s">
        <v>200</v>
      </c>
      <c r="L7" s="12">
        <f t="shared" si="0"/>
        <v>86038.937024519313</v>
      </c>
      <c r="M7" s="12">
        <f t="shared" si="0"/>
        <v>248148.88544266851</v>
      </c>
      <c r="N7" s="12">
        <f t="shared" si="0"/>
        <v>604371.06983076991</v>
      </c>
      <c r="O7" s="12">
        <f t="shared" si="0"/>
        <v>604371.06983076991</v>
      </c>
    </row>
    <row r="8" spans="2:15">
      <c r="B8" s="42" t="s">
        <v>201</v>
      </c>
      <c r="C8" s="42">
        <v>0</v>
      </c>
      <c r="D8" s="42">
        <v>0</v>
      </c>
      <c r="E8" s="42">
        <v>325.7</v>
      </c>
      <c r="F8" s="42">
        <v>325.7</v>
      </c>
      <c r="G8" s="157">
        <f t="shared" si="1"/>
        <v>5.2462766478365442E-3</v>
      </c>
      <c r="H8" s="45" t="str">
        <f>H7</f>
        <v>% of provincial kWh</v>
      </c>
      <c r="J8" s="45"/>
      <c r="K8" s="5" t="s">
        <v>201</v>
      </c>
      <c r="L8" s="12">
        <f t="shared" si="0"/>
        <v>0</v>
      </c>
      <c r="M8" s="12">
        <f t="shared" si="0"/>
        <v>0</v>
      </c>
      <c r="N8" s="12">
        <f t="shared" si="0"/>
        <v>1708712.3042003624</v>
      </c>
      <c r="O8" s="12">
        <f t="shared" si="0"/>
        <v>1708712.3042003624</v>
      </c>
    </row>
    <row r="9" spans="2:15">
      <c r="B9" s="158" t="s">
        <v>202</v>
      </c>
      <c r="C9" s="158">
        <v>52.4</v>
      </c>
      <c r="D9" s="158">
        <v>52.4</v>
      </c>
      <c r="E9" s="158">
        <v>62.9</v>
      </c>
      <c r="F9" s="158">
        <v>62.9</v>
      </c>
      <c r="G9" s="157">
        <v>0</v>
      </c>
      <c r="H9" s="45"/>
      <c r="J9" s="45"/>
      <c r="K9" s="8" t="s">
        <v>202</v>
      </c>
      <c r="L9" s="12">
        <f t="shared" si="0"/>
        <v>0</v>
      </c>
      <c r="M9" s="12">
        <f t="shared" si="0"/>
        <v>0</v>
      </c>
      <c r="N9" s="12">
        <f t="shared" si="0"/>
        <v>0</v>
      </c>
      <c r="O9" s="12">
        <f t="shared" si="0"/>
        <v>0</v>
      </c>
    </row>
    <row r="10" spans="2:15">
      <c r="B10" s="42" t="s">
        <v>203</v>
      </c>
      <c r="C10" s="42">
        <v>47.6</v>
      </c>
      <c r="D10" s="42">
        <v>50.3</v>
      </c>
      <c r="E10" s="42">
        <v>52.3</v>
      </c>
      <c r="F10" s="42">
        <v>54</v>
      </c>
      <c r="G10" s="157">
        <f>$H$34</f>
        <v>1.0409825237732873E-2</v>
      </c>
      <c r="H10" s="161" t="s">
        <v>222</v>
      </c>
      <c r="J10" s="161"/>
      <c r="K10" s="5" t="s">
        <v>203</v>
      </c>
      <c r="L10" s="12">
        <f t="shared" si="0"/>
        <v>495507.68131608475</v>
      </c>
      <c r="M10" s="12">
        <f t="shared" si="0"/>
        <v>523614.20945796341</v>
      </c>
      <c r="N10" s="12">
        <f t="shared" si="0"/>
        <v>544433.85993342916</v>
      </c>
      <c r="O10" s="12">
        <f t="shared" si="0"/>
        <v>562130.5628375751</v>
      </c>
    </row>
    <row r="11" spans="2:15">
      <c r="B11" s="158" t="s">
        <v>204</v>
      </c>
      <c r="C11" s="158">
        <v>10.3</v>
      </c>
      <c r="D11" s="158">
        <v>7.3</v>
      </c>
      <c r="E11" s="158">
        <v>7.3</v>
      </c>
      <c r="F11" s="158">
        <v>7.3</v>
      </c>
      <c r="G11" s="157">
        <v>0</v>
      </c>
      <c r="H11" s="45"/>
      <c r="J11" s="45"/>
      <c r="K11" s="8" t="s">
        <v>204</v>
      </c>
      <c r="L11" s="12">
        <f t="shared" si="0"/>
        <v>0</v>
      </c>
      <c r="M11" s="12">
        <f t="shared" si="0"/>
        <v>0</v>
      </c>
      <c r="N11" s="12">
        <f t="shared" si="0"/>
        <v>0</v>
      </c>
      <c r="O11" s="12">
        <f t="shared" si="0"/>
        <v>0</v>
      </c>
    </row>
    <row r="12" spans="2:15">
      <c r="B12" s="42"/>
      <c r="C12" s="42"/>
      <c r="D12" s="42"/>
      <c r="E12" s="42"/>
      <c r="F12" s="42"/>
      <c r="G12" s="42"/>
      <c r="H12" s="42"/>
    </row>
    <row r="13" spans="2:15">
      <c r="B13" s="42" t="s">
        <v>205</v>
      </c>
      <c r="C13" s="42" t="s">
        <v>206</v>
      </c>
      <c r="D13" s="42"/>
      <c r="E13" s="42"/>
      <c r="F13" s="42"/>
      <c r="G13" s="42"/>
      <c r="H13" s="42"/>
    </row>
    <row r="14" spans="2:15">
      <c r="B14" s="42"/>
      <c r="C14" s="42"/>
      <c r="D14" s="42"/>
      <c r="E14" s="42"/>
      <c r="F14" s="42"/>
      <c r="G14" s="42"/>
      <c r="H14" s="42"/>
    </row>
    <row r="15" spans="2:15">
      <c r="B15" s="168"/>
      <c r="C15" s="169"/>
      <c r="D15" s="169"/>
      <c r="E15" s="169"/>
      <c r="F15" s="169"/>
      <c r="G15" s="169"/>
      <c r="H15" s="170"/>
    </row>
    <row r="16" spans="2:15">
      <c r="B16" s="171"/>
      <c r="C16" s="162" t="s">
        <v>210</v>
      </c>
      <c r="D16" s="162" t="s">
        <v>211</v>
      </c>
      <c r="E16" s="162" t="s">
        <v>212</v>
      </c>
      <c r="F16" s="162"/>
      <c r="G16" s="162"/>
      <c r="H16" s="172"/>
    </row>
    <row r="17" spans="2:10">
      <c r="B17" s="171" t="s">
        <v>99</v>
      </c>
      <c r="C17" s="163">
        <v>4801697</v>
      </c>
      <c r="D17" s="163">
        <f>'[11]Stats by Class'!$AO$4</f>
        <v>24476</v>
      </c>
      <c r="E17" s="164">
        <f>D17/C17</f>
        <v>5.0973645359130328E-3</v>
      </c>
      <c r="F17" s="162"/>
      <c r="G17" s="162"/>
      <c r="H17" s="172"/>
    </row>
    <row r="18" spans="2:10">
      <c r="B18" s="171" t="s">
        <v>207</v>
      </c>
      <c r="C18" s="163">
        <v>446066</v>
      </c>
      <c r="D18" s="163">
        <f>'[11]Stats by Class'!$AO$11</f>
        <v>2931</v>
      </c>
      <c r="E18" s="164">
        <f t="shared" ref="E18:E20" si="2">D18/C18</f>
        <v>6.570776521859994E-3</v>
      </c>
      <c r="F18" s="162"/>
      <c r="G18" s="162"/>
      <c r="H18" s="172"/>
    </row>
    <row r="19" spans="2:10">
      <c r="B19" s="171" t="s">
        <v>208</v>
      </c>
      <c r="C19" s="163">
        <v>54040</v>
      </c>
      <c r="D19" s="163">
        <f>'[11]Stats by Class'!$AO$19</f>
        <v>308</v>
      </c>
      <c r="E19" s="164">
        <f t="shared" si="2"/>
        <v>5.699481865284974E-3</v>
      </c>
      <c r="F19" s="162"/>
      <c r="G19" s="162"/>
      <c r="H19" s="172"/>
    </row>
    <row r="20" spans="2:10">
      <c r="B20" s="171" t="s">
        <v>209</v>
      </c>
      <c r="C20" s="163">
        <v>123</v>
      </c>
      <c r="D20" s="163">
        <f>'[11]Stats by Class'!$AO$20</f>
        <v>3</v>
      </c>
      <c r="E20" s="164">
        <f t="shared" si="2"/>
        <v>2.4390243902439025E-2</v>
      </c>
      <c r="F20" s="162"/>
      <c r="G20" s="162"/>
      <c r="H20" s="172"/>
    </row>
    <row r="21" spans="2:10">
      <c r="B21" s="171"/>
      <c r="C21" s="162"/>
      <c r="D21" s="162"/>
      <c r="E21" s="162"/>
      <c r="F21" s="162"/>
      <c r="G21" s="162"/>
      <c r="H21" s="172"/>
    </row>
    <row r="22" spans="2:10">
      <c r="B22" s="171"/>
      <c r="C22" s="162"/>
      <c r="D22" s="162"/>
      <c r="E22" s="162"/>
      <c r="F22" s="162"/>
      <c r="G22" s="162"/>
      <c r="H22" s="172"/>
    </row>
    <row r="23" spans="2:10">
      <c r="B23" s="171" t="s">
        <v>213</v>
      </c>
      <c r="C23" s="165">
        <v>2016</v>
      </c>
      <c r="D23" s="165">
        <v>2017</v>
      </c>
      <c r="E23" s="165">
        <v>2018</v>
      </c>
      <c r="F23" s="165">
        <v>2019</v>
      </c>
      <c r="G23" s="165">
        <v>2020</v>
      </c>
      <c r="H23" s="173" t="s">
        <v>215</v>
      </c>
      <c r="I23" s="152"/>
      <c r="J23" s="152"/>
    </row>
    <row r="24" spans="2:10">
      <c r="B24" s="171" t="s">
        <v>210</v>
      </c>
      <c r="C24" s="159">
        <v>135092458977</v>
      </c>
      <c r="D24" s="159">
        <v>131507457610.90997</v>
      </c>
      <c r="E24" s="159">
        <v>137831974214.90002</v>
      </c>
      <c r="F24" s="159">
        <v>135053462090.45892</v>
      </c>
      <c r="G24" s="159">
        <v>133510137227.58061</v>
      </c>
      <c r="H24" s="174">
        <f t="shared" ref="H24" si="3">AVERAGE(E24:G24)</f>
        <v>135465191177.64653</v>
      </c>
      <c r="I24" s="155"/>
      <c r="J24" s="155"/>
    </row>
    <row r="25" spans="2:10">
      <c r="B25" s="171" t="s">
        <v>211</v>
      </c>
      <c r="C25" s="166">
        <v>728999941</v>
      </c>
      <c r="D25" s="166">
        <v>709485459</v>
      </c>
      <c r="E25" s="166">
        <v>733582771</v>
      </c>
      <c r="F25" s="166">
        <v>717331271.21000004</v>
      </c>
      <c r="G25" s="166">
        <v>681149565</v>
      </c>
      <c r="H25" s="174">
        <f t="shared" ref="H25" si="4">AVERAGE(E25:G25)</f>
        <v>710687869.07000005</v>
      </c>
      <c r="I25" s="155"/>
      <c r="J25" s="155"/>
    </row>
    <row r="26" spans="2:10">
      <c r="B26" s="171" t="s">
        <v>214</v>
      </c>
      <c r="C26" s="164">
        <f>C25/C24</f>
        <v>5.396303735385518E-3</v>
      </c>
      <c r="D26" s="164">
        <f t="shared" ref="D26:G26" si="5">D25/D24</f>
        <v>5.3950207226965696E-3</v>
      </c>
      <c r="E26" s="164">
        <f t="shared" si="5"/>
        <v>5.3222974943117202E-3</v>
      </c>
      <c r="F26" s="164">
        <f t="shared" si="5"/>
        <v>5.3114615509044184E-3</v>
      </c>
      <c r="G26" s="164">
        <f t="shared" si="5"/>
        <v>5.1018565267363656E-3</v>
      </c>
      <c r="H26" s="175">
        <f>H25/H24</f>
        <v>5.2462766478365442E-3</v>
      </c>
      <c r="I26" s="156"/>
      <c r="J26" s="156"/>
    </row>
    <row r="27" spans="2:10">
      <c r="B27" s="171"/>
      <c r="C27" s="162"/>
      <c r="D27" s="162"/>
      <c r="E27" s="162"/>
      <c r="F27" s="162"/>
      <c r="G27" s="162"/>
      <c r="H27" s="176"/>
      <c r="I27" s="14"/>
      <c r="J27" s="14"/>
    </row>
    <row r="28" spans="2:10">
      <c r="B28" s="171" t="s">
        <v>205</v>
      </c>
      <c r="C28" s="162" t="s">
        <v>216</v>
      </c>
      <c r="D28" s="162"/>
      <c r="E28" s="162"/>
      <c r="F28" s="162"/>
      <c r="G28" s="162"/>
      <c r="H28" s="172"/>
    </row>
    <row r="29" spans="2:10">
      <c r="B29" s="171"/>
      <c r="C29" s="162"/>
      <c r="D29" s="162"/>
      <c r="E29" s="162"/>
      <c r="F29" s="162"/>
      <c r="G29" s="162"/>
      <c r="H29" s="172"/>
    </row>
    <row r="30" spans="2:10" s="5" customFormat="1">
      <c r="B30" s="168"/>
      <c r="C30" s="180"/>
      <c r="D30" s="180"/>
      <c r="E30" s="180"/>
      <c r="F30" s="180"/>
      <c r="G30" s="180"/>
      <c r="H30" s="170"/>
    </row>
    <row r="31" spans="2:10" s="5" customFormat="1">
      <c r="B31" s="171" t="s">
        <v>223</v>
      </c>
      <c r="C31" s="181">
        <f>C23</f>
        <v>2016</v>
      </c>
      <c r="D31" s="181">
        <f t="shared" ref="D31:F31" si="6">D23</f>
        <v>2017</v>
      </c>
      <c r="E31" s="181">
        <f t="shared" si="6"/>
        <v>2018</v>
      </c>
      <c r="F31" s="181">
        <f t="shared" si="6"/>
        <v>2019</v>
      </c>
      <c r="G31" s="181"/>
      <c r="H31" s="172" t="s">
        <v>219</v>
      </c>
    </row>
    <row r="32" spans="2:10" ht="26.25" customHeight="1">
      <c r="B32" s="171" t="s">
        <v>210</v>
      </c>
      <c r="C32" s="182">
        <v>1286980</v>
      </c>
      <c r="D32" s="182">
        <v>1329050</v>
      </c>
      <c r="E32" s="182">
        <v>1358300</v>
      </c>
      <c r="F32" s="182">
        <v>1400400</v>
      </c>
      <c r="G32" s="204" t="s">
        <v>220</v>
      </c>
      <c r="H32" s="177">
        <f>AVERAGE(C32:F32)</f>
        <v>1343682.5</v>
      </c>
    </row>
    <row r="33" spans="1:16">
      <c r="B33" s="171" t="s">
        <v>211</v>
      </c>
      <c r="C33" s="182">
        <v>13560</v>
      </c>
      <c r="D33" s="182">
        <v>13890</v>
      </c>
      <c r="E33" s="182">
        <v>14120</v>
      </c>
      <c r="F33" s="182">
        <v>14380</v>
      </c>
      <c r="G33" s="204"/>
      <c r="H33" s="177">
        <f>AVERAGE(C33:F33)</f>
        <v>13987.5</v>
      </c>
    </row>
    <row r="34" spans="1:16">
      <c r="B34" s="171"/>
      <c r="C34" s="183">
        <f>C33/C32</f>
        <v>1.0536294270307231E-2</v>
      </c>
      <c r="D34" s="183">
        <f t="shared" ref="D34:F34" si="7">D33/D32</f>
        <v>1.0451074075467439E-2</v>
      </c>
      <c r="E34" s="183">
        <f t="shared" si="7"/>
        <v>1.0395347125082824E-2</v>
      </c>
      <c r="F34" s="183">
        <f t="shared" si="7"/>
        <v>1.0268494715795487E-2</v>
      </c>
      <c r="G34" s="181"/>
      <c r="H34" s="175">
        <f>H33/H32</f>
        <v>1.0409825237732873E-2</v>
      </c>
    </row>
    <row r="35" spans="1:16" s="5" customFormat="1">
      <c r="B35" s="171"/>
      <c r="C35" s="181"/>
      <c r="D35" s="181"/>
      <c r="E35" s="181"/>
      <c r="F35" s="181"/>
      <c r="G35" s="181"/>
      <c r="H35" s="172"/>
    </row>
    <row r="36" spans="1:16">
      <c r="B36" s="171" t="s">
        <v>205</v>
      </c>
      <c r="C36" s="162" t="s">
        <v>217</v>
      </c>
      <c r="D36" s="162"/>
      <c r="E36" s="162"/>
      <c r="F36" s="162"/>
      <c r="G36" s="162"/>
      <c r="H36" s="172"/>
    </row>
    <row r="37" spans="1:16">
      <c r="B37" s="171"/>
      <c r="C37" s="162" t="s">
        <v>218</v>
      </c>
      <c r="D37" s="162"/>
      <c r="E37" s="162"/>
      <c r="F37" s="162"/>
      <c r="G37" s="162"/>
      <c r="H37" s="172"/>
    </row>
    <row r="38" spans="1:16">
      <c r="B38" s="178"/>
      <c r="C38" s="167"/>
      <c r="D38" s="167"/>
      <c r="E38" s="167"/>
      <c r="F38" s="167"/>
      <c r="G38" s="167"/>
      <c r="H38" s="179"/>
    </row>
    <row r="40" spans="1:16" ht="13.5" thickBot="1"/>
    <row r="41" spans="1:16">
      <c r="A41" s="205"/>
      <c r="B41" s="206"/>
      <c r="C41" s="207" t="s">
        <v>196</v>
      </c>
      <c r="D41" s="207"/>
      <c r="E41" s="207"/>
      <c r="F41" s="207"/>
      <c r="G41" s="208"/>
      <c r="H41" s="208"/>
      <c r="I41" s="208"/>
      <c r="J41" s="208"/>
      <c r="K41" s="208"/>
      <c r="L41" s="208"/>
      <c r="M41" s="208"/>
      <c r="N41" s="208"/>
      <c r="O41" s="208"/>
      <c r="P41" s="209"/>
    </row>
    <row r="42" spans="1:16">
      <c r="A42" s="210"/>
      <c r="B42" s="162"/>
      <c r="C42" s="211">
        <v>2021</v>
      </c>
      <c r="D42" s="211">
        <v>2022</v>
      </c>
      <c r="E42" s="211">
        <v>2023</v>
      </c>
      <c r="F42" s="211">
        <v>2024</v>
      </c>
      <c r="G42" s="162" t="s">
        <v>225</v>
      </c>
      <c r="H42" s="53"/>
      <c r="I42" s="53"/>
      <c r="J42" s="53"/>
      <c r="K42" s="162" t="s">
        <v>99</v>
      </c>
      <c r="L42" s="162" t="s">
        <v>226</v>
      </c>
      <c r="M42" s="162" t="s">
        <v>102</v>
      </c>
      <c r="N42" s="162" t="s">
        <v>126</v>
      </c>
      <c r="O42" s="53"/>
      <c r="P42" s="212"/>
    </row>
    <row r="43" spans="1:16" s="5" customFormat="1">
      <c r="A43" s="210"/>
      <c r="B43" s="162" t="s">
        <v>224</v>
      </c>
      <c r="C43" s="213">
        <v>0.5</v>
      </c>
      <c r="D43" s="213">
        <v>1</v>
      </c>
      <c r="E43" s="213">
        <v>0.5</v>
      </c>
      <c r="F43" s="213">
        <v>0</v>
      </c>
      <c r="G43" s="53"/>
      <c r="H43" s="53"/>
      <c r="I43" s="53"/>
      <c r="J43" s="53"/>
      <c r="K43" s="53"/>
      <c r="L43" s="53"/>
      <c r="M43" s="53"/>
      <c r="N43" s="53"/>
      <c r="O43" s="53"/>
      <c r="P43" s="212"/>
    </row>
    <row r="44" spans="1:16" s="5" customFormat="1">
      <c r="A44" s="210"/>
      <c r="B44" s="162"/>
      <c r="C44" s="214"/>
      <c r="D44" s="214"/>
      <c r="E44" s="214"/>
      <c r="F44" s="214"/>
      <c r="G44" s="53"/>
      <c r="H44" s="53"/>
      <c r="I44" s="53"/>
      <c r="J44" s="53"/>
      <c r="K44" s="53"/>
      <c r="L44" s="53"/>
      <c r="M44" s="53"/>
      <c r="N44" s="53"/>
      <c r="O44" s="53"/>
      <c r="P44" s="212"/>
    </row>
    <row r="45" spans="1:16">
      <c r="A45" s="210"/>
      <c r="B45" s="162" t="s">
        <v>197</v>
      </c>
      <c r="C45" s="163">
        <f>C$43*L4</f>
        <v>929377.9081642438</v>
      </c>
      <c r="D45" s="163">
        <f>D$43*M4</f>
        <v>1772192.2516391845</v>
      </c>
      <c r="E45" s="163">
        <f>E$43*N4</f>
        <v>569745.64395504864</v>
      </c>
      <c r="F45" s="163">
        <f>F$43*O4</f>
        <v>0</v>
      </c>
      <c r="G45" s="215">
        <f>SUM(C45:F45)</f>
        <v>3271315.8037584769</v>
      </c>
      <c r="H45" s="53"/>
      <c r="I45" s="53"/>
      <c r="J45" s="53"/>
      <c r="K45" s="53"/>
      <c r="L45" s="216">
        <f>'[12]Allocation to Rate Classes'!$B$54</f>
        <v>0.10507132234930484</v>
      </c>
      <c r="M45" s="216">
        <f>'[12]Allocation to Rate Classes'!$D$54</f>
        <v>0.51985454666515885</v>
      </c>
      <c r="N45" s="216">
        <f>'[12]Allocation to Rate Classes'!$F$54</f>
        <v>0.18747205144119106</v>
      </c>
      <c r="O45" s="217">
        <f>SUM(K45:N45)</f>
        <v>0.81239792045565473</v>
      </c>
      <c r="P45" s="212"/>
    </row>
    <row r="46" spans="1:16">
      <c r="A46" s="210"/>
      <c r="B46" s="218" t="s">
        <v>198</v>
      </c>
      <c r="C46" s="219">
        <f t="shared" ref="C46:C52" si="8">C$43*L5</f>
        <v>105450.16062151454</v>
      </c>
      <c r="D46" s="219">
        <f t="shared" ref="D46:D52" si="9">D$43*M5</f>
        <v>149518.88446334153</v>
      </c>
      <c r="E46" s="219">
        <f t="shared" ref="E46:E52" si="10">E$43*N5</f>
        <v>37510.878032031294</v>
      </c>
      <c r="F46" s="219">
        <f t="shared" ref="F46:F52" si="11">F$43*O5</f>
        <v>0</v>
      </c>
      <c r="G46" s="215">
        <f t="shared" ref="G46:G52" si="12">SUM(C46:F46)</f>
        <v>292479.92311688734</v>
      </c>
      <c r="H46" s="53"/>
      <c r="I46" s="53"/>
      <c r="J46" s="53"/>
      <c r="K46" s="53"/>
      <c r="L46" s="216">
        <f>'[12]Allocation to Rate Classes'!$B$40</f>
        <v>0.90491341215450027</v>
      </c>
      <c r="M46" s="216">
        <f>'[12]Allocation to Rate Classes'!$D$40</f>
        <v>9.5086587845499712E-2</v>
      </c>
      <c r="N46" s="216"/>
      <c r="O46" s="217">
        <f t="shared" ref="O46:O51" si="13">SUM(K46:N46)</f>
        <v>1</v>
      </c>
      <c r="P46" s="212"/>
    </row>
    <row r="47" spans="1:16">
      <c r="A47" s="210"/>
      <c r="B47" s="162" t="s">
        <v>199</v>
      </c>
      <c r="C47" s="163">
        <f t="shared" si="8"/>
        <v>57184.415461418335</v>
      </c>
      <c r="D47" s="163">
        <f t="shared" si="9"/>
        <v>90760.58600757223</v>
      </c>
      <c r="E47" s="163">
        <f t="shared" si="10"/>
        <v>89449.016845613092</v>
      </c>
      <c r="F47" s="163">
        <f t="shared" si="11"/>
        <v>0</v>
      </c>
      <c r="G47" s="215">
        <f t="shared" si="12"/>
        <v>237394.01831460366</v>
      </c>
      <c r="H47" s="53"/>
      <c r="I47" s="53"/>
      <c r="J47" s="53"/>
      <c r="K47" s="53"/>
      <c r="L47" s="216">
        <f>'[12]Allocation to Rate Classes'!$B$47</f>
        <v>0.25</v>
      </c>
      <c r="M47" s="216">
        <f>'[12]Allocation to Rate Classes'!$D$47</f>
        <v>0.25</v>
      </c>
      <c r="N47" s="216">
        <f>'[12]Allocation to Rate Classes'!$F$47</f>
        <v>0.5</v>
      </c>
      <c r="O47" s="217">
        <f t="shared" si="13"/>
        <v>1</v>
      </c>
      <c r="P47" s="212"/>
    </row>
    <row r="48" spans="1:16">
      <c r="A48" s="226" t="s">
        <v>254</v>
      </c>
      <c r="B48" s="218" t="s">
        <v>200</v>
      </c>
      <c r="C48" s="219">
        <f t="shared" si="8"/>
        <v>43019.468512259657</v>
      </c>
      <c r="D48" s="219">
        <f t="shared" si="9"/>
        <v>248148.88544266851</v>
      </c>
      <c r="E48" s="219">
        <f t="shared" si="10"/>
        <v>302185.53491538495</v>
      </c>
      <c r="F48" s="219">
        <f t="shared" si="11"/>
        <v>0</v>
      </c>
      <c r="G48" s="215">
        <f t="shared" si="12"/>
        <v>593353.88887031307</v>
      </c>
      <c r="H48" s="53"/>
      <c r="I48" s="53"/>
      <c r="J48" s="53"/>
      <c r="K48" s="53"/>
      <c r="L48" s="216">
        <f>L47</f>
        <v>0.25</v>
      </c>
      <c r="M48" s="216">
        <f>M47</f>
        <v>0.25</v>
      </c>
      <c r="N48" s="216">
        <f>N47</f>
        <v>0.5</v>
      </c>
      <c r="O48" s="217">
        <f t="shared" si="13"/>
        <v>1</v>
      </c>
      <c r="P48" s="212"/>
    </row>
    <row r="49" spans="1:16">
      <c r="A49" s="210"/>
      <c r="B49" s="162" t="s">
        <v>201</v>
      </c>
      <c r="C49" s="163">
        <f t="shared" si="8"/>
        <v>0</v>
      </c>
      <c r="D49" s="163">
        <f t="shared" si="9"/>
        <v>0</v>
      </c>
      <c r="E49" s="163">
        <f t="shared" si="10"/>
        <v>854356.15210018121</v>
      </c>
      <c r="F49" s="163">
        <f t="shared" si="11"/>
        <v>0</v>
      </c>
      <c r="G49" s="215">
        <f t="shared" si="12"/>
        <v>854356.15210018121</v>
      </c>
      <c r="H49" s="53"/>
      <c r="I49" s="53"/>
      <c r="J49" s="53"/>
      <c r="K49" s="53"/>
      <c r="L49" s="216">
        <f>L45</f>
        <v>0.10507132234930484</v>
      </c>
      <c r="M49" s="216">
        <f t="shared" ref="M49:N49" si="14">M45</f>
        <v>0.51985454666515885</v>
      </c>
      <c r="N49" s="216">
        <f t="shared" si="14"/>
        <v>0.18747205144119106</v>
      </c>
      <c r="O49" s="217">
        <f t="shared" si="13"/>
        <v>0.81239792045565473</v>
      </c>
      <c r="P49" s="212"/>
    </row>
    <row r="50" spans="1:16">
      <c r="A50" s="210"/>
      <c r="B50" s="218" t="s">
        <v>202</v>
      </c>
      <c r="C50" s="219">
        <f t="shared" si="8"/>
        <v>0</v>
      </c>
      <c r="D50" s="219">
        <f t="shared" si="9"/>
        <v>0</v>
      </c>
      <c r="E50" s="219">
        <f t="shared" si="10"/>
        <v>0</v>
      </c>
      <c r="F50" s="219">
        <f t="shared" si="11"/>
        <v>0</v>
      </c>
      <c r="G50" s="215">
        <f t="shared" si="12"/>
        <v>0</v>
      </c>
      <c r="H50" s="53"/>
      <c r="I50" s="53"/>
      <c r="J50" s="53"/>
      <c r="K50" s="53"/>
      <c r="L50" s="53"/>
      <c r="M50" s="53"/>
      <c r="N50" s="53"/>
      <c r="O50" s="217"/>
      <c r="P50" s="212"/>
    </row>
    <row r="51" spans="1:16">
      <c r="A51" s="210"/>
      <c r="B51" s="162" t="s">
        <v>203</v>
      </c>
      <c r="C51" s="163">
        <f t="shared" si="8"/>
        <v>247753.84065804238</v>
      </c>
      <c r="D51" s="163">
        <f t="shared" si="9"/>
        <v>523614.20945796341</v>
      </c>
      <c r="E51" s="163">
        <f t="shared" si="10"/>
        <v>272216.92996671458</v>
      </c>
      <c r="F51" s="163">
        <f t="shared" si="11"/>
        <v>0</v>
      </c>
      <c r="G51" s="215">
        <f t="shared" si="12"/>
        <v>1043584.9800827204</v>
      </c>
      <c r="H51" s="53"/>
      <c r="I51" s="53"/>
      <c r="J51" s="53"/>
      <c r="K51" s="221">
        <v>1</v>
      </c>
      <c r="L51" s="53"/>
      <c r="M51" s="53"/>
      <c r="N51" s="53"/>
      <c r="O51" s="217">
        <f t="shared" si="13"/>
        <v>1</v>
      </c>
      <c r="P51" s="212"/>
    </row>
    <row r="52" spans="1:16">
      <c r="A52" s="210"/>
      <c r="B52" s="218" t="s">
        <v>204</v>
      </c>
      <c r="C52" s="219">
        <f t="shared" si="8"/>
        <v>0</v>
      </c>
      <c r="D52" s="219">
        <f t="shared" si="9"/>
        <v>0</v>
      </c>
      <c r="E52" s="219">
        <f t="shared" si="10"/>
        <v>0</v>
      </c>
      <c r="F52" s="219">
        <f t="shared" si="11"/>
        <v>0</v>
      </c>
      <c r="G52" s="215">
        <f t="shared" si="12"/>
        <v>0</v>
      </c>
      <c r="H52" s="53"/>
      <c r="I52" s="53"/>
      <c r="J52" s="53"/>
      <c r="K52" s="53"/>
      <c r="L52" s="53"/>
      <c r="M52" s="53"/>
      <c r="N52" s="53"/>
      <c r="O52" s="53"/>
      <c r="P52" s="212"/>
    </row>
    <row r="53" spans="1:16">
      <c r="A53" s="210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212"/>
    </row>
    <row r="54" spans="1:16">
      <c r="A54" s="210"/>
      <c r="B54" s="53"/>
      <c r="C54" s="53"/>
      <c r="D54" s="53"/>
      <c r="E54" s="53"/>
      <c r="F54" s="53"/>
      <c r="G54" s="215">
        <f>SUM(G45:G52)</f>
        <v>6292484.7662431831</v>
      </c>
      <c r="H54" s="53"/>
      <c r="I54" s="53"/>
      <c r="J54" s="53"/>
      <c r="K54" s="53"/>
      <c r="L54" s="53"/>
      <c r="M54" s="53"/>
      <c r="N54" s="53"/>
      <c r="O54" s="53"/>
      <c r="P54" s="212"/>
    </row>
    <row r="55" spans="1:16">
      <c r="A55" s="210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212"/>
    </row>
    <row r="56" spans="1:16">
      <c r="A56" s="210"/>
      <c r="B56" s="53"/>
      <c r="C56" s="53"/>
      <c r="D56" s="53"/>
      <c r="E56" s="53"/>
      <c r="F56" s="53"/>
      <c r="G56" s="53"/>
      <c r="H56" s="53"/>
      <c r="I56" s="53"/>
      <c r="J56" s="53"/>
      <c r="K56" s="53" t="str">
        <f>K42</f>
        <v>Residential</v>
      </c>
      <c r="L56" s="53" t="str">
        <f t="shared" ref="L56:N56" si="15">L42</f>
        <v>GS&lt; 50</v>
      </c>
      <c r="M56" s="53" t="str">
        <f t="shared" si="15"/>
        <v>GS &gt; 50</v>
      </c>
      <c r="N56" s="53" t="str">
        <f t="shared" si="15"/>
        <v>Large Use</v>
      </c>
      <c r="O56" s="53"/>
      <c r="P56" s="212"/>
    </row>
    <row r="57" spans="1:16">
      <c r="A57" s="210"/>
      <c r="B57" s="53"/>
      <c r="C57" s="53"/>
      <c r="D57" s="53"/>
      <c r="E57" s="53"/>
      <c r="F57" s="53"/>
      <c r="G57" s="53"/>
      <c r="H57" s="53"/>
      <c r="I57" s="53"/>
      <c r="J57" s="53"/>
      <c r="K57" s="215">
        <f>K45*$G45</f>
        <v>0</v>
      </c>
      <c r="L57" s="215">
        <f t="shared" ref="L57:N57" si="16">L45*$G45</f>
        <v>343721.47732308216</v>
      </c>
      <c r="M57" s="215">
        <f t="shared" si="16"/>
        <v>1700608.3941614327</v>
      </c>
      <c r="N57" s="215">
        <f t="shared" si="16"/>
        <v>613280.28464259044</v>
      </c>
      <c r="O57" s="215">
        <f>SUM(K57:N57)</f>
        <v>2657610.1561271055</v>
      </c>
      <c r="P57" s="212"/>
    </row>
    <row r="58" spans="1:16">
      <c r="A58" s="210"/>
      <c r="B58" s="53"/>
      <c r="C58" s="53"/>
      <c r="D58" s="53"/>
      <c r="E58" s="53"/>
      <c r="F58" s="53"/>
      <c r="G58" s="53"/>
      <c r="H58" s="53"/>
      <c r="I58" s="53"/>
      <c r="J58" s="53"/>
      <c r="K58" s="215">
        <f t="shared" ref="K58:N58" si="17">K46*$G46</f>
        <v>0</v>
      </c>
      <c r="L58" s="215">
        <f t="shared" si="17"/>
        <v>264669.00521438842</v>
      </c>
      <c r="M58" s="215">
        <f t="shared" si="17"/>
        <v>27810.91790249891</v>
      </c>
      <c r="N58" s="215">
        <f t="shared" si="17"/>
        <v>0</v>
      </c>
      <c r="O58" s="215">
        <f t="shared" ref="O58:O63" si="18">SUM(K58:N58)</f>
        <v>292479.92311688734</v>
      </c>
      <c r="P58" s="212"/>
    </row>
    <row r="59" spans="1:16">
      <c r="A59" s="210"/>
      <c r="B59" s="53"/>
      <c r="C59" s="53"/>
      <c r="D59" s="53"/>
      <c r="E59" s="53"/>
      <c r="F59" s="53"/>
      <c r="G59" s="53"/>
      <c r="H59" s="53"/>
      <c r="I59" s="53"/>
      <c r="J59" s="53"/>
      <c r="K59" s="215">
        <f t="shared" ref="K59:N59" si="19">K47*$G47</f>
        <v>0</v>
      </c>
      <c r="L59" s="215">
        <f t="shared" si="19"/>
        <v>59348.504578650914</v>
      </c>
      <c r="M59" s="215">
        <f t="shared" si="19"/>
        <v>59348.504578650914</v>
      </c>
      <c r="N59" s="215">
        <f t="shared" si="19"/>
        <v>118697.00915730183</v>
      </c>
      <c r="O59" s="215">
        <f t="shared" si="18"/>
        <v>237394.01831460366</v>
      </c>
      <c r="P59" s="212"/>
    </row>
    <row r="60" spans="1:16">
      <c r="A60" s="210"/>
      <c r="B60" s="53"/>
      <c r="C60" s="53"/>
      <c r="D60" s="53"/>
      <c r="E60" s="53"/>
      <c r="F60" s="53"/>
      <c r="G60" s="53"/>
      <c r="H60" s="53"/>
      <c r="I60" s="53"/>
      <c r="J60" s="53"/>
      <c r="K60" s="215">
        <f t="shared" ref="K60:N60" si="20">K48*$G48</f>
        <v>0</v>
      </c>
      <c r="L60" s="215">
        <f t="shared" si="20"/>
        <v>148338.47221757827</v>
      </c>
      <c r="M60" s="215">
        <f t="shared" si="20"/>
        <v>148338.47221757827</v>
      </c>
      <c r="N60" s="215">
        <f t="shared" si="20"/>
        <v>296676.94443515653</v>
      </c>
      <c r="O60" s="215">
        <f t="shared" si="18"/>
        <v>593353.88887031307</v>
      </c>
      <c r="P60" s="212"/>
    </row>
    <row r="61" spans="1:16">
      <c r="A61" s="210"/>
      <c r="B61" s="53"/>
      <c r="C61" s="53"/>
      <c r="D61" s="53"/>
      <c r="E61" s="53"/>
      <c r="F61" s="53"/>
      <c r="G61" s="53"/>
      <c r="H61" s="53"/>
      <c r="I61" s="53"/>
      <c r="J61" s="53"/>
      <c r="K61" s="215">
        <f t="shared" ref="K61:N61" si="21">K49*$G49</f>
        <v>0</v>
      </c>
      <c r="L61" s="215">
        <f t="shared" si="21"/>
        <v>89768.330658429855</v>
      </c>
      <c r="M61" s="215">
        <f t="shared" si="21"/>
        <v>444140.93014062918</v>
      </c>
      <c r="N61" s="215">
        <f t="shared" si="21"/>
        <v>160167.90049562321</v>
      </c>
      <c r="O61" s="215">
        <f t="shared" si="18"/>
        <v>694077.1612946823</v>
      </c>
      <c r="P61" s="212"/>
    </row>
    <row r="62" spans="1:16">
      <c r="A62" s="210"/>
      <c r="B62" s="53"/>
      <c r="C62" s="53"/>
      <c r="D62" s="53"/>
      <c r="E62" s="53"/>
      <c r="F62" s="53"/>
      <c r="G62" s="53"/>
      <c r="H62" s="53"/>
      <c r="I62" s="53"/>
      <c r="J62" s="53"/>
      <c r="K62" s="215">
        <f t="shared" ref="K62:N62" si="22">K50*$G50</f>
        <v>0</v>
      </c>
      <c r="L62" s="215">
        <f t="shared" si="22"/>
        <v>0</v>
      </c>
      <c r="M62" s="215">
        <f t="shared" si="22"/>
        <v>0</v>
      </c>
      <c r="N62" s="215">
        <f t="shared" si="22"/>
        <v>0</v>
      </c>
      <c r="O62" s="215">
        <f t="shared" si="18"/>
        <v>0</v>
      </c>
      <c r="P62" s="212"/>
    </row>
    <row r="63" spans="1:16">
      <c r="A63" s="210"/>
      <c r="B63" s="53"/>
      <c r="C63" s="53"/>
      <c r="D63" s="53"/>
      <c r="E63" s="53"/>
      <c r="F63" s="53"/>
      <c r="G63" s="53"/>
      <c r="H63" s="53"/>
      <c r="I63" s="53"/>
      <c r="J63" s="53"/>
      <c r="K63" s="215">
        <f t="shared" ref="K63:N63" si="23">K51*$G51</f>
        <v>1043584.9800827204</v>
      </c>
      <c r="L63" s="215">
        <f t="shared" si="23"/>
        <v>0</v>
      </c>
      <c r="M63" s="215">
        <f t="shared" si="23"/>
        <v>0</v>
      </c>
      <c r="N63" s="215">
        <f t="shared" si="23"/>
        <v>0</v>
      </c>
      <c r="O63" s="215">
        <f t="shared" si="18"/>
        <v>1043584.9800827204</v>
      </c>
      <c r="P63" s="212"/>
    </row>
    <row r="64" spans="1:16">
      <c r="A64" s="210"/>
      <c r="B64" s="53"/>
      <c r="C64" s="53"/>
      <c r="D64" s="53"/>
      <c r="E64" s="53"/>
      <c r="F64" s="53"/>
      <c r="G64" s="53"/>
      <c r="H64" s="53"/>
      <c r="I64" s="53"/>
      <c r="J64" s="53"/>
      <c r="K64" s="215"/>
      <c r="L64" s="215"/>
      <c r="M64" s="215"/>
      <c r="N64" s="215"/>
      <c r="O64" s="53"/>
      <c r="P64" s="212"/>
    </row>
    <row r="65" spans="1:16">
      <c r="A65" s="210"/>
      <c r="B65" s="53"/>
      <c r="C65" s="53"/>
      <c r="D65" s="53"/>
      <c r="E65" s="53"/>
      <c r="F65" s="53"/>
      <c r="G65" s="53"/>
      <c r="H65" s="53"/>
      <c r="I65" s="53"/>
      <c r="J65" s="53"/>
      <c r="K65" s="215">
        <f>SUM(K57:K63)</f>
        <v>1043584.9800827204</v>
      </c>
      <c r="L65" s="215">
        <f t="shared" ref="L65:N65" si="24">SUM(L57:L63)</f>
        <v>905845.78999212955</v>
      </c>
      <c r="M65" s="215">
        <f t="shared" si="24"/>
        <v>2380247.2190007903</v>
      </c>
      <c r="N65" s="215">
        <f t="shared" si="24"/>
        <v>1188822.138730672</v>
      </c>
      <c r="O65" s="215">
        <f>SUM(K65:N65)</f>
        <v>5518500.1278063124</v>
      </c>
      <c r="P65" s="212"/>
    </row>
    <row r="66" spans="1:16" ht="13.5" thickBot="1">
      <c r="A66" s="222"/>
      <c r="B66" s="223"/>
      <c r="C66" s="223"/>
      <c r="D66" s="223"/>
      <c r="E66" s="223"/>
      <c r="F66" s="223"/>
      <c r="G66" s="223"/>
      <c r="H66" s="223"/>
      <c r="I66" s="223"/>
      <c r="J66" s="223"/>
      <c r="K66" s="224"/>
      <c r="L66" s="224"/>
      <c r="M66" s="224"/>
      <c r="N66" s="224"/>
      <c r="O66" s="223"/>
      <c r="P66" s="225"/>
    </row>
    <row r="67" spans="1:16" ht="13.5" thickBot="1">
      <c r="K67" s="1"/>
      <c r="L67" s="1"/>
      <c r="M67" s="1"/>
      <c r="N67" s="1"/>
    </row>
    <row r="68" spans="1:16">
      <c r="A68" s="205"/>
      <c r="B68" s="206"/>
      <c r="C68" s="207" t="s">
        <v>196</v>
      </c>
      <c r="D68" s="207"/>
      <c r="E68" s="207"/>
      <c r="F68" s="207"/>
      <c r="G68" s="208"/>
      <c r="H68" s="208"/>
      <c r="I68" s="208"/>
      <c r="J68" s="208"/>
      <c r="K68" s="208"/>
      <c r="L68" s="208"/>
      <c r="M68" s="208"/>
      <c r="N68" s="208"/>
      <c r="O68" s="208"/>
      <c r="P68" s="209"/>
    </row>
    <row r="69" spans="1:16">
      <c r="A69" s="210"/>
      <c r="B69" s="162"/>
      <c r="C69" s="211">
        <v>2021</v>
      </c>
      <c r="D69" s="211">
        <v>2022</v>
      </c>
      <c r="E69" s="211">
        <v>2023</v>
      </c>
      <c r="F69" s="211">
        <v>2024</v>
      </c>
      <c r="G69" s="162" t="s">
        <v>225</v>
      </c>
      <c r="H69" s="53"/>
      <c r="I69" s="53"/>
      <c r="J69" s="53"/>
      <c r="K69" s="162" t="s">
        <v>99</v>
      </c>
      <c r="L69" s="162" t="s">
        <v>226</v>
      </c>
      <c r="M69" s="162" t="s">
        <v>102</v>
      </c>
      <c r="N69" s="162" t="s">
        <v>126</v>
      </c>
      <c r="O69" s="53"/>
      <c r="P69" s="212"/>
    </row>
    <row r="70" spans="1:16">
      <c r="A70" s="210"/>
      <c r="B70" s="162" t="s">
        <v>224</v>
      </c>
      <c r="C70" s="213">
        <v>0.5</v>
      </c>
      <c r="D70" s="213">
        <v>0</v>
      </c>
      <c r="E70" s="213">
        <v>0</v>
      </c>
      <c r="F70" s="213">
        <v>0</v>
      </c>
      <c r="G70" s="53"/>
      <c r="H70" s="53"/>
      <c r="I70" s="53"/>
      <c r="J70" s="53"/>
      <c r="K70" s="53"/>
      <c r="L70" s="53"/>
      <c r="M70" s="53"/>
      <c r="N70" s="53"/>
      <c r="O70" s="53"/>
      <c r="P70" s="212"/>
    </row>
    <row r="71" spans="1:16">
      <c r="A71" s="210"/>
      <c r="B71" s="162"/>
      <c r="C71" s="214"/>
      <c r="D71" s="214"/>
      <c r="E71" s="214"/>
      <c r="F71" s="214"/>
      <c r="G71" s="53"/>
      <c r="H71" s="53"/>
      <c r="I71" s="53"/>
      <c r="J71" s="53"/>
      <c r="K71" s="53"/>
      <c r="L71" s="53"/>
      <c r="M71" s="53"/>
      <c r="N71" s="53"/>
      <c r="O71" s="53"/>
      <c r="P71" s="212"/>
    </row>
    <row r="72" spans="1:16">
      <c r="A72" s="210"/>
      <c r="B72" s="162" t="s">
        <v>197</v>
      </c>
      <c r="C72" s="163">
        <f>C$70*L4</f>
        <v>929377.9081642438</v>
      </c>
      <c r="D72" s="163"/>
      <c r="E72" s="163"/>
      <c r="F72" s="163"/>
      <c r="G72" s="215">
        <f>SUM(C72:F72)</f>
        <v>929377.9081642438</v>
      </c>
      <c r="H72" s="53"/>
      <c r="I72" s="53"/>
      <c r="J72" s="53"/>
      <c r="K72" s="53"/>
      <c r="L72" s="216">
        <f>'[12]Allocation to Rate Classes'!$B$54</f>
        <v>0.10507132234930484</v>
      </c>
      <c r="M72" s="216">
        <f>'[12]Allocation to Rate Classes'!$D$54</f>
        <v>0.51985454666515885</v>
      </c>
      <c r="N72" s="216">
        <f>'[12]Allocation to Rate Classes'!$F$54</f>
        <v>0.18747205144119106</v>
      </c>
      <c r="O72" s="217">
        <f>SUM(K72:N72)</f>
        <v>0.81239792045565473</v>
      </c>
      <c r="P72" s="212"/>
    </row>
    <row r="73" spans="1:16">
      <c r="A73" s="210"/>
      <c r="B73" s="218" t="s">
        <v>198</v>
      </c>
      <c r="C73" s="219">
        <f t="shared" ref="C73:C79" si="25">C$70*L5</f>
        <v>105450.16062151454</v>
      </c>
      <c r="D73" s="219"/>
      <c r="E73" s="219"/>
      <c r="F73" s="219"/>
      <c r="G73" s="215">
        <f t="shared" ref="G73:G79" si="26">SUM(C73:F73)</f>
        <v>105450.16062151454</v>
      </c>
      <c r="H73" s="53"/>
      <c r="I73" s="53"/>
      <c r="J73" s="53"/>
      <c r="K73" s="53"/>
      <c r="L73" s="216">
        <f>'[12]Allocation to Rate Classes'!$B$40</f>
        <v>0.90491341215450027</v>
      </c>
      <c r="M73" s="216">
        <f>'[12]Allocation to Rate Classes'!$D$40</f>
        <v>9.5086587845499712E-2</v>
      </c>
      <c r="N73" s="216"/>
      <c r="O73" s="217">
        <f t="shared" ref="O73:O78" si="27">SUM(K73:N73)</f>
        <v>1</v>
      </c>
      <c r="P73" s="212"/>
    </row>
    <row r="74" spans="1:16">
      <c r="A74" s="210"/>
      <c r="B74" s="162" t="s">
        <v>199</v>
      </c>
      <c r="C74" s="163">
        <f t="shared" si="25"/>
        <v>57184.415461418335</v>
      </c>
      <c r="D74" s="163"/>
      <c r="E74" s="163"/>
      <c r="F74" s="163"/>
      <c r="G74" s="215">
        <f t="shared" si="26"/>
        <v>57184.415461418335</v>
      </c>
      <c r="H74" s="53"/>
      <c r="I74" s="53"/>
      <c r="J74" s="53"/>
      <c r="K74" s="53"/>
      <c r="L74" s="216">
        <f>'[12]Allocation to Rate Classes'!$B$47</f>
        <v>0.25</v>
      </c>
      <c r="M74" s="216">
        <f>'[12]Allocation to Rate Classes'!$D$47</f>
        <v>0.25</v>
      </c>
      <c r="N74" s="216">
        <f>'[12]Allocation to Rate Classes'!$F$47</f>
        <v>0.5</v>
      </c>
      <c r="O74" s="217">
        <f t="shared" si="27"/>
        <v>1</v>
      </c>
      <c r="P74" s="212"/>
    </row>
    <row r="75" spans="1:16">
      <c r="A75" s="227">
        <v>2021</v>
      </c>
      <c r="B75" s="218" t="s">
        <v>200</v>
      </c>
      <c r="C75" s="219">
        <f t="shared" si="25"/>
        <v>43019.468512259657</v>
      </c>
      <c r="D75" s="219"/>
      <c r="E75" s="219"/>
      <c r="F75" s="219"/>
      <c r="G75" s="215">
        <f t="shared" si="26"/>
        <v>43019.468512259657</v>
      </c>
      <c r="H75" s="53"/>
      <c r="I75" s="53"/>
      <c r="J75" s="53"/>
      <c r="K75" s="53"/>
      <c r="L75" s="216">
        <f>L74</f>
        <v>0.25</v>
      </c>
      <c r="M75" s="216">
        <f>M74</f>
        <v>0.25</v>
      </c>
      <c r="N75" s="216">
        <f>N74</f>
        <v>0.5</v>
      </c>
      <c r="O75" s="217">
        <f t="shared" si="27"/>
        <v>1</v>
      </c>
      <c r="P75" s="212"/>
    </row>
    <row r="76" spans="1:16">
      <c r="A76" s="227" t="s">
        <v>255</v>
      </c>
      <c r="B76" s="162" t="s">
        <v>201</v>
      </c>
      <c r="C76" s="163">
        <f t="shared" si="25"/>
        <v>0</v>
      </c>
      <c r="D76" s="163"/>
      <c r="E76" s="163"/>
      <c r="F76" s="163"/>
      <c r="G76" s="215">
        <f t="shared" si="26"/>
        <v>0</v>
      </c>
      <c r="H76" s="53"/>
      <c r="I76" s="53"/>
      <c r="J76" s="53"/>
      <c r="K76" s="53"/>
      <c r="L76" s="216">
        <f>L72</f>
        <v>0.10507132234930484</v>
      </c>
      <c r="M76" s="216">
        <f t="shared" ref="M76:N76" si="28">M72</f>
        <v>0.51985454666515885</v>
      </c>
      <c r="N76" s="216">
        <f t="shared" si="28"/>
        <v>0.18747205144119106</v>
      </c>
      <c r="O76" s="217">
        <f t="shared" si="27"/>
        <v>0.81239792045565473</v>
      </c>
      <c r="P76" s="212"/>
    </row>
    <row r="77" spans="1:16">
      <c r="A77" s="210"/>
      <c r="B77" s="218" t="s">
        <v>202</v>
      </c>
      <c r="C77" s="219">
        <f t="shared" si="25"/>
        <v>0</v>
      </c>
      <c r="D77" s="219"/>
      <c r="E77" s="219"/>
      <c r="F77" s="219"/>
      <c r="G77" s="215">
        <f t="shared" si="26"/>
        <v>0</v>
      </c>
      <c r="H77" s="53"/>
      <c r="I77" s="53"/>
      <c r="J77" s="53"/>
      <c r="K77" s="53"/>
      <c r="L77" s="53"/>
      <c r="M77" s="53"/>
      <c r="N77" s="53"/>
      <c r="O77" s="217"/>
      <c r="P77" s="212"/>
    </row>
    <row r="78" spans="1:16">
      <c r="A78" s="210"/>
      <c r="B78" s="162" t="s">
        <v>203</v>
      </c>
      <c r="C78" s="163">
        <f t="shared" si="25"/>
        <v>247753.84065804238</v>
      </c>
      <c r="D78" s="163"/>
      <c r="E78" s="163"/>
      <c r="F78" s="163"/>
      <c r="G78" s="215">
        <f t="shared" si="26"/>
        <v>247753.84065804238</v>
      </c>
      <c r="H78" s="53"/>
      <c r="I78" s="53"/>
      <c r="J78" s="53"/>
      <c r="K78" s="221">
        <v>1</v>
      </c>
      <c r="L78" s="53"/>
      <c r="M78" s="53"/>
      <c r="N78" s="53"/>
      <c r="O78" s="217">
        <f t="shared" ref="O78:O83" si="29">SUM(K78:N78)</f>
        <v>1</v>
      </c>
      <c r="P78" s="212"/>
    </row>
    <row r="79" spans="1:16">
      <c r="A79" s="210"/>
      <c r="B79" s="218" t="s">
        <v>204</v>
      </c>
      <c r="C79" s="219">
        <f t="shared" si="25"/>
        <v>0</v>
      </c>
      <c r="D79" s="219"/>
      <c r="E79" s="219"/>
      <c r="F79" s="219"/>
      <c r="G79" s="215">
        <f t="shared" si="26"/>
        <v>0</v>
      </c>
      <c r="H79" s="53"/>
      <c r="I79" s="53"/>
      <c r="J79" s="53"/>
      <c r="K79" s="53"/>
      <c r="L79" s="53"/>
      <c r="M79" s="53"/>
      <c r="N79" s="53"/>
      <c r="O79" s="53"/>
      <c r="P79" s="212"/>
    </row>
    <row r="80" spans="1:16">
      <c r="A80" s="210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212"/>
    </row>
    <row r="81" spans="1:16">
      <c r="A81" s="210"/>
      <c r="B81" s="53"/>
      <c r="C81" s="53"/>
      <c r="D81" s="53"/>
      <c r="E81" s="53"/>
      <c r="F81" s="53"/>
      <c r="G81" s="215">
        <f>SUM(G72:G79)</f>
        <v>1382785.7934174787</v>
      </c>
      <c r="H81" s="53"/>
      <c r="I81" s="53"/>
      <c r="J81" s="53"/>
      <c r="K81" s="53"/>
      <c r="L81" s="53"/>
      <c r="M81" s="53"/>
      <c r="N81" s="53"/>
      <c r="O81" s="53"/>
      <c r="P81" s="212"/>
    </row>
    <row r="82" spans="1:16">
      <c r="A82" s="210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212"/>
    </row>
    <row r="83" spans="1:16">
      <c r="A83" s="210"/>
      <c r="B83" s="53"/>
      <c r="C83" s="53"/>
      <c r="D83" s="53"/>
      <c r="E83" s="53"/>
      <c r="F83" s="53"/>
      <c r="G83" s="53"/>
      <c r="H83" s="53"/>
      <c r="I83" s="53"/>
      <c r="J83" s="53"/>
      <c r="K83" s="53" t="str">
        <f>K69</f>
        <v>Residential</v>
      </c>
      <c r="L83" s="53" t="str">
        <f t="shared" ref="L83:N83" si="30">L69</f>
        <v>GS&lt; 50</v>
      </c>
      <c r="M83" s="53" t="str">
        <f t="shared" si="30"/>
        <v>GS &gt; 50</v>
      </c>
      <c r="N83" s="53" t="str">
        <f t="shared" si="30"/>
        <v>Large Use</v>
      </c>
      <c r="O83" s="53"/>
      <c r="P83" s="212"/>
    </row>
    <row r="84" spans="1:16">
      <c r="A84" s="210"/>
      <c r="B84" s="53"/>
      <c r="C84" s="53"/>
      <c r="D84" s="53"/>
      <c r="E84" s="53"/>
      <c r="F84" s="53"/>
      <c r="G84" s="53"/>
      <c r="H84" s="53"/>
      <c r="I84" s="53"/>
      <c r="J84" s="53"/>
      <c r="K84" s="215">
        <f>K72*$G72</f>
        <v>0</v>
      </c>
      <c r="L84" s="215">
        <f t="shared" ref="L84:N84" si="31">L72*$G72</f>
        <v>97650.965773047894</v>
      </c>
      <c r="M84" s="215">
        <f t="shared" si="31"/>
        <v>483141.33112933661</v>
      </c>
      <c r="N84" s="215">
        <f t="shared" si="31"/>
        <v>174232.38300767366</v>
      </c>
      <c r="O84" s="215">
        <f>SUM(K84:N84)</f>
        <v>755024.67991005816</v>
      </c>
      <c r="P84" s="212"/>
    </row>
    <row r="85" spans="1:16">
      <c r="A85" s="210"/>
      <c r="B85" s="53"/>
      <c r="C85" s="53"/>
      <c r="D85" s="53"/>
      <c r="E85" s="53"/>
      <c r="F85" s="53"/>
      <c r="G85" s="53"/>
      <c r="H85" s="53"/>
      <c r="I85" s="53"/>
      <c r="J85" s="53"/>
      <c r="K85" s="215">
        <f t="shared" ref="K85:N85" si="32">K73*$G73</f>
        <v>0</v>
      </c>
      <c r="L85" s="215">
        <f t="shared" si="32"/>
        <v>95423.264660254848</v>
      </c>
      <c r="M85" s="215">
        <f t="shared" si="32"/>
        <v>10026.895961259697</v>
      </c>
      <c r="N85" s="215">
        <f t="shared" si="32"/>
        <v>0</v>
      </c>
      <c r="O85" s="215">
        <f t="shared" ref="O85:O90" si="33">SUM(K85:N85)</f>
        <v>105450.16062151454</v>
      </c>
      <c r="P85" s="212"/>
    </row>
    <row r="86" spans="1:16">
      <c r="A86" s="210"/>
      <c r="B86" s="53"/>
      <c r="C86" s="53"/>
      <c r="D86" s="53"/>
      <c r="E86" s="53"/>
      <c r="F86" s="53"/>
      <c r="G86" s="53"/>
      <c r="H86" s="53"/>
      <c r="I86" s="53"/>
      <c r="J86" s="53"/>
      <c r="K86" s="215">
        <f t="shared" ref="K86:N86" si="34">K74*$G74</f>
        <v>0</v>
      </c>
      <c r="L86" s="215">
        <f t="shared" si="34"/>
        <v>14296.103865354584</v>
      </c>
      <c r="M86" s="215">
        <f t="shared" si="34"/>
        <v>14296.103865354584</v>
      </c>
      <c r="N86" s="215">
        <f t="shared" si="34"/>
        <v>28592.207730709168</v>
      </c>
      <c r="O86" s="215">
        <f t="shared" si="33"/>
        <v>57184.415461418335</v>
      </c>
      <c r="P86" s="212"/>
    </row>
    <row r="87" spans="1:16">
      <c r="A87" s="210"/>
      <c r="B87" s="53"/>
      <c r="C87" s="53"/>
      <c r="D87" s="53"/>
      <c r="E87" s="53"/>
      <c r="F87" s="53"/>
      <c r="G87" s="53"/>
      <c r="H87" s="53"/>
      <c r="I87" s="53"/>
      <c r="J87" s="53"/>
      <c r="K87" s="215">
        <f t="shared" ref="K87:N87" si="35">K75*$G75</f>
        <v>0</v>
      </c>
      <c r="L87" s="215">
        <f t="shared" si="35"/>
        <v>10754.867128064914</v>
      </c>
      <c r="M87" s="215">
        <f t="shared" si="35"/>
        <v>10754.867128064914</v>
      </c>
      <c r="N87" s="215">
        <f t="shared" si="35"/>
        <v>21509.734256129828</v>
      </c>
      <c r="O87" s="215">
        <f t="shared" si="33"/>
        <v>43019.468512259657</v>
      </c>
      <c r="P87" s="212"/>
    </row>
    <row r="88" spans="1:16">
      <c r="A88" s="210"/>
      <c r="B88" s="53"/>
      <c r="C88" s="53"/>
      <c r="D88" s="53"/>
      <c r="E88" s="53"/>
      <c r="F88" s="53"/>
      <c r="G88" s="53"/>
      <c r="H88" s="53"/>
      <c r="I88" s="53"/>
      <c r="J88" s="53"/>
      <c r="K88" s="215">
        <f t="shared" ref="K88:N88" si="36">K76*$G76</f>
        <v>0</v>
      </c>
      <c r="L88" s="215">
        <f t="shared" si="36"/>
        <v>0</v>
      </c>
      <c r="M88" s="215">
        <f t="shared" si="36"/>
        <v>0</v>
      </c>
      <c r="N88" s="215">
        <f t="shared" si="36"/>
        <v>0</v>
      </c>
      <c r="O88" s="215">
        <f t="shared" si="33"/>
        <v>0</v>
      </c>
      <c r="P88" s="212"/>
    </row>
    <row r="89" spans="1:16">
      <c r="A89" s="210"/>
      <c r="B89" s="53"/>
      <c r="C89" s="53"/>
      <c r="D89" s="53"/>
      <c r="E89" s="53"/>
      <c r="F89" s="53"/>
      <c r="G89" s="53"/>
      <c r="H89" s="53"/>
      <c r="I89" s="53"/>
      <c r="J89" s="53"/>
      <c r="K89" s="215">
        <f t="shared" ref="K89:N89" si="37">K77*$G77</f>
        <v>0</v>
      </c>
      <c r="L89" s="215">
        <f t="shared" si="37"/>
        <v>0</v>
      </c>
      <c r="M89" s="215">
        <f t="shared" si="37"/>
        <v>0</v>
      </c>
      <c r="N89" s="215">
        <f t="shared" si="37"/>
        <v>0</v>
      </c>
      <c r="O89" s="215">
        <f t="shared" si="33"/>
        <v>0</v>
      </c>
      <c r="P89" s="212"/>
    </row>
    <row r="90" spans="1:16">
      <c r="A90" s="210"/>
      <c r="B90" s="53"/>
      <c r="C90" s="53"/>
      <c r="D90" s="53"/>
      <c r="E90" s="53"/>
      <c r="F90" s="53"/>
      <c r="G90" s="53"/>
      <c r="H90" s="53"/>
      <c r="I90" s="53"/>
      <c r="J90" s="53"/>
      <c r="K90" s="215">
        <f t="shared" ref="K90:N90" si="38">K78*$G78</f>
        <v>247753.84065804238</v>
      </c>
      <c r="L90" s="215">
        <f t="shared" si="38"/>
        <v>0</v>
      </c>
      <c r="M90" s="215">
        <f t="shared" si="38"/>
        <v>0</v>
      </c>
      <c r="N90" s="215">
        <f t="shared" si="38"/>
        <v>0</v>
      </c>
      <c r="O90" s="215">
        <f t="shared" si="33"/>
        <v>247753.84065804238</v>
      </c>
      <c r="P90" s="212"/>
    </row>
    <row r="91" spans="1:16">
      <c r="A91" s="210"/>
      <c r="B91" s="53"/>
      <c r="C91" s="53"/>
      <c r="D91" s="53"/>
      <c r="E91" s="53"/>
      <c r="F91" s="53"/>
      <c r="G91" s="53"/>
      <c r="H91" s="53"/>
      <c r="I91" s="53"/>
      <c r="J91" s="53"/>
      <c r="K91" s="215"/>
      <c r="L91" s="215"/>
      <c r="M91" s="215"/>
      <c r="N91" s="215"/>
      <c r="O91" s="53"/>
      <c r="P91" s="212"/>
    </row>
    <row r="92" spans="1:16">
      <c r="A92" s="210"/>
      <c r="B92" s="53"/>
      <c r="C92" s="53"/>
      <c r="D92" s="53"/>
      <c r="E92" s="53"/>
      <c r="F92" s="53"/>
      <c r="G92" s="53"/>
      <c r="H92" s="53"/>
      <c r="I92" s="53"/>
      <c r="J92" s="53"/>
      <c r="K92" s="215">
        <f>SUM(K84:K90)</f>
        <v>247753.84065804238</v>
      </c>
      <c r="L92" s="215">
        <f t="shared" ref="L92:N92" si="39">SUM(L84:L90)</f>
        <v>218125.20142672225</v>
      </c>
      <c r="M92" s="215">
        <f t="shared" si="39"/>
        <v>518219.19808401581</v>
      </c>
      <c r="N92" s="215">
        <f t="shared" si="39"/>
        <v>224334.32499451266</v>
      </c>
      <c r="O92" s="215">
        <f>SUM(K92:N92)</f>
        <v>1208432.5651632932</v>
      </c>
      <c r="P92" s="212"/>
    </row>
    <row r="93" spans="1:16" ht="13.5" thickBot="1">
      <c r="A93" s="222"/>
      <c r="B93" s="223"/>
      <c r="C93" s="223"/>
      <c r="D93" s="223"/>
      <c r="E93" s="223"/>
      <c r="F93" s="223"/>
      <c r="G93" s="223"/>
      <c r="H93" s="223"/>
      <c r="I93" s="223"/>
      <c r="J93" s="223"/>
      <c r="K93" s="224"/>
      <c r="L93" s="224"/>
      <c r="M93" s="224"/>
      <c r="N93" s="224"/>
      <c r="O93" s="223"/>
      <c r="P93" s="225"/>
    </row>
    <row r="95" spans="1:16" ht="13.5" thickBot="1"/>
    <row r="96" spans="1:16">
      <c r="A96" s="205"/>
      <c r="B96" s="206"/>
      <c r="C96" s="207" t="s">
        <v>196</v>
      </c>
      <c r="D96" s="207"/>
      <c r="E96" s="207"/>
      <c r="F96" s="207"/>
      <c r="G96" s="208"/>
      <c r="H96" s="208"/>
      <c r="I96" s="208"/>
      <c r="J96" s="208"/>
      <c r="K96" s="208"/>
      <c r="L96" s="208"/>
      <c r="M96" s="208"/>
      <c r="N96" s="208"/>
      <c r="O96" s="208"/>
      <c r="P96" s="209"/>
    </row>
    <row r="97" spans="1:16">
      <c r="A97" s="210"/>
      <c r="B97" s="162"/>
      <c r="C97" s="211">
        <v>2021</v>
      </c>
      <c r="D97" s="211">
        <v>2022</v>
      </c>
      <c r="E97" s="211">
        <v>2023</v>
      </c>
      <c r="F97" s="211">
        <v>2024</v>
      </c>
      <c r="G97" s="162" t="s">
        <v>225</v>
      </c>
      <c r="H97" s="53"/>
      <c r="I97" s="53"/>
      <c r="J97" s="53"/>
      <c r="K97" s="162" t="s">
        <v>99</v>
      </c>
      <c r="L97" s="162" t="s">
        <v>226</v>
      </c>
      <c r="M97" s="162" t="s">
        <v>102</v>
      </c>
      <c r="N97" s="162" t="s">
        <v>126</v>
      </c>
      <c r="O97" s="53"/>
      <c r="P97" s="212"/>
    </row>
    <row r="98" spans="1:16">
      <c r="A98" s="210"/>
      <c r="B98" s="162" t="s">
        <v>224</v>
      </c>
      <c r="C98" s="213">
        <v>0.5</v>
      </c>
      <c r="D98" s="213">
        <v>0.5</v>
      </c>
      <c r="E98" s="213">
        <v>0</v>
      </c>
      <c r="F98" s="213">
        <v>0</v>
      </c>
      <c r="G98" s="53"/>
      <c r="H98" s="53"/>
      <c r="I98" s="53"/>
      <c r="J98" s="53"/>
      <c r="K98" s="53"/>
      <c r="L98" s="53"/>
      <c r="M98" s="53"/>
      <c r="N98" s="53"/>
      <c r="O98" s="53"/>
      <c r="P98" s="212"/>
    </row>
    <row r="99" spans="1:16">
      <c r="A99" s="210"/>
      <c r="B99" s="162"/>
      <c r="C99" s="214"/>
      <c r="D99" s="214"/>
      <c r="E99" s="214"/>
      <c r="F99" s="214"/>
      <c r="G99" s="53"/>
      <c r="H99" s="53"/>
      <c r="I99" s="53"/>
      <c r="J99" s="53"/>
      <c r="K99" s="53"/>
      <c r="L99" s="53"/>
      <c r="M99" s="53"/>
      <c r="N99" s="53"/>
      <c r="O99" s="53"/>
      <c r="P99" s="212"/>
    </row>
    <row r="100" spans="1:16">
      <c r="A100" s="210"/>
      <c r="B100" s="162" t="s">
        <v>197</v>
      </c>
      <c r="C100" s="163">
        <f>C$98*L4</f>
        <v>929377.9081642438</v>
      </c>
      <c r="D100" s="163">
        <f>D$98*M4</f>
        <v>886096.12581959227</v>
      </c>
      <c r="E100" s="163">
        <f t="shared" ref="E100:F107" si="40">E$98*N59</f>
        <v>0</v>
      </c>
      <c r="F100" s="163">
        <f t="shared" si="40"/>
        <v>0</v>
      </c>
      <c r="G100" s="215">
        <f>SUM(C100:F100)</f>
        <v>1815474.033983836</v>
      </c>
      <c r="H100" s="53"/>
      <c r="I100" s="53"/>
      <c r="J100" s="53"/>
      <c r="K100" s="53"/>
      <c r="L100" s="216">
        <f>'[12]Allocation to Rate Classes'!$B$54</f>
        <v>0.10507132234930484</v>
      </c>
      <c r="M100" s="216">
        <f>'[12]Allocation to Rate Classes'!$D$54</f>
        <v>0.51985454666515885</v>
      </c>
      <c r="N100" s="216">
        <f>'[12]Allocation to Rate Classes'!$F$54</f>
        <v>0.18747205144119106</v>
      </c>
      <c r="O100" s="217">
        <f>SUM(K100:N100)</f>
        <v>0.81239792045565473</v>
      </c>
      <c r="P100" s="212"/>
    </row>
    <row r="101" spans="1:16">
      <c r="A101" s="210"/>
      <c r="B101" s="218" t="s">
        <v>198</v>
      </c>
      <c r="C101" s="219">
        <f t="shared" ref="C101:D101" si="41">C$98*L5</f>
        <v>105450.16062151454</v>
      </c>
      <c r="D101" s="219">
        <f t="shared" si="41"/>
        <v>74759.442231670764</v>
      </c>
      <c r="E101" s="219">
        <f t="shared" si="40"/>
        <v>0</v>
      </c>
      <c r="F101" s="219">
        <f t="shared" si="40"/>
        <v>0</v>
      </c>
      <c r="G101" s="215">
        <f t="shared" ref="G101:G107" si="42">SUM(C101:F101)</f>
        <v>180209.60285318532</v>
      </c>
      <c r="H101" s="53"/>
      <c r="I101" s="53"/>
      <c r="J101" s="53"/>
      <c r="K101" s="53"/>
      <c r="L101" s="216">
        <f>'[12]Allocation to Rate Classes'!$B$40</f>
        <v>0.90491341215450027</v>
      </c>
      <c r="M101" s="216">
        <f>'[12]Allocation to Rate Classes'!$D$40</f>
        <v>9.5086587845499712E-2</v>
      </c>
      <c r="N101" s="216"/>
      <c r="O101" s="217">
        <f t="shared" ref="O101:O106" si="43">SUM(K101:N101)</f>
        <v>1</v>
      </c>
      <c r="P101" s="212"/>
    </row>
    <row r="102" spans="1:16">
      <c r="A102" s="210"/>
      <c r="B102" s="162" t="s">
        <v>199</v>
      </c>
      <c r="C102" s="163">
        <f t="shared" ref="C102:D102" si="44">C$98*L6</f>
        <v>57184.415461418335</v>
      </c>
      <c r="D102" s="163">
        <f t="shared" si="44"/>
        <v>45380.293003786115</v>
      </c>
      <c r="E102" s="163">
        <f t="shared" si="40"/>
        <v>0</v>
      </c>
      <c r="F102" s="163">
        <f t="shared" si="40"/>
        <v>0</v>
      </c>
      <c r="G102" s="215">
        <f t="shared" si="42"/>
        <v>102564.70846520446</v>
      </c>
      <c r="H102" s="53"/>
      <c r="I102" s="53"/>
      <c r="J102" s="53"/>
      <c r="K102" s="53"/>
      <c r="L102" s="216">
        <f>'[12]Allocation to Rate Classes'!$B$47</f>
        <v>0.25</v>
      </c>
      <c r="M102" s="216">
        <f>'[12]Allocation to Rate Classes'!$D$47</f>
        <v>0.25</v>
      </c>
      <c r="N102" s="216">
        <f>'[12]Allocation to Rate Classes'!$F$47</f>
        <v>0.5</v>
      </c>
      <c r="O102" s="217">
        <f t="shared" si="43"/>
        <v>1</v>
      </c>
      <c r="P102" s="212"/>
    </row>
    <row r="103" spans="1:16">
      <c r="A103" s="226">
        <v>2022</v>
      </c>
      <c r="B103" s="218" t="s">
        <v>200</v>
      </c>
      <c r="C103" s="219">
        <f t="shared" ref="C103:D103" si="45">C$98*L7</f>
        <v>43019.468512259657</v>
      </c>
      <c r="D103" s="219">
        <f t="shared" si="45"/>
        <v>124074.44272133426</v>
      </c>
      <c r="E103" s="219">
        <f t="shared" si="40"/>
        <v>0</v>
      </c>
      <c r="F103" s="219">
        <f t="shared" si="40"/>
        <v>0</v>
      </c>
      <c r="G103" s="215">
        <f t="shared" si="42"/>
        <v>167093.91123359391</v>
      </c>
      <c r="H103" s="53"/>
      <c r="I103" s="53"/>
      <c r="J103" s="53"/>
      <c r="K103" s="53"/>
      <c r="L103" s="216">
        <f>L102</f>
        <v>0.25</v>
      </c>
      <c r="M103" s="216">
        <f>M102</f>
        <v>0.25</v>
      </c>
      <c r="N103" s="216">
        <f>N102</f>
        <v>0.5</v>
      </c>
      <c r="O103" s="217">
        <f t="shared" si="43"/>
        <v>1</v>
      </c>
      <c r="P103" s="212"/>
    </row>
    <row r="104" spans="1:16">
      <c r="A104" s="220" t="s">
        <v>255</v>
      </c>
      <c r="B104" s="162" t="s">
        <v>201</v>
      </c>
      <c r="C104" s="163">
        <f t="shared" ref="C104:D104" si="46">C$98*L8</f>
        <v>0</v>
      </c>
      <c r="D104" s="163">
        <f t="shared" si="46"/>
        <v>0</v>
      </c>
      <c r="E104" s="163">
        <f t="shared" si="40"/>
        <v>0</v>
      </c>
      <c r="F104" s="163">
        <f t="shared" si="40"/>
        <v>0</v>
      </c>
      <c r="G104" s="215">
        <f t="shared" si="42"/>
        <v>0</v>
      </c>
      <c r="H104" s="53"/>
      <c r="I104" s="53"/>
      <c r="J104" s="53"/>
      <c r="K104" s="53"/>
      <c r="L104" s="216">
        <f>L100</f>
        <v>0.10507132234930484</v>
      </c>
      <c r="M104" s="216">
        <f t="shared" ref="M104:N104" si="47">M100</f>
        <v>0.51985454666515885</v>
      </c>
      <c r="N104" s="216">
        <f t="shared" si="47"/>
        <v>0.18747205144119106</v>
      </c>
      <c r="O104" s="217">
        <f t="shared" si="43"/>
        <v>0.81239792045565473</v>
      </c>
      <c r="P104" s="212"/>
    </row>
    <row r="105" spans="1:16">
      <c r="A105" s="210"/>
      <c r="B105" s="218" t="s">
        <v>202</v>
      </c>
      <c r="C105" s="219">
        <f t="shared" ref="C105:D105" si="48">C$98*L9</f>
        <v>0</v>
      </c>
      <c r="D105" s="219">
        <f t="shared" si="48"/>
        <v>0</v>
      </c>
      <c r="E105" s="219">
        <f t="shared" si="40"/>
        <v>0</v>
      </c>
      <c r="F105" s="219">
        <f t="shared" si="40"/>
        <v>0</v>
      </c>
      <c r="G105" s="215">
        <f t="shared" si="42"/>
        <v>0</v>
      </c>
      <c r="H105" s="53"/>
      <c r="I105" s="53"/>
      <c r="J105" s="53"/>
      <c r="K105" s="53"/>
      <c r="L105" s="53"/>
      <c r="M105" s="53"/>
      <c r="N105" s="53"/>
      <c r="O105" s="217"/>
      <c r="P105" s="212"/>
    </row>
    <row r="106" spans="1:16">
      <c r="A106" s="210"/>
      <c r="B106" s="162" t="s">
        <v>203</v>
      </c>
      <c r="C106" s="163">
        <f t="shared" ref="C106:D106" si="49">C$98*L10</f>
        <v>247753.84065804238</v>
      </c>
      <c r="D106" s="163">
        <f t="shared" si="49"/>
        <v>261807.10472898171</v>
      </c>
      <c r="E106" s="163">
        <f t="shared" si="40"/>
        <v>0</v>
      </c>
      <c r="F106" s="163">
        <f t="shared" si="40"/>
        <v>0</v>
      </c>
      <c r="G106" s="215">
        <f t="shared" si="42"/>
        <v>509560.94538702408</v>
      </c>
      <c r="H106" s="53"/>
      <c r="I106" s="53"/>
      <c r="J106" s="53"/>
      <c r="K106" s="221">
        <v>1</v>
      </c>
      <c r="L106" s="53"/>
      <c r="M106" s="53"/>
      <c r="N106" s="53"/>
      <c r="O106" s="217">
        <f t="shared" ref="O106:O111" si="50">SUM(K106:N106)</f>
        <v>1</v>
      </c>
      <c r="P106" s="212"/>
    </row>
    <row r="107" spans="1:16">
      <c r="A107" s="210"/>
      <c r="B107" s="218" t="s">
        <v>204</v>
      </c>
      <c r="C107" s="219">
        <f t="shared" ref="C107:D107" si="51">C$98*L11</f>
        <v>0</v>
      </c>
      <c r="D107" s="219">
        <f t="shared" si="51"/>
        <v>0</v>
      </c>
      <c r="E107" s="219">
        <f t="shared" si="40"/>
        <v>0</v>
      </c>
      <c r="F107" s="219">
        <f t="shared" si="40"/>
        <v>0</v>
      </c>
      <c r="G107" s="215">
        <f t="shared" si="42"/>
        <v>0</v>
      </c>
      <c r="H107" s="53"/>
      <c r="I107" s="53"/>
      <c r="J107" s="53"/>
      <c r="K107" s="53"/>
      <c r="L107" s="53"/>
      <c r="M107" s="53"/>
      <c r="N107" s="53"/>
      <c r="O107" s="53"/>
      <c r="P107" s="212"/>
    </row>
    <row r="108" spans="1:16">
      <c r="A108" s="210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212"/>
    </row>
    <row r="109" spans="1:16">
      <c r="A109" s="210"/>
      <c r="B109" s="53"/>
      <c r="C109" s="53"/>
      <c r="D109" s="53"/>
      <c r="E109" s="53"/>
      <c r="F109" s="53"/>
      <c r="G109" s="215">
        <f>SUM(G100:G107)</f>
        <v>2774903.2019228432</v>
      </c>
      <c r="H109" s="53"/>
      <c r="I109" s="53"/>
      <c r="J109" s="53"/>
      <c r="K109" s="53"/>
      <c r="L109" s="53"/>
      <c r="M109" s="53"/>
      <c r="N109" s="53"/>
      <c r="O109" s="53"/>
      <c r="P109" s="212"/>
    </row>
    <row r="110" spans="1:16">
      <c r="A110" s="210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212"/>
    </row>
    <row r="111" spans="1:16">
      <c r="A111" s="210"/>
      <c r="B111" s="53"/>
      <c r="C111" s="53"/>
      <c r="D111" s="53"/>
      <c r="E111" s="53"/>
      <c r="F111" s="53"/>
      <c r="G111" s="53"/>
      <c r="H111" s="53"/>
      <c r="I111" s="53"/>
      <c r="J111" s="53"/>
      <c r="K111" s="53" t="str">
        <f>K97</f>
        <v>Residential</v>
      </c>
      <c r="L111" s="53" t="str">
        <f t="shared" ref="L111:N111" si="52">L97</f>
        <v>GS&lt; 50</v>
      </c>
      <c r="M111" s="53" t="str">
        <f t="shared" si="52"/>
        <v>GS &gt; 50</v>
      </c>
      <c r="N111" s="53" t="str">
        <f t="shared" si="52"/>
        <v>Large Use</v>
      </c>
      <c r="O111" s="53"/>
      <c r="P111" s="212"/>
    </row>
    <row r="112" spans="1:16">
      <c r="A112" s="210"/>
      <c r="B112" s="53"/>
      <c r="C112" s="53"/>
      <c r="D112" s="53"/>
      <c r="E112" s="53"/>
      <c r="F112" s="53"/>
      <c r="G112" s="53"/>
      <c r="H112" s="53"/>
      <c r="I112" s="53"/>
      <c r="J112" s="53"/>
      <c r="K112" s="215">
        <f>K100*$G100</f>
        <v>0</v>
      </c>
      <c r="L112" s="215">
        <f t="shared" ref="L112:N112" si="53">L100*$G100</f>
        <v>190754.25744150844</v>
      </c>
      <c r="M112" s="215">
        <f t="shared" si="53"/>
        <v>943782.43091903417</v>
      </c>
      <c r="N112" s="215">
        <f t="shared" si="53"/>
        <v>340350.64148916432</v>
      </c>
      <c r="O112" s="215">
        <f>SUM(K112:N112)</f>
        <v>1474887.329849707</v>
      </c>
      <c r="P112" s="212"/>
    </row>
    <row r="113" spans="1:16">
      <c r="A113" s="210"/>
      <c r="B113" s="53"/>
      <c r="C113" s="53"/>
      <c r="D113" s="53"/>
      <c r="E113" s="53"/>
      <c r="F113" s="53"/>
      <c r="G113" s="53"/>
      <c r="H113" s="53"/>
      <c r="I113" s="53"/>
      <c r="J113" s="53"/>
      <c r="K113" s="215">
        <f t="shared" ref="K113:N113" si="54">K101*$G101</f>
        <v>0</v>
      </c>
      <c r="L113" s="215">
        <f t="shared" si="54"/>
        <v>163074.08662088329</v>
      </c>
      <c r="M113" s="215">
        <f t="shared" si="54"/>
        <v>17135.516232302023</v>
      </c>
      <c r="N113" s="215">
        <f t="shared" si="54"/>
        <v>0</v>
      </c>
      <c r="O113" s="215">
        <f t="shared" ref="O113:O118" si="55">SUM(K113:N113)</f>
        <v>180209.60285318532</v>
      </c>
      <c r="P113" s="212"/>
    </row>
    <row r="114" spans="1:16">
      <c r="A114" s="210"/>
      <c r="B114" s="53"/>
      <c r="C114" s="53"/>
      <c r="D114" s="53"/>
      <c r="E114" s="53"/>
      <c r="F114" s="53"/>
      <c r="G114" s="53"/>
      <c r="H114" s="53"/>
      <c r="I114" s="53"/>
      <c r="J114" s="53"/>
      <c r="K114" s="215">
        <f t="shared" ref="K114:N114" si="56">K102*$G102</f>
        <v>0</v>
      </c>
      <c r="L114" s="215">
        <f t="shared" si="56"/>
        <v>25641.177116301114</v>
      </c>
      <c r="M114" s="215">
        <f t="shared" si="56"/>
        <v>25641.177116301114</v>
      </c>
      <c r="N114" s="215">
        <f t="shared" si="56"/>
        <v>51282.354232602229</v>
      </c>
      <c r="O114" s="215">
        <f t="shared" si="55"/>
        <v>102564.70846520446</v>
      </c>
      <c r="P114" s="212"/>
    </row>
    <row r="115" spans="1:16">
      <c r="A115" s="210"/>
      <c r="B115" s="53"/>
      <c r="C115" s="53"/>
      <c r="D115" s="53"/>
      <c r="E115" s="53"/>
      <c r="F115" s="53"/>
      <c r="G115" s="53"/>
      <c r="H115" s="53"/>
      <c r="I115" s="53"/>
      <c r="J115" s="53"/>
      <c r="K115" s="215">
        <f t="shared" ref="K115:N115" si="57">K103*$G103</f>
        <v>0</v>
      </c>
      <c r="L115" s="215">
        <f t="shared" si="57"/>
        <v>41773.477808398478</v>
      </c>
      <c r="M115" s="215">
        <f t="shared" si="57"/>
        <v>41773.477808398478</v>
      </c>
      <c r="N115" s="215">
        <f t="shared" si="57"/>
        <v>83546.955616796957</v>
      </c>
      <c r="O115" s="215">
        <f t="shared" si="55"/>
        <v>167093.91123359391</v>
      </c>
      <c r="P115" s="212"/>
    </row>
    <row r="116" spans="1:16">
      <c r="A116" s="210"/>
      <c r="B116" s="53"/>
      <c r="C116" s="53"/>
      <c r="D116" s="53"/>
      <c r="E116" s="53"/>
      <c r="F116" s="53"/>
      <c r="G116" s="53"/>
      <c r="H116" s="53"/>
      <c r="I116" s="53"/>
      <c r="J116" s="53"/>
      <c r="K116" s="215">
        <f t="shared" ref="K116:N116" si="58">K104*$G104</f>
        <v>0</v>
      </c>
      <c r="L116" s="215">
        <f t="shared" si="58"/>
        <v>0</v>
      </c>
      <c r="M116" s="215">
        <f t="shared" si="58"/>
        <v>0</v>
      </c>
      <c r="N116" s="215">
        <f t="shared" si="58"/>
        <v>0</v>
      </c>
      <c r="O116" s="215">
        <f t="shared" si="55"/>
        <v>0</v>
      </c>
      <c r="P116" s="212"/>
    </row>
    <row r="117" spans="1:16">
      <c r="A117" s="210"/>
      <c r="B117" s="53"/>
      <c r="C117" s="53"/>
      <c r="D117" s="53"/>
      <c r="E117" s="53"/>
      <c r="F117" s="53"/>
      <c r="G117" s="53"/>
      <c r="H117" s="53"/>
      <c r="I117" s="53"/>
      <c r="J117" s="53"/>
      <c r="K117" s="215">
        <f t="shared" ref="K117:N117" si="59">K105*$G105</f>
        <v>0</v>
      </c>
      <c r="L117" s="215">
        <f t="shared" si="59"/>
        <v>0</v>
      </c>
      <c r="M117" s="215">
        <f t="shared" si="59"/>
        <v>0</v>
      </c>
      <c r="N117" s="215">
        <f t="shared" si="59"/>
        <v>0</v>
      </c>
      <c r="O117" s="215">
        <f t="shared" si="55"/>
        <v>0</v>
      </c>
      <c r="P117" s="212"/>
    </row>
    <row r="118" spans="1:16">
      <c r="A118" s="210"/>
      <c r="B118" s="53"/>
      <c r="C118" s="53"/>
      <c r="D118" s="53"/>
      <c r="E118" s="53"/>
      <c r="F118" s="53"/>
      <c r="G118" s="53"/>
      <c r="H118" s="53"/>
      <c r="I118" s="53"/>
      <c r="J118" s="53"/>
      <c r="K118" s="215">
        <f t="shared" ref="K118:N118" si="60">K106*$G106</f>
        <v>509560.94538702408</v>
      </c>
      <c r="L118" s="215">
        <f t="shared" si="60"/>
        <v>0</v>
      </c>
      <c r="M118" s="215">
        <f t="shared" si="60"/>
        <v>0</v>
      </c>
      <c r="N118" s="215">
        <f t="shared" si="60"/>
        <v>0</v>
      </c>
      <c r="O118" s="215">
        <f t="shared" si="55"/>
        <v>509560.94538702408</v>
      </c>
      <c r="P118" s="212"/>
    </row>
    <row r="119" spans="1:16">
      <c r="A119" s="210"/>
      <c r="B119" s="53"/>
      <c r="C119" s="53"/>
      <c r="D119" s="53"/>
      <c r="E119" s="53"/>
      <c r="F119" s="53"/>
      <c r="G119" s="53"/>
      <c r="H119" s="53"/>
      <c r="I119" s="53"/>
      <c r="J119" s="53"/>
      <c r="K119" s="215"/>
      <c r="L119" s="215"/>
      <c r="M119" s="215"/>
      <c r="N119" s="215"/>
      <c r="O119" s="53"/>
      <c r="P119" s="212"/>
    </row>
    <row r="120" spans="1:16">
      <c r="A120" s="210"/>
      <c r="B120" s="53"/>
      <c r="C120" s="53"/>
      <c r="D120" s="53"/>
      <c r="E120" s="53"/>
      <c r="F120" s="53"/>
      <c r="G120" s="53"/>
      <c r="H120" s="53"/>
      <c r="I120" s="53"/>
      <c r="J120" s="53"/>
      <c r="K120" s="215">
        <f>SUM(K112:K118)</f>
        <v>509560.94538702408</v>
      </c>
      <c r="L120" s="215">
        <f t="shared" ref="L120:N120" si="61">SUM(L112:L118)</f>
        <v>421242.9989870913</v>
      </c>
      <c r="M120" s="215">
        <f t="shared" si="61"/>
        <v>1028332.6020760358</v>
      </c>
      <c r="N120" s="215">
        <f t="shared" si="61"/>
        <v>475179.95133856352</v>
      </c>
      <c r="O120" s="215">
        <f>SUM(K120:N120)</f>
        <v>2434316.4977887147</v>
      </c>
      <c r="P120" s="212"/>
    </row>
    <row r="121" spans="1:16" ht="13.5" thickBot="1">
      <c r="A121" s="222"/>
      <c r="B121" s="223"/>
      <c r="C121" s="223"/>
      <c r="D121" s="223"/>
      <c r="E121" s="223"/>
      <c r="F121" s="223"/>
      <c r="G121" s="223"/>
      <c r="H121" s="223"/>
      <c r="I121" s="223"/>
      <c r="J121" s="223"/>
      <c r="K121" s="224"/>
      <c r="L121" s="224"/>
      <c r="M121" s="224"/>
      <c r="N121" s="224"/>
      <c r="O121" s="223"/>
      <c r="P121" s="225"/>
    </row>
  </sheetData>
  <mergeCells count="1">
    <mergeCell ref="G32:G3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7A83-1749-4307-A139-9000D7350F21}">
  <sheetPr codeName="Sheet18">
    <tabColor rgb="FFFF0000"/>
  </sheetPr>
  <dimension ref="B1:S53"/>
  <sheetViews>
    <sheetView tabSelected="1" workbookViewId="0">
      <selection activeCell="N11" sqref="N11:S19"/>
    </sheetView>
  </sheetViews>
  <sheetFormatPr defaultColWidth="7.85546875" defaultRowHeight="12.75"/>
  <cols>
    <col min="1" max="1" width="2.5703125" style="130" customWidth="1"/>
    <col min="2" max="2" width="16.7109375" style="130" customWidth="1"/>
    <col min="3" max="3" width="16" style="130" customWidth="1"/>
    <col min="4" max="4" width="12.85546875" style="130" customWidth="1"/>
    <col min="5" max="8" width="12.85546875" style="130" bestFit="1" customWidth="1"/>
    <col min="9" max="9" width="16.42578125" style="130" customWidth="1"/>
    <col min="10" max="10" width="13.5703125" style="130" customWidth="1"/>
    <col min="11" max="11" width="12" style="130" customWidth="1"/>
    <col min="12" max="12" width="14.5703125" style="130" customWidth="1"/>
    <col min="13" max="13" width="14.85546875" style="130" customWidth="1"/>
    <col min="14" max="14" width="22.42578125" style="130" bestFit="1" customWidth="1"/>
    <col min="15" max="15" width="13.85546875" style="130" customWidth="1"/>
    <col min="16" max="16" width="10.140625" style="130" bestFit="1" customWidth="1"/>
    <col min="17" max="17" width="16.5703125" style="130" customWidth="1"/>
    <col min="18" max="18" width="15" style="130" customWidth="1"/>
    <col min="19" max="19" width="15.7109375" style="130" customWidth="1"/>
    <col min="20" max="16384" width="7.85546875" style="130"/>
  </cols>
  <sheetData>
    <row r="1" spans="2:19" ht="16.5" thickBot="1">
      <c r="B1" s="137" t="s">
        <v>177</v>
      </c>
      <c r="C1" s="137"/>
    </row>
    <row r="2" spans="2:19">
      <c r="B2" s="138" t="s">
        <v>107</v>
      </c>
      <c r="C2" s="139" t="s">
        <v>178</v>
      </c>
      <c r="D2" s="139" t="s">
        <v>179</v>
      </c>
      <c r="E2" s="139" t="s">
        <v>180</v>
      </c>
      <c r="F2" s="139" t="s">
        <v>181</v>
      </c>
      <c r="G2" s="139" t="s">
        <v>186</v>
      </c>
      <c r="H2" s="139" t="s">
        <v>187</v>
      </c>
      <c r="I2" s="139" t="s">
        <v>188</v>
      </c>
      <c r="J2" s="140" t="s">
        <v>190</v>
      </c>
    </row>
    <row r="3" spans="2:19">
      <c r="B3" s="141" t="s">
        <v>99</v>
      </c>
      <c r="C3" s="150">
        <f ca="1">OFFSET('Normalized Annual Summary'!$I$9,COLUMN()-COLUMN($C$3),0)</f>
        <v>189828101.93648103</v>
      </c>
      <c r="D3" s="150">
        <f ca="1">OFFSET('Normalized Annual Summary'!$I$9,COLUMN()-COLUMN($C$3),0)</f>
        <v>183644541.40258649</v>
      </c>
      <c r="E3" s="150">
        <f ca="1">OFFSET('Normalized Annual Summary'!$I$9,COLUMN()-COLUMN($C$3),0)</f>
        <v>177829936.29401228</v>
      </c>
      <c r="F3" s="150">
        <f ca="1">OFFSET('Normalized Annual Summary'!$I$9,COLUMN()-COLUMN($C$3),0)</f>
        <v>178206735.38567182</v>
      </c>
      <c r="G3" s="150">
        <f ca="1">OFFSET('Normalized Annual Summary'!$I$9,COLUMN()-COLUMN($C$3),0)</f>
        <v>187312418.9107357</v>
      </c>
      <c r="H3" s="150">
        <f ca="1">OFFSET('Normalized Annual Summary'!$I$9,COLUMN()-COLUMN($C$3),0)</f>
        <v>189626322.12281483</v>
      </c>
      <c r="I3" s="150">
        <f ca="1">OFFSET('Normalized Annual Summary'!$I$9,COLUMN()-COLUMN($C$3),0)</f>
        <v>188790969.42845303</v>
      </c>
      <c r="J3" s="142">
        <f ca="1">OFFSET('Normalized Annual Summary'!$I$9,COLUMN()-COLUMN($C$3),0)</f>
        <v>187679254.21029121</v>
      </c>
    </row>
    <row r="4" spans="2:19">
      <c r="B4" s="143" t="s">
        <v>101</v>
      </c>
      <c r="C4" s="150">
        <f ca="1">OFFSET('Normalized Annual Summary'!$R$9,COLUMN()-COLUMN($C$3),0)</f>
        <v>88070611.762190312</v>
      </c>
      <c r="D4" s="150">
        <f ca="1">OFFSET('Normalized Annual Summary'!$R$9,COLUMN()-COLUMN($C$3),0)</f>
        <v>88419060.334722459</v>
      </c>
      <c r="E4" s="150">
        <f ca="1">OFFSET('Normalized Annual Summary'!$R$9,COLUMN()-COLUMN($C$3),0)</f>
        <v>88604005.548302501</v>
      </c>
      <c r="F4" s="150">
        <f ca="1">OFFSET('Normalized Annual Summary'!$R$9,COLUMN()-COLUMN($C$3),0)</f>
        <v>89058120.814118743</v>
      </c>
      <c r="G4" s="150">
        <f ca="1">OFFSET('Normalized Annual Summary'!$R$9,COLUMN()-COLUMN($C$3),0)</f>
        <v>81158069.563846484</v>
      </c>
      <c r="H4" s="150">
        <f ca="1">OFFSET('Normalized Annual Summary'!$R$9,COLUMN()-COLUMN($C$3),0)</f>
        <v>82747851.874610215</v>
      </c>
      <c r="I4" s="150">
        <f ca="1">OFFSET('Normalized Annual Summary'!$R$9,COLUMN()-COLUMN($C$3),0)</f>
        <v>86016280.150062829</v>
      </c>
      <c r="J4" s="142">
        <f ca="1">OFFSET('Normalized Annual Summary'!$R$9,COLUMN()-COLUMN($C$3),0)</f>
        <v>88960162.451418743</v>
      </c>
    </row>
    <row r="5" spans="2:19">
      <c r="B5" s="143" t="s">
        <v>102</v>
      </c>
      <c r="C5" s="150">
        <f ca="1">OFFSET('Normalized Annual Summary'!$AA$9,COLUMN()-COLUMN($C$3),0)</f>
        <v>270098618.20284343</v>
      </c>
      <c r="D5" s="150">
        <f ca="1">OFFSET('Normalized Annual Summary'!$AA$9,COLUMN()-COLUMN($C$3),0)</f>
        <v>266801067.78821576</v>
      </c>
      <c r="E5" s="150">
        <f ca="1">OFFSET('Normalized Annual Summary'!$AA$9,COLUMN()-COLUMN($C$3),0)</f>
        <v>263367769.69948241</v>
      </c>
      <c r="F5" s="150">
        <f ca="1">OFFSET('Normalized Annual Summary'!$AA$9,COLUMN()-COLUMN($C$3),0)</f>
        <v>262350006.25570163</v>
      </c>
      <c r="G5" s="150">
        <f ca="1">OFFSET('Normalized Annual Summary'!$AA$9,COLUMN()-COLUMN($C$3),0)</f>
        <v>240877415.66855669</v>
      </c>
      <c r="H5" s="150">
        <f ca="1">OFFSET('Normalized Annual Summary'!$AA$9,COLUMN()-COLUMN($C$3),0)</f>
        <v>240358605.31060338</v>
      </c>
      <c r="I5" s="150">
        <f ca="1">OFFSET('Normalized Annual Summary'!$AA$9,COLUMN()-COLUMN($C$3),0)</f>
        <v>246122060.66125047</v>
      </c>
      <c r="J5" s="142">
        <f ca="1">OFFSET('Normalized Annual Summary'!$AA$9,COLUMN()-COLUMN($C$3),0)</f>
        <v>252061798.82448596</v>
      </c>
    </row>
    <row r="6" spans="2:19">
      <c r="B6" s="143" t="s">
        <v>126</v>
      </c>
      <c r="C6" s="150">
        <f ca="1">OFFSET('Normalized Annual Summary'!$AJ$9,COLUMN()-COLUMN($C$3),0)</f>
        <v>155472714.99056867</v>
      </c>
      <c r="D6" s="150">
        <f ca="1">OFFSET('Normalized Annual Summary'!$AJ$9,COLUMN()-COLUMN($C$3),0)</f>
        <v>158611870.54057506</v>
      </c>
      <c r="E6" s="150">
        <f ca="1">OFFSET('Normalized Annual Summary'!$AJ$9,COLUMN()-COLUMN($C$3),0)</f>
        <v>157589282.80582112</v>
      </c>
      <c r="F6" s="150">
        <f ca="1">OFFSET('Normalized Annual Summary'!$AJ$9,COLUMN()-COLUMN($C$3),0)</f>
        <v>157439797.39578035</v>
      </c>
      <c r="G6" s="150">
        <f ca="1">OFFSET('Normalized Annual Summary'!$AJ$9,COLUMN()-COLUMN($C$3),0)</f>
        <v>147875278.49117315</v>
      </c>
      <c r="H6" s="150">
        <f ca="1">OFFSET('Normalized Annual Summary'!$AJ$9,COLUMN()-COLUMN($C$3),0)</f>
        <v>149628959.3979578</v>
      </c>
      <c r="I6" s="150">
        <f ca="1">OFFSET('Normalized Annual Summary'!$AJ$9,COLUMN()-COLUMN($C$3),0)</f>
        <v>155418227.32846907</v>
      </c>
      <c r="J6" s="142">
        <f ca="1">OFFSET('Normalized Annual Summary'!$AJ$9,COLUMN()-COLUMN($C$3),0)</f>
        <v>158589205.01168299</v>
      </c>
    </row>
    <row r="7" spans="2:19">
      <c r="B7" s="143" t="s">
        <v>182</v>
      </c>
      <c r="C7" s="150">
        <f ca="1">OFFSET('Normalized Annual Summary'!$AP$9,COLUMN()-COLUMN($C$3),0)</f>
        <v>1855541.3099999996</v>
      </c>
      <c r="D7" s="150">
        <f ca="1">OFFSET('Normalized Annual Summary'!$AP$9,COLUMN()-COLUMN($C$3),0)</f>
        <v>1981443.1925724996</v>
      </c>
      <c r="E7" s="150">
        <f ca="1">OFFSET('Normalized Annual Summary'!$AP$9,COLUMN()-COLUMN($C$3),0)</f>
        <v>1968388.2024277782</v>
      </c>
      <c r="F7" s="150">
        <f ca="1">OFFSET('Normalized Annual Summary'!$AP$9,COLUMN()-COLUMN($C$3),0)</f>
        <v>2005898.7692036112</v>
      </c>
      <c r="G7" s="150">
        <f ca="1">OFFSET('Normalized Annual Summary'!$AP$9,COLUMN()-COLUMN($C$3),0)</f>
        <v>2029919.202930317</v>
      </c>
      <c r="H7" s="150">
        <f ca="1">OFFSET('Normalized Annual Summary'!$AP$9,COLUMN()-COLUMN($C$3),0)</f>
        <v>2005959.9297111104</v>
      </c>
      <c r="I7" s="150">
        <f ca="1">OFFSET('Normalized Annual Summary'!$AP$9,COLUMN()-COLUMN($C$3),0)</f>
        <v>2014808.9135855157</v>
      </c>
      <c r="J7" s="142">
        <f ca="1">OFFSET('Normalized Annual Summary'!$AP$9,COLUMN()-COLUMN($C$3),0)</f>
        <v>2023696.9333920204</v>
      </c>
    </row>
    <row r="8" spans="2:19">
      <c r="B8" s="143" t="s">
        <v>103</v>
      </c>
      <c r="C8" s="150">
        <f ca="1">OFFSET('Normalized Annual Summary'!$AX$9,COLUMN()-COLUMN($C$3),0)</f>
        <v>1214410.932</v>
      </c>
      <c r="D8" s="150">
        <f ca="1">OFFSET('Normalized Annual Summary'!$AX$9,COLUMN()-COLUMN($C$3),0)</f>
        <v>1252377.5900000001</v>
      </c>
      <c r="E8" s="150">
        <f ca="1">OFFSET('Normalized Annual Summary'!$AX$9,COLUMN()-COLUMN($C$3),0)</f>
        <v>1210652.78</v>
      </c>
      <c r="F8" s="150">
        <f ca="1">OFFSET('Normalized Annual Summary'!$AX$9,COLUMN()-COLUMN($C$3),0)</f>
        <v>1206871</v>
      </c>
      <c r="G8" s="150">
        <f ca="1">OFFSET('Normalized Annual Summary'!$AX$9,COLUMN()-COLUMN($C$3),0)</f>
        <v>1219174</v>
      </c>
      <c r="H8" s="150">
        <f ca="1">OFFSET('Normalized Annual Summary'!$AX$9,COLUMN()-COLUMN($C$3),0)</f>
        <v>1214646.01</v>
      </c>
      <c r="I8" s="150">
        <f ca="1">OFFSET('Normalized Annual Summary'!$AX$9,COLUMN()-COLUMN($C$3),0)</f>
        <v>1229038.9025283309</v>
      </c>
      <c r="J8" s="142">
        <f ca="1">OFFSET('Normalized Annual Summary'!$AX$9,COLUMN()-COLUMN($C$3),0)</f>
        <v>1243602.3429806058</v>
      </c>
    </row>
    <row r="9" spans="2:19" ht="13.5" thickBot="1">
      <c r="B9" s="144" t="s">
        <v>154</v>
      </c>
      <c r="C9" s="145">
        <f t="shared" ref="C9:J9" ca="1" si="0">SUM(C3:C8)</f>
        <v>706539999.13408339</v>
      </c>
      <c r="D9" s="145">
        <f t="shared" ca="1" si="0"/>
        <v>700710360.84867227</v>
      </c>
      <c r="E9" s="145">
        <f t="shared" ca="1" si="0"/>
        <v>690570035.33004606</v>
      </c>
      <c r="F9" s="145">
        <f t="shared" ca="1" si="0"/>
        <v>690267429.62047625</v>
      </c>
      <c r="G9" s="145">
        <f t="shared" ca="1" si="0"/>
        <v>660472275.83724236</v>
      </c>
      <c r="H9" s="145">
        <f t="shared" ca="1" si="0"/>
        <v>665582344.64569736</v>
      </c>
      <c r="I9" s="145">
        <f t="shared" ca="1" si="0"/>
        <v>679591385.38434923</v>
      </c>
      <c r="J9" s="146">
        <f t="shared" ca="1" si="0"/>
        <v>690557719.77425158</v>
      </c>
    </row>
    <row r="11" spans="2:19" ht="16.5" thickBot="1">
      <c r="B11" s="137" t="s">
        <v>183</v>
      </c>
      <c r="C11" s="137"/>
      <c r="G11" s="137" t="s">
        <v>265</v>
      </c>
      <c r="H11" s="137"/>
      <c r="N11" s="137" t="s">
        <v>266</v>
      </c>
      <c r="O11" s="137"/>
    </row>
    <row r="12" spans="2:19" ht="51">
      <c r="B12" s="147" t="s">
        <v>107</v>
      </c>
      <c r="C12" s="148" t="s">
        <v>191</v>
      </c>
      <c r="D12" s="148" t="s">
        <v>184</v>
      </c>
      <c r="E12" s="149" t="s">
        <v>192</v>
      </c>
      <c r="G12" s="147" t="s">
        <v>107</v>
      </c>
      <c r="H12" s="148" t="s">
        <v>262</v>
      </c>
      <c r="I12" s="148" t="s">
        <v>263</v>
      </c>
      <c r="J12" s="148" t="s">
        <v>267</v>
      </c>
      <c r="K12" s="148" t="s">
        <v>184</v>
      </c>
      <c r="L12" s="149" t="s">
        <v>261</v>
      </c>
      <c r="N12" s="147" t="s">
        <v>107</v>
      </c>
      <c r="O12" s="148" t="s">
        <v>264</v>
      </c>
      <c r="P12" s="148" t="s">
        <v>263</v>
      </c>
      <c r="Q12" s="148" t="s">
        <v>268</v>
      </c>
      <c r="R12" s="148" t="s">
        <v>184</v>
      </c>
      <c r="S12" s="149" t="s">
        <v>192</v>
      </c>
    </row>
    <row r="13" spans="2:19">
      <c r="B13" s="141" t="str">
        <f t="shared" ref="B13:B18" si="1">B3</f>
        <v>Residential</v>
      </c>
      <c r="C13" s="131">
        <f ca="1">J3</f>
        <v>187679254.21029121</v>
      </c>
      <c r="D13" s="131">
        <f>'CDM Adjustment'!K65</f>
        <v>1043584.9800827204</v>
      </c>
      <c r="E13" s="142">
        <f ca="1">C13-D13</f>
        <v>186635669.23020849</v>
      </c>
      <c r="G13" s="141" t="str">
        <f>B13</f>
        <v>Residential</v>
      </c>
      <c r="H13" s="150">
        <f ca="1">'Normalized Annual Summary'!G15</f>
        <v>205878124.98183587</v>
      </c>
      <c r="I13" s="150">
        <f>'Normalized Annual Summary'!H15</f>
        <v>17087155.55338284</v>
      </c>
      <c r="J13" s="150">
        <f ca="1">H13-I13</f>
        <v>188790969.42845303</v>
      </c>
      <c r="K13" s="150">
        <f>'CDM Adjustment'!K120</f>
        <v>509560.94538702408</v>
      </c>
      <c r="L13" s="142">
        <f ca="1">J13-K13</f>
        <v>188281408.48306599</v>
      </c>
      <c r="N13" s="141" t="str">
        <f>G13</f>
        <v>Residential</v>
      </c>
      <c r="O13" s="150">
        <f ca="1">'Normalized Annual Summary'!G16</f>
        <v>204651757.57571793</v>
      </c>
      <c r="P13" s="150">
        <f>'Normalized Annual Summary'!H16</f>
        <v>16972503.365426704</v>
      </c>
      <c r="Q13" s="150">
        <f ca="1">O13-P13</f>
        <v>187679254.21029121</v>
      </c>
      <c r="R13" s="150">
        <f>D13</f>
        <v>1043584.9800827204</v>
      </c>
      <c r="S13" s="142">
        <f ca="1">Q13-R13</f>
        <v>186635669.23020849</v>
      </c>
    </row>
    <row r="14" spans="2:19">
      <c r="B14" s="143" t="str">
        <f t="shared" si="1"/>
        <v>GS &lt; 50</v>
      </c>
      <c r="C14" s="131">
        <f t="shared" ref="C14:C18" ca="1" si="2">J4</f>
        <v>88960162.451418743</v>
      </c>
      <c r="D14" s="131">
        <f>'CDM Adjustment'!L65</f>
        <v>905845.78999212955</v>
      </c>
      <c r="E14" s="142">
        <f ca="1">C14-D14</f>
        <v>88054316.661426619</v>
      </c>
      <c r="G14" s="143" t="str">
        <f t="shared" ref="G14:G18" si="3">B14</f>
        <v>GS &lt; 50</v>
      </c>
      <c r="H14" s="150">
        <f ca="1">'Normalized Annual Summary'!P15</f>
        <v>94177796.84103708</v>
      </c>
      <c r="I14" s="150">
        <f>'Normalized Annual Summary'!Q15</f>
        <v>8161516.6909742504</v>
      </c>
      <c r="J14" s="150">
        <f ca="1">H14-I14</f>
        <v>86016280.150062829</v>
      </c>
      <c r="K14" s="150">
        <f>'CDM Adjustment'!L120</f>
        <v>421242.9989870913</v>
      </c>
      <c r="L14" s="142">
        <f t="shared" ref="L14:L18" ca="1" si="4">J14-K14</f>
        <v>85595037.151075736</v>
      </c>
      <c r="N14" s="143" t="str">
        <f>G14</f>
        <v>GS &lt; 50</v>
      </c>
      <c r="O14" s="150">
        <f ca="1">'Normalized Annual Summary'!P16</f>
        <v>97020365.369372398</v>
      </c>
      <c r="P14" s="150">
        <f>'Normalized Annual Summary'!Q16</f>
        <v>8060202.9179536533</v>
      </c>
      <c r="Q14" s="150">
        <f ca="1">O14-P14</f>
        <v>88960162.451418743</v>
      </c>
      <c r="R14" s="150">
        <f t="shared" ref="R14:R16" si="5">D14</f>
        <v>905845.78999212955</v>
      </c>
      <c r="S14" s="142">
        <f t="shared" ref="S14:S18" ca="1" si="6">Q14-R14</f>
        <v>88054316.661426619</v>
      </c>
    </row>
    <row r="15" spans="2:19">
      <c r="B15" s="143" t="str">
        <f t="shared" si="1"/>
        <v>GS &gt; 50</v>
      </c>
      <c r="C15" s="131">
        <f t="shared" ca="1" si="2"/>
        <v>252061798.82448596</v>
      </c>
      <c r="D15" s="131">
        <f>'CDM Adjustment'!M65</f>
        <v>2380247.2190007903</v>
      </c>
      <c r="E15" s="142">
        <f t="shared" ref="E15:E17" ca="1" si="7">C15-D15</f>
        <v>249681551.60548517</v>
      </c>
      <c r="G15" s="143" t="str">
        <f t="shared" si="3"/>
        <v>GS &gt; 50</v>
      </c>
      <c r="H15" s="150">
        <f ca="1">'Normalized Annual Summary'!Y15</f>
        <v>263934949.6095939</v>
      </c>
      <c r="I15" s="150">
        <f>'Normalized Annual Summary'!Z15</f>
        <v>17812888.948343419</v>
      </c>
      <c r="J15" s="150">
        <f t="shared" ref="J15:J17" ca="1" si="8">H15-I15</f>
        <v>246122060.66125047</v>
      </c>
      <c r="K15" s="150">
        <f>'CDM Adjustment'!M120</f>
        <v>1028332.6020760358</v>
      </c>
      <c r="L15" s="142">
        <f t="shared" ca="1" si="4"/>
        <v>245093728.05917445</v>
      </c>
      <c r="N15" s="143" t="str">
        <f>G15</f>
        <v>GS &gt; 50</v>
      </c>
      <c r="O15" s="150">
        <f ca="1">'Normalized Annual Summary'!Y16</f>
        <v>269533002.04022592</v>
      </c>
      <c r="P15" s="150">
        <f>'Normalized Annual Summary'!Z16</f>
        <v>17471203.215739951</v>
      </c>
      <c r="Q15" s="150">
        <f ca="1">O15-P15</f>
        <v>252061798.82448596</v>
      </c>
      <c r="R15" s="150">
        <f t="shared" si="5"/>
        <v>2380247.2190007903</v>
      </c>
      <c r="S15" s="142">
        <f t="shared" ca="1" si="6"/>
        <v>249681551.60548517</v>
      </c>
    </row>
    <row r="16" spans="2:19">
      <c r="B16" s="143" t="str">
        <f t="shared" si="1"/>
        <v>Large Use</v>
      </c>
      <c r="C16" s="131">
        <f ca="1">J6</f>
        <v>158589205.01168299</v>
      </c>
      <c r="D16" s="131">
        <f>'CDM Adjustment'!N65</f>
        <v>1188822.138730672</v>
      </c>
      <c r="E16" s="142">
        <f t="shared" ca="1" si="7"/>
        <v>157400382.87295231</v>
      </c>
      <c r="G16" s="143" t="str">
        <f t="shared" si="3"/>
        <v>Large Use</v>
      </c>
      <c r="H16" s="150">
        <f ca="1">'Normalized Annual Summary'!AH15</f>
        <v>161707974.31817907</v>
      </c>
      <c r="I16" s="150">
        <f>'Normalized Annual Summary'!AI15</f>
        <v>6289746.9897100152</v>
      </c>
      <c r="J16" s="150">
        <f t="shared" ca="1" si="8"/>
        <v>155418227.32846907</v>
      </c>
      <c r="K16" s="150">
        <f>'CDM Adjustment'!N120</f>
        <v>475179.95133856352</v>
      </c>
      <c r="L16" s="142">
        <f t="shared" ca="1" si="4"/>
        <v>154943047.37713051</v>
      </c>
      <c r="N16" s="143" t="str">
        <f>G16</f>
        <v>Large Use</v>
      </c>
      <c r="O16" s="150">
        <f ca="1">'Normalized Annual Summary'!AH16</f>
        <v>164715919.67085993</v>
      </c>
      <c r="P16" s="150">
        <f>'Normalized Annual Summary'!AI16</f>
        <v>6126714.6591769373</v>
      </c>
      <c r="Q16" s="150">
        <f ca="1">O16-P16</f>
        <v>158589205.01168299</v>
      </c>
      <c r="R16" s="150">
        <f t="shared" si="5"/>
        <v>1188822.138730672</v>
      </c>
      <c r="S16" s="142">
        <f t="shared" ca="1" si="6"/>
        <v>157400382.87295231</v>
      </c>
    </row>
    <row r="17" spans="2:19">
      <c r="B17" s="143" t="str">
        <f t="shared" si="1"/>
        <v>Street Light</v>
      </c>
      <c r="C17" s="131">
        <f t="shared" ca="1" si="2"/>
        <v>2023696.9333920204</v>
      </c>
      <c r="D17" s="131"/>
      <c r="E17" s="142">
        <f t="shared" ca="1" si="7"/>
        <v>2023696.9333920204</v>
      </c>
      <c r="G17" s="143" t="str">
        <f t="shared" si="3"/>
        <v>Street Light</v>
      </c>
      <c r="H17" s="150">
        <f>'Normalized Annual Summary'!AP15</f>
        <v>2014808.9135855157</v>
      </c>
      <c r="I17" s="150"/>
      <c r="J17" s="150">
        <f t="shared" si="8"/>
        <v>2014808.9135855157</v>
      </c>
      <c r="K17" s="150"/>
      <c r="L17" s="142">
        <f t="shared" si="4"/>
        <v>2014808.9135855157</v>
      </c>
      <c r="N17" s="143" t="str">
        <f>G17</f>
        <v>Street Light</v>
      </c>
      <c r="O17" s="150">
        <f>'Normalized Annual Summary'!AP16</f>
        <v>2023696.9333920204</v>
      </c>
      <c r="P17" s="150"/>
      <c r="Q17" s="150">
        <f>O17-P17</f>
        <v>2023696.9333920204</v>
      </c>
      <c r="R17" s="150"/>
      <c r="S17" s="142">
        <f t="shared" si="6"/>
        <v>2023696.9333920204</v>
      </c>
    </row>
    <row r="18" spans="2:19">
      <c r="B18" s="143" t="str">
        <f t="shared" si="1"/>
        <v>USL</v>
      </c>
      <c r="C18" s="131">
        <f t="shared" ca="1" si="2"/>
        <v>1243602.3429806058</v>
      </c>
      <c r="D18" s="131"/>
      <c r="E18" s="142">
        <f ca="1">C18-D18</f>
        <v>1243602.3429806058</v>
      </c>
      <c r="G18" s="143" t="str">
        <f t="shared" si="3"/>
        <v>USL</v>
      </c>
      <c r="H18" s="150">
        <f>'Normalized Annual Summary'!AX15</f>
        <v>1229038.9025283309</v>
      </c>
      <c r="I18" s="150"/>
      <c r="J18" s="150">
        <f>H18-I18</f>
        <v>1229038.9025283309</v>
      </c>
      <c r="K18" s="150"/>
      <c r="L18" s="142">
        <f t="shared" si="4"/>
        <v>1229038.9025283309</v>
      </c>
      <c r="N18" s="143" t="str">
        <f>G18</f>
        <v>USL</v>
      </c>
      <c r="O18" s="150">
        <f>'Normalized Annual Summary'!AX16</f>
        <v>1243602.3429806058</v>
      </c>
      <c r="P18" s="150"/>
      <c r="Q18" s="150">
        <f>O18-P18</f>
        <v>1243602.3429806058</v>
      </c>
      <c r="R18" s="150"/>
      <c r="S18" s="142">
        <f t="shared" si="6"/>
        <v>1243602.3429806058</v>
      </c>
    </row>
    <row r="19" spans="2:19" ht="13.5" thickBot="1">
      <c r="B19" s="144" t="s">
        <v>154</v>
      </c>
      <c r="C19" s="145">
        <f ca="1">SUM(C13:C18)</f>
        <v>690557719.77425158</v>
      </c>
      <c r="D19" s="145">
        <f>SUM(D13:D18)</f>
        <v>5518500.1278063124</v>
      </c>
      <c r="E19" s="146">
        <f ca="1">SUM(E13:E18)</f>
        <v>685039219.64644527</v>
      </c>
      <c r="G19" s="144" t="s">
        <v>154</v>
      </c>
      <c r="H19" s="145">
        <f ca="1">SUM(H13:H18)</f>
        <v>728942693.56675971</v>
      </c>
      <c r="I19" s="145">
        <f>SUM(I13:I18)</f>
        <v>49351308.182410523</v>
      </c>
      <c r="J19" s="145">
        <f ca="1">SUM(J13:J18)</f>
        <v>679591385.38434923</v>
      </c>
      <c r="K19" s="145">
        <f t="shared" ref="K19:L19" si="9">SUM(K13:K18)</f>
        <v>2434316.4977887147</v>
      </c>
      <c r="L19" s="146">
        <f t="shared" ca="1" si="9"/>
        <v>677157068.88656056</v>
      </c>
      <c r="N19" s="144" t="s">
        <v>154</v>
      </c>
      <c r="O19" s="145">
        <f ca="1">SUM(O13:O18)</f>
        <v>739188343.93254888</v>
      </c>
      <c r="P19" s="145">
        <f>SUM(P13:P18)</f>
        <v>48630624.158297248</v>
      </c>
      <c r="Q19" s="145">
        <f ca="1">SUM(Q13:Q18)</f>
        <v>690557719.77425158</v>
      </c>
      <c r="R19" s="145">
        <f t="shared" ref="R19:S19" si="10">SUM(R13:R18)</f>
        <v>5518500.1278063124</v>
      </c>
      <c r="S19" s="146">
        <f t="shared" ca="1" si="10"/>
        <v>685039219.64644527</v>
      </c>
    </row>
    <row r="21" spans="2:19" ht="16.5" thickBot="1">
      <c r="B21" s="137" t="s">
        <v>177</v>
      </c>
      <c r="C21" s="137"/>
    </row>
    <row r="22" spans="2:19">
      <c r="B22" s="138" t="s">
        <v>108</v>
      </c>
      <c r="C22" s="139" t="s">
        <v>178</v>
      </c>
      <c r="D22" s="139" t="s">
        <v>179</v>
      </c>
      <c r="E22" s="139" t="s">
        <v>180</v>
      </c>
      <c r="F22" s="139" t="s">
        <v>181</v>
      </c>
      <c r="G22" s="139" t="s">
        <v>186</v>
      </c>
      <c r="H22" s="139" t="s">
        <v>187</v>
      </c>
      <c r="I22" s="139" t="s">
        <v>188</v>
      </c>
      <c r="J22" s="140" t="s">
        <v>190</v>
      </c>
    </row>
    <row r="23" spans="2:19">
      <c r="B23" s="143" t="s">
        <v>102</v>
      </c>
      <c r="C23" s="150">
        <f ca="1">OFFSET('kW Forecast'!$D$9,COLUMN()-COLUMN($C$23),0)</f>
        <v>663978.79409373319</v>
      </c>
      <c r="D23" s="150">
        <f ca="1">OFFSET('kW Forecast'!$D$9,COLUMN()-COLUMN($C$23),0)</f>
        <v>649754.56917556305</v>
      </c>
      <c r="E23" s="150">
        <f ca="1">OFFSET('kW Forecast'!$D$9,COLUMN()-COLUMN($C$23),0)</f>
        <v>656917.62218921632</v>
      </c>
      <c r="F23" s="150">
        <f ca="1">OFFSET('kW Forecast'!$D$9,COLUMN()-COLUMN($C$23),0)</f>
        <v>632691.83093243267</v>
      </c>
      <c r="G23" s="150">
        <f ca="1">OFFSET('kW Forecast'!$D$9,COLUMN()-COLUMN($C$23),0)</f>
        <v>601464.44360159931</v>
      </c>
      <c r="H23" s="150">
        <f ca="1">OFFSET('kW Forecast'!$D$18,COLUMN()-COLUMN($H$23),0)</f>
        <v>587622.38472405914</v>
      </c>
      <c r="I23" s="150">
        <f ca="1">OFFSET('kW Forecast'!$D$18,COLUMN()-COLUMN($H$23),0)</f>
        <v>601712.72849611333</v>
      </c>
      <c r="J23" s="142">
        <f ca="1">OFFSET('kW Forecast'!$D$18,COLUMN()-COLUMN($H$23),0)</f>
        <v>616234.04384326551</v>
      </c>
    </row>
    <row r="24" spans="2:19">
      <c r="B24" s="143" t="s">
        <v>126</v>
      </c>
      <c r="C24" s="150">
        <f ca="1">OFFSET('kW Forecast'!$J$9,COLUMN()-COLUMN($C$23),0)</f>
        <v>304047.72989999998</v>
      </c>
      <c r="D24" s="150">
        <f ca="1">OFFSET('kW Forecast'!$J$9,COLUMN()-COLUMN($C$23),0)</f>
        <v>292963.50010000006</v>
      </c>
      <c r="E24" s="150">
        <f ca="1">OFFSET('kW Forecast'!$J$9,COLUMN()-COLUMN($C$23),0)</f>
        <v>302276.16690000001</v>
      </c>
      <c r="F24" s="150">
        <f ca="1">OFFSET('kW Forecast'!$J$9,COLUMN()-COLUMN($C$23),0)</f>
        <v>300750.1851333825</v>
      </c>
      <c r="G24" s="150">
        <f ca="1">OFFSET('kW Forecast'!$J$9,COLUMN()-COLUMN($C$23),0)</f>
        <v>271760.32193540747</v>
      </c>
      <c r="H24" s="150">
        <f ca="1">OFFSET('kW Forecast'!$J$18,COLUMN()-COLUMN($H$23),0)</f>
        <v>280900.78736067022</v>
      </c>
      <c r="I24" s="150">
        <f ca="1">OFFSET('kW Forecast'!$J$18,COLUMN()-COLUMN($H$23),0)</f>
        <v>291769.07065600058</v>
      </c>
      <c r="J24" s="142">
        <f ca="1">OFFSET('kW Forecast'!$J$18,COLUMN()-COLUMN($H$23),0)</f>
        <v>297721.99669051834</v>
      </c>
    </row>
    <row r="25" spans="2:19">
      <c r="B25" s="143" t="s">
        <v>182</v>
      </c>
      <c r="C25" s="150">
        <f ca="1">OFFSET('kW Forecast'!$Q$9,COLUMN()-COLUMN($C$23),0)</f>
        <v>5184</v>
      </c>
      <c r="D25" s="150">
        <f ca="1">OFFSET('kW Forecast'!$Q$9,COLUMN()-COLUMN($C$23),0)</f>
        <v>5508</v>
      </c>
      <c r="E25" s="150">
        <f ca="1">OFFSET('kW Forecast'!$Q$9,COLUMN()-COLUMN($C$23),0)</f>
        <v>5508</v>
      </c>
      <c r="F25" s="150">
        <f ca="1">OFFSET('kW Forecast'!$Q$9,COLUMN()-COLUMN($C$23),0)</f>
        <v>5612</v>
      </c>
      <c r="G25" s="150">
        <f ca="1">OFFSET('kW Forecast'!$Q$9,COLUMN()-COLUMN($C$23),0)</f>
        <v>5664</v>
      </c>
      <c r="H25" s="150">
        <f ca="1">OFFSET('kW Forecast'!$Q$18,COLUMN()-COLUMN($H$23),0)</f>
        <v>5494.0541827167235</v>
      </c>
      <c r="I25" s="150">
        <f ca="1">OFFSET('kW Forecast'!$Q$18,COLUMN()-COLUMN($H$23),0)</f>
        <v>5518.2903581995361</v>
      </c>
      <c r="J25" s="142">
        <f ca="1">OFFSET('kW Forecast'!$Q$18,COLUMN()-COLUMN($H$23),0)</f>
        <v>5542.6334478449153</v>
      </c>
    </row>
    <row r="26" spans="2:19" ht="13.5" thickBot="1">
      <c r="B26" s="144" t="s">
        <v>154</v>
      </c>
      <c r="C26" s="145">
        <f t="shared" ref="C26" ca="1" si="11">SUM(C20:C25)</f>
        <v>973210.52399373311</v>
      </c>
      <c r="D26" s="145">
        <f t="shared" ref="D26:J26" ca="1" si="12">SUM(D20:D25)</f>
        <v>948226.06927556312</v>
      </c>
      <c r="E26" s="145">
        <f t="shared" ca="1" si="12"/>
        <v>964701.78908921639</v>
      </c>
      <c r="F26" s="145">
        <f t="shared" ca="1" si="12"/>
        <v>939054.01606581523</v>
      </c>
      <c r="G26" s="145">
        <f t="shared" ca="1" si="12"/>
        <v>878888.76553700678</v>
      </c>
      <c r="H26" s="145">
        <f t="shared" ca="1" si="12"/>
        <v>874017.22626744618</v>
      </c>
      <c r="I26" s="145">
        <f t="shared" ca="1" si="12"/>
        <v>899000.08951031347</v>
      </c>
      <c r="J26" s="146">
        <f t="shared" ca="1" si="12"/>
        <v>919498.67398162873</v>
      </c>
    </row>
    <row r="28" spans="2:19" ht="16.5" thickBot="1">
      <c r="B28" s="137" t="s">
        <v>183</v>
      </c>
      <c r="C28" s="137"/>
    </row>
    <row r="29" spans="2:19" ht="38.25">
      <c r="B29" s="147" t="s">
        <v>108</v>
      </c>
      <c r="C29" s="148" t="s">
        <v>191</v>
      </c>
      <c r="D29" s="148" t="s">
        <v>184</v>
      </c>
      <c r="E29" s="149" t="s">
        <v>192</v>
      </c>
    </row>
    <row r="30" spans="2:19">
      <c r="B30" s="143" t="str">
        <f>B23</f>
        <v>GS &gt; 50</v>
      </c>
      <c r="C30" s="131">
        <f ca="1">J23</f>
        <v>616234.04384326551</v>
      </c>
      <c r="D30" s="131">
        <f>D15*'kW Forecast'!E20</f>
        <v>5819.1656806071151</v>
      </c>
      <c r="E30" s="142">
        <f ca="1">C30-D30</f>
        <v>610414.87816265842</v>
      </c>
    </row>
    <row r="31" spans="2:19">
      <c r="B31" s="143" t="str">
        <f>B24</f>
        <v>Large Use</v>
      </c>
      <c r="C31" s="131">
        <f t="shared" ref="C31:C32" ca="1" si="13">J24</f>
        <v>297721.99669051834</v>
      </c>
      <c r="D31" s="131">
        <f>D16*'kW Forecast'!K20</f>
        <v>2231.7944076125109</v>
      </c>
      <c r="E31" s="142">
        <f ca="1">C31-D31</f>
        <v>295490.20228290581</v>
      </c>
    </row>
    <row r="32" spans="2:19">
      <c r="B32" s="143" t="str">
        <f>B25</f>
        <v>Street Light</v>
      </c>
      <c r="C32" s="131">
        <f t="shared" ca="1" si="13"/>
        <v>5542.6334478449153</v>
      </c>
      <c r="D32" s="131"/>
      <c r="E32" s="142">
        <f t="shared" ref="E32" ca="1" si="14">C32-D32</f>
        <v>5542.6334478449153</v>
      </c>
    </row>
    <row r="33" spans="2:10" ht="13.5" thickBot="1">
      <c r="B33" s="144" t="s">
        <v>154</v>
      </c>
      <c r="C33" s="145">
        <f ca="1">SUM(C30:C32)</f>
        <v>919498.67398162873</v>
      </c>
      <c r="D33" s="145">
        <f>SUM(D30:D32)</f>
        <v>8050.9600882196264</v>
      </c>
      <c r="E33" s="146">
        <f ca="1">SUM(E30:E32)</f>
        <v>911447.71389340912</v>
      </c>
    </row>
    <row r="35" spans="2:10" ht="16.5" thickBot="1">
      <c r="B35" s="137" t="s">
        <v>185</v>
      </c>
      <c r="C35" s="137"/>
    </row>
    <row r="36" spans="2:10">
      <c r="B36" s="138" t="s">
        <v>104</v>
      </c>
      <c r="C36" s="139" t="s">
        <v>178</v>
      </c>
      <c r="D36" s="139" t="s">
        <v>179</v>
      </c>
      <c r="E36" s="139" t="s">
        <v>180</v>
      </c>
      <c r="F36" s="139" t="s">
        <v>181</v>
      </c>
      <c r="G36" s="139" t="s">
        <v>186</v>
      </c>
      <c r="H36" s="139" t="s">
        <v>187</v>
      </c>
      <c r="I36" s="139" t="s">
        <v>189</v>
      </c>
      <c r="J36" s="140" t="s">
        <v>190</v>
      </c>
    </row>
    <row r="37" spans="2:10">
      <c r="B37" s="141" t="str">
        <f t="shared" ref="B37:B42" si="15">B3</f>
        <v>Residential</v>
      </c>
      <c r="C37" s="150">
        <f ca="1">OFFSET('Customer Count'!$C$8,COLUMN()-COLUMN($C$37),0)</f>
        <v>24121.916666666668</v>
      </c>
      <c r="D37" s="150">
        <f ca="1">OFFSET('Customer Count'!$C$8,COLUMN()-COLUMN($C$37),0)</f>
        <v>24232.333333333332</v>
      </c>
      <c r="E37" s="150">
        <f ca="1">OFFSET('Customer Count'!$C$8,COLUMN()-COLUMN($C$37),0)</f>
        <v>24304</v>
      </c>
      <c r="F37" s="150">
        <f ca="1">OFFSET('Customer Count'!$C$8,COLUMN()-COLUMN($C$37),0)</f>
        <v>24412.166666666668</v>
      </c>
      <c r="G37" s="150">
        <f ca="1">OFFSET('Customer Count'!$C$8,COLUMN()-COLUMN($C$37),0)</f>
        <v>24460.666666666668</v>
      </c>
      <c r="H37" s="150">
        <f ca="1">OFFSET('Customer Count'!$C$8,COLUMN()-COLUMN($C$37),0)</f>
        <v>24606.166666666668</v>
      </c>
      <c r="I37" s="150">
        <f ca="1">OFFSET('Customer Count'!$C$8,COLUMN()-COLUMN($C$37),0)</f>
        <v>24768.466366831446</v>
      </c>
      <c r="J37" s="142">
        <f ca="1">OFFSET('Customer Count'!$C$8,COLUMN()-COLUMN($C$37),0)</f>
        <v>24931.836578832968</v>
      </c>
    </row>
    <row r="38" spans="2:10">
      <c r="B38" s="143" t="str">
        <f t="shared" si="15"/>
        <v>GS &lt; 50</v>
      </c>
      <c r="C38" s="150">
        <f ca="1">OFFSET('Customer Count'!$G$8,COLUMN()-COLUMN($C$37),0)</f>
        <v>2956.25</v>
      </c>
      <c r="D38" s="150">
        <f ca="1">OFFSET('Customer Count'!$G$8,COLUMN()-COLUMN($C$37),0)</f>
        <v>2945.8333333333335</v>
      </c>
      <c r="E38" s="150">
        <f ca="1">OFFSET('Customer Count'!$G$8,COLUMN()-COLUMN($C$37),0)</f>
        <v>2932.75</v>
      </c>
      <c r="F38" s="150">
        <f ca="1">OFFSET('Customer Count'!$G$8,COLUMN()-COLUMN($C$37),0)</f>
        <v>2930.8333333333335</v>
      </c>
      <c r="G38" s="150">
        <f ca="1">OFFSET('Customer Count'!$G$8,COLUMN()-COLUMN($C$37),0)</f>
        <v>2922.9166666666665</v>
      </c>
      <c r="H38" s="150">
        <f ca="1">OFFSET('Customer Count'!$G$8,COLUMN()-COLUMN($C$37),0)</f>
        <v>2945.8333333333335</v>
      </c>
      <c r="I38" s="150">
        <f ca="1">OFFSET('Customer Count'!$G$8,COLUMN()-COLUMN($C$37),0)</f>
        <v>2919.190345175004</v>
      </c>
      <c r="J38" s="142">
        <f ca="1">OFFSET('Customer Count'!$G$8,COLUMN()-COLUMN($C$37),0)</f>
        <v>2892.7883240836068</v>
      </c>
    </row>
    <row r="39" spans="2:10" ht="13.5" customHeight="1">
      <c r="B39" s="143" t="str">
        <f t="shared" si="15"/>
        <v>GS &gt; 50</v>
      </c>
      <c r="C39" s="150">
        <f ca="1">OFFSET('Customer Count'!$K$8,COLUMN()-COLUMN($C$37),0)</f>
        <v>325.33333333333331</v>
      </c>
      <c r="D39" s="150">
        <f ca="1">OFFSET('Customer Count'!$K$8,COLUMN()-COLUMN($C$37),0)</f>
        <v>319.91666666666669</v>
      </c>
      <c r="E39" s="150">
        <f ca="1">OFFSET('Customer Count'!$K$8,COLUMN()-COLUMN($C$37),0)</f>
        <v>323.83333333333331</v>
      </c>
      <c r="F39" s="150">
        <f ca="1">OFFSET('Customer Count'!$K$8,COLUMN()-COLUMN($C$37),0)</f>
        <v>315.66666666666669</v>
      </c>
      <c r="G39" s="150">
        <f ca="1">OFFSET('Customer Count'!$K$8,COLUMN()-COLUMN($C$37),0)</f>
        <v>318.41666666666669</v>
      </c>
      <c r="H39" s="150">
        <f ca="1">OFFSET('Customer Count'!$K$8,COLUMN()-COLUMN($C$37),0)</f>
        <v>310</v>
      </c>
      <c r="I39" s="150">
        <f ca="1">OFFSET('Customer Count'!$K$8,COLUMN()-COLUMN($C$37),0)</f>
        <v>304.93124826520602</v>
      </c>
      <c r="J39" s="142">
        <f ca="1">OFFSET('Customer Count'!$K$8,COLUMN()-COLUMN($C$37),0)</f>
        <v>299.9453747373442</v>
      </c>
    </row>
    <row r="40" spans="2:10" ht="13.5" customHeight="1">
      <c r="B40" s="143" t="str">
        <f t="shared" si="15"/>
        <v>Large Use</v>
      </c>
      <c r="C40" s="150">
        <f ca="1">OFFSET('Customer Count'!$O$8,COLUMN()-COLUMN($C$37),0)</f>
        <v>3</v>
      </c>
      <c r="D40" s="150">
        <f ca="1">OFFSET('Customer Count'!$O$8,COLUMN()-COLUMN($C$37),0)</f>
        <v>3</v>
      </c>
      <c r="E40" s="150">
        <f ca="1">OFFSET('Customer Count'!$O$8,COLUMN()-COLUMN($C$37),0)</f>
        <v>3</v>
      </c>
      <c r="F40" s="150">
        <f ca="1">OFFSET('Customer Count'!$O$8,COLUMN()-COLUMN($C$37),0)</f>
        <v>3</v>
      </c>
      <c r="G40" s="150">
        <f ca="1">OFFSET('Customer Count'!$O$8,COLUMN()-COLUMN($C$37),0)</f>
        <v>3</v>
      </c>
      <c r="H40" s="150">
        <f ca="1">OFFSET('Customer Count'!$O$8,COLUMN()-COLUMN($C$37),0)</f>
        <v>3</v>
      </c>
      <c r="I40" s="150">
        <f ca="1">OFFSET('Customer Count'!$O$8,COLUMN()-COLUMN($C$37),0)</f>
        <v>3</v>
      </c>
      <c r="J40" s="142">
        <f ca="1">OFFSET('Customer Count'!$O$8,COLUMN()-COLUMN($C$37),0)</f>
        <v>3</v>
      </c>
    </row>
    <row r="41" spans="2:10">
      <c r="B41" s="143" t="str">
        <f t="shared" si="15"/>
        <v>Street Light</v>
      </c>
      <c r="C41" s="150">
        <f ca="1">OFFSET('Customer Count'!$S$8,COLUMN()-COLUMN($C$37),0)</f>
        <v>5561.25</v>
      </c>
      <c r="D41" s="150">
        <f ca="1">OFFSET('Customer Count'!$S$8,COLUMN()-COLUMN($C$37),0)</f>
        <v>5514</v>
      </c>
      <c r="E41" s="150">
        <f ca="1">OFFSET('Customer Count'!$S$8,COLUMN()-COLUMN($C$37),0)</f>
        <v>5514</v>
      </c>
      <c r="F41" s="150">
        <f ca="1">OFFSET('Customer Count'!$S$8,COLUMN()-COLUMN($C$37),0)</f>
        <v>5649.333333333333</v>
      </c>
      <c r="G41" s="150">
        <f ca="1">OFFSET('Customer Count'!$S$8,COLUMN()-COLUMN($C$37),0)</f>
        <v>5717</v>
      </c>
      <c r="H41" s="150">
        <f ca="1">OFFSET('Customer Count'!$S$8,COLUMN()-COLUMN($C$37),0)</f>
        <v>5685</v>
      </c>
      <c r="I41" s="150">
        <f ca="1">OFFSET('Customer Count'!$S$8,COLUMN()-COLUMN($C$37),0)</f>
        <v>5710.0785036036286</v>
      </c>
      <c r="J41" s="142">
        <f ca="1">OFFSET('Customer Count'!$S$8,COLUMN()-COLUMN($C$37),0)</f>
        <v>5735.2676371708458</v>
      </c>
    </row>
    <row r="42" spans="2:10">
      <c r="B42" s="143" t="str">
        <f t="shared" si="15"/>
        <v>USL</v>
      </c>
      <c r="C42" s="150">
        <f ca="1">OFFSET('Customer Count'!$W$8,COLUMN()-COLUMN($C$37),0)</f>
        <v>144.16666666666666</v>
      </c>
      <c r="D42" s="150">
        <f ca="1">OFFSET('Customer Count'!$W$8,COLUMN()-COLUMN($C$37),0)</f>
        <v>152.83333333333334</v>
      </c>
      <c r="E42" s="150">
        <f ca="1">OFFSET('Customer Count'!$W$8,COLUMN()-COLUMN($C$37),0)</f>
        <v>162.58333333333334</v>
      </c>
      <c r="F42" s="150">
        <f ca="1">OFFSET('Customer Count'!$W$8,COLUMN()-COLUMN($C$37),0)</f>
        <v>165.25</v>
      </c>
      <c r="G42" s="150">
        <f ca="1">OFFSET('Customer Count'!$W$8,COLUMN()-COLUMN($C$37),0)</f>
        <v>168.16666666666666</v>
      </c>
      <c r="H42" s="150">
        <f ca="1">OFFSET('Customer Count'!$W$8,COLUMN()-COLUMN($C$37),0)</f>
        <v>169</v>
      </c>
      <c r="I42" s="150">
        <f ca="1">OFFSET('Customer Count'!$W$8,COLUMN()-COLUMN($C$37),0)</f>
        <v>171.00255779647927</v>
      </c>
      <c r="J42" s="142">
        <f ca="1">OFFSET('Customer Count'!$W$8,COLUMN()-COLUMN($C$37),0)</f>
        <v>173.02884481028539</v>
      </c>
    </row>
    <row r="43" spans="2:10" ht="13.5" thickBot="1">
      <c r="B43" s="144" t="s">
        <v>154</v>
      </c>
      <c r="C43" s="145">
        <f t="shared" ref="C43" ca="1" si="16">SUM(C37:C42)</f>
        <v>33111.916666666664</v>
      </c>
      <c r="D43" s="145">
        <f t="shared" ref="D43:J43" ca="1" si="17">SUM(D37:D42)</f>
        <v>33167.916666666664</v>
      </c>
      <c r="E43" s="145">
        <f t="shared" ca="1" si="17"/>
        <v>33240.166666666664</v>
      </c>
      <c r="F43" s="145">
        <f t="shared" ca="1" si="17"/>
        <v>33476.25</v>
      </c>
      <c r="G43" s="145">
        <f t="shared" ca="1" si="17"/>
        <v>33590.166666666664</v>
      </c>
      <c r="H43" s="145">
        <f t="shared" ca="1" si="17"/>
        <v>33719</v>
      </c>
      <c r="I43" s="145">
        <f t="shared" ca="1" si="17"/>
        <v>33876.669021671762</v>
      </c>
      <c r="J43" s="146">
        <f t="shared" ca="1" si="17"/>
        <v>34035.86675963505</v>
      </c>
    </row>
    <row r="45" spans="2:10" ht="16.5" thickBot="1">
      <c r="B45" s="137" t="s">
        <v>252</v>
      </c>
    </row>
    <row r="46" spans="2:10" ht="25.5">
      <c r="B46" s="197" t="s">
        <v>227</v>
      </c>
      <c r="C46" s="196" t="s">
        <v>107</v>
      </c>
      <c r="D46" s="196" t="s">
        <v>108</v>
      </c>
      <c r="E46" s="149" t="s">
        <v>185</v>
      </c>
    </row>
    <row r="47" spans="2:10">
      <c r="B47" s="141" t="str">
        <f>B37</f>
        <v>Residential</v>
      </c>
      <c r="C47" s="150">
        <f ca="1">E13</f>
        <v>186635669.23020849</v>
      </c>
      <c r="D47" s="150"/>
      <c r="E47" s="142">
        <f ca="1">J37</f>
        <v>24931.836578832968</v>
      </c>
    </row>
    <row r="48" spans="2:10">
      <c r="B48" s="143" t="str">
        <f t="shared" ref="B48:B53" si="18">B38</f>
        <v>GS &lt; 50</v>
      </c>
      <c r="C48" s="150">
        <f t="shared" ref="C48:C52" ca="1" si="19">E14</f>
        <v>88054316.661426619</v>
      </c>
      <c r="D48" s="150"/>
      <c r="E48" s="142">
        <f t="shared" ref="E48:E52" ca="1" si="20">J38</f>
        <v>2892.7883240836068</v>
      </c>
    </row>
    <row r="49" spans="2:5">
      <c r="B49" s="143" t="str">
        <f t="shared" si="18"/>
        <v>GS &gt; 50</v>
      </c>
      <c r="C49" s="150">
        <f t="shared" ca="1" si="19"/>
        <v>249681551.60548517</v>
      </c>
      <c r="D49" s="150">
        <f ca="1">E30</f>
        <v>610414.87816265842</v>
      </c>
      <c r="E49" s="142">
        <f t="shared" ca="1" si="20"/>
        <v>299.9453747373442</v>
      </c>
    </row>
    <row r="50" spans="2:5">
      <c r="B50" s="143" t="str">
        <f t="shared" si="18"/>
        <v>Large Use</v>
      </c>
      <c r="C50" s="150">
        <f t="shared" ca="1" si="19"/>
        <v>157400382.87295231</v>
      </c>
      <c r="D50" s="150">
        <f t="shared" ref="D50:D51" ca="1" si="21">E31</f>
        <v>295490.20228290581</v>
      </c>
      <c r="E50" s="142">
        <f t="shared" ca="1" si="20"/>
        <v>3</v>
      </c>
    </row>
    <row r="51" spans="2:5">
      <c r="B51" s="143" t="str">
        <f t="shared" si="18"/>
        <v>Street Light</v>
      </c>
      <c r="C51" s="150">
        <f t="shared" ca="1" si="19"/>
        <v>2023696.9333920204</v>
      </c>
      <c r="D51" s="150">
        <f t="shared" ca="1" si="21"/>
        <v>5542.6334478449153</v>
      </c>
      <c r="E51" s="142">
        <f t="shared" ca="1" si="20"/>
        <v>5735.2676371708458</v>
      </c>
    </row>
    <row r="52" spans="2:5">
      <c r="B52" s="143" t="str">
        <f t="shared" si="18"/>
        <v>USL</v>
      </c>
      <c r="C52" s="150">
        <f t="shared" ca="1" si="19"/>
        <v>1243602.3429806058</v>
      </c>
      <c r="D52" s="150"/>
      <c r="E52" s="142">
        <f t="shared" ca="1" si="20"/>
        <v>173.02884481028539</v>
      </c>
    </row>
    <row r="53" spans="2:5" ht="13.5" thickBot="1">
      <c r="B53" s="144" t="str">
        <f t="shared" si="18"/>
        <v>Total</v>
      </c>
      <c r="C53" s="145">
        <f ca="1">SUM(C47:C52)</f>
        <v>685039219.64644527</v>
      </c>
      <c r="D53" s="145">
        <f ca="1">SUM(D47:D52)</f>
        <v>911447.71389340912</v>
      </c>
      <c r="E53" s="146">
        <f ca="1">SUM(E47:E52)</f>
        <v>34035.86675963505</v>
      </c>
    </row>
  </sheetData>
  <phoneticPr fontId="2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Z169"/>
  <sheetViews>
    <sheetView workbookViewId="0">
      <pane ySplit="1" topLeftCell="A50" activePane="bottomLeft" state="frozen"/>
      <selection activeCell="T171" sqref="T171"/>
      <selection pane="bottomLeft" activeCell="K77" sqref="K77"/>
    </sheetView>
  </sheetViews>
  <sheetFormatPr defaultRowHeight="12.75"/>
  <cols>
    <col min="1" max="1" width="9.140625" style="8"/>
    <col min="2" max="2" width="9.140625" style="9"/>
    <col min="3" max="3" width="14.28515625" bestFit="1" customWidth="1"/>
    <col min="4" max="4" width="13.85546875" customWidth="1"/>
    <col min="5" max="6" width="13.85546875" style="5" customWidth="1"/>
    <col min="7" max="7" width="13.85546875" customWidth="1"/>
    <col min="8" max="9" width="13.85546875" style="5" customWidth="1"/>
    <col min="10" max="10" width="13.85546875" customWidth="1"/>
    <col min="11" max="12" width="13.85546875" style="5" customWidth="1"/>
    <col min="13" max="13" width="13.85546875" customWidth="1"/>
    <col min="14" max="15" width="13.85546875" style="5" customWidth="1"/>
    <col min="16" max="17" width="12.42578125" customWidth="1"/>
    <col min="18" max="20" width="12.42578125" style="8" customWidth="1"/>
    <col min="21" max="21" width="10.42578125" customWidth="1"/>
    <col min="22" max="23" width="11.28515625" bestFit="1" customWidth="1"/>
    <col min="25" max="25" width="11.28515625" bestFit="1" customWidth="1"/>
    <col min="26" max="26" width="11.28515625" customWidth="1"/>
  </cols>
  <sheetData>
    <row r="1" spans="1:26">
      <c r="A1" s="6" t="s">
        <v>0</v>
      </c>
      <c r="B1" s="10" t="s">
        <v>13</v>
      </c>
      <c r="C1" s="3" t="s">
        <v>1</v>
      </c>
      <c r="D1" s="3" t="s">
        <v>2</v>
      </c>
      <c r="E1" s="3" t="s">
        <v>18</v>
      </c>
      <c r="F1" s="3" t="s">
        <v>19</v>
      </c>
      <c r="G1" s="3" t="s">
        <v>3</v>
      </c>
      <c r="H1" s="3" t="s">
        <v>20</v>
      </c>
      <c r="I1" s="3" t="s">
        <v>21</v>
      </c>
      <c r="J1" s="3" t="s">
        <v>12</v>
      </c>
      <c r="K1" s="3" t="s">
        <v>22</v>
      </c>
      <c r="L1" s="3" t="s">
        <v>23</v>
      </c>
      <c r="M1" s="3" t="s">
        <v>4</v>
      </c>
      <c r="N1" s="3" t="s">
        <v>24</v>
      </c>
      <c r="O1" s="3" t="s">
        <v>25</v>
      </c>
      <c r="P1" s="3" t="s">
        <v>5</v>
      </c>
      <c r="Q1" s="3" t="s">
        <v>6</v>
      </c>
      <c r="R1" s="6" t="s">
        <v>16</v>
      </c>
      <c r="S1" s="6" t="s">
        <v>17</v>
      </c>
      <c r="T1" s="6" t="s">
        <v>14</v>
      </c>
      <c r="U1" s="3" t="s">
        <v>8</v>
      </c>
      <c r="V1" s="3" t="s">
        <v>7</v>
      </c>
      <c r="W1" s="3" t="s">
        <v>15</v>
      </c>
      <c r="X1" s="3" t="s">
        <v>9</v>
      </c>
      <c r="Y1" s="3" t="s">
        <v>10</v>
      </c>
      <c r="Z1" s="3" t="s">
        <v>11</v>
      </c>
    </row>
    <row r="2" spans="1:26">
      <c r="A2" s="11">
        <v>39814</v>
      </c>
      <c r="B2" s="9">
        <f>YEAR(A2)</f>
        <v>2009</v>
      </c>
      <c r="C2" s="1">
        <v>78090233.917599991</v>
      </c>
      <c r="D2" s="1">
        <v>24633368.951099999</v>
      </c>
      <c r="E2" s="1">
        <v>0</v>
      </c>
      <c r="F2" s="1">
        <f>D2+E2</f>
        <v>24633368.951099999</v>
      </c>
      <c r="G2" s="1">
        <v>9405720.7811999973</v>
      </c>
      <c r="H2" s="1">
        <v>0</v>
      </c>
      <c r="I2" s="1">
        <f>G2+H2</f>
        <v>9405720.7811999973</v>
      </c>
      <c r="J2" s="1">
        <v>27533756.625</v>
      </c>
      <c r="K2" s="1">
        <v>0</v>
      </c>
      <c r="L2" s="1">
        <f>J2+K2</f>
        <v>27533756.625</v>
      </c>
      <c r="M2" s="1">
        <v>12630235.100299999</v>
      </c>
      <c r="N2" s="1">
        <v>0</v>
      </c>
      <c r="O2" s="1">
        <f>M2+N2</f>
        <v>12630235.100299999</v>
      </c>
      <c r="P2" s="1">
        <v>427665</v>
      </c>
      <c r="Q2" s="1">
        <v>192266.65</v>
      </c>
      <c r="R2" s="13">
        <v>60134.75</v>
      </c>
      <c r="S2" s="13">
        <v>20065.5</v>
      </c>
      <c r="T2" s="7">
        <v>936.23599999999999</v>
      </c>
      <c r="U2" s="2">
        <v>23190</v>
      </c>
      <c r="V2" s="2">
        <v>3262</v>
      </c>
      <c r="W2">
        <v>365</v>
      </c>
      <c r="X2">
        <v>3</v>
      </c>
      <c r="Y2" s="2">
        <v>5107</v>
      </c>
      <c r="Z2" s="2">
        <v>165</v>
      </c>
    </row>
    <row r="3" spans="1:26">
      <c r="A3" s="11">
        <v>39845</v>
      </c>
      <c r="B3" s="9">
        <f t="shared" ref="B3:B61" si="0">YEAR(A3)</f>
        <v>2009</v>
      </c>
      <c r="C3" s="1">
        <v>66114223.934500001</v>
      </c>
      <c r="D3" s="1">
        <v>21259564.445299998</v>
      </c>
      <c r="E3" s="1">
        <v>0</v>
      </c>
      <c r="F3" s="1">
        <f t="shared" ref="F3:F66" si="1">D3+E3</f>
        <v>21259564.445299998</v>
      </c>
      <c r="G3" s="1">
        <v>8296015.0248000016</v>
      </c>
      <c r="H3" s="1">
        <v>0</v>
      </c>
      <c r="I3" s="1">
        <f t="shared" ref="I3:I66" si="2">G3+H3</f>
        <v>8296015.0248000016</v>
      </c>
      <c r="J3" s="1">
        <v>24291631.503800005</v>
      </c>
      <c r="K3" s="1">
        <v>0</v>
      </c>
      <c r="L3" s="1">
        <f t="shared" ref="L3:L66" si="3">J3+K3</f>
        <v>24291631.503800005</v>
      </c>
      <c r="M3" s="1">
        <v>11333821.4934</v>
      </c>
      <c r="N3" s="1">
        <v>0</v>
      </c>
      <c r="O3" s="1">
        <f t="shared" ref="O3:O66" si="4">M3+N3</f>
        <v>11333821.4934</v>
      </c>
      <c r="P3" s="1">
        <v>355742</v>
      </c>
      <c r="Q3" s="1">
        <v>173660.2</v>
      </c>
      <c r="R3" s="13">
        <v>60134.75</v>
      </c>
      <c r="S3" s="13">
        <v>20065.5</v>
      </c>
      <c r="T3" s="7">
        <v>936.82</v>
      </c>
      <c r="U3" s="2">
        <v>23198</v>
      </c>
      <c r="V3" s="2">
        <v>3265</v>
      </c>
      <c r="W3">
        <v>361</v>
      </c>
      <c r="X3">
        <v>3</v>
      </c>
      <c r="Y3" s="2">
        <v>5111</v>
      </c>
      <c r="Z3" s="2">
        <v>166</v>
      </c>
    </row>
    <row r="4" spans="1:26">
      <c r="A4" s="11">
        <v>39873</v>
      </c>
      <c r="B4" s="9">
        <f t="shared" si="0"/>
        <v>2009</v>
      </c>
      <c r="C4" s="1">
        <v>67704548.678800002</v>
      </c>
      <c r="D4" s="1">
        <v>20311506.205500003</v>
      </c>
      <c r="E4" s="1">
        <v>0</v>
      </c>
      <c r="F4" s="1">
        <f t="shared" si="1"/>
        <v>20311506.205500003</v>
      </c>
      <c r="G4" s="1">
        <v>8604597.311900001</v>
      </c>
      <c r="H4" s="1">
        <v>0</v>
      </c>
      <c r="I4" s="1">
        <f t="shared" si="2"/>
        <v>8604597.311900001</v>
      </c>
      <c r="J4" s="1">
        <v>24586605.8006</v>
      </c>
      <c r="K4" s="1">
        <v>0</v>
      </c>
      <c r="L4" s="1">
        <f t="shared" si="3"/>
        <v>24586605.8006</v>
      </c>
      <c r="M4" s="1">
        <v>12370923.8947</v>
      </c>
      <c r="N4" s="1">
        <v>0</v>
      </c>
      <c r="O4" s="1">
        <f t="shared" si="4"/>
        <v>12370923.8947</v>
      </c>
      <c r="P4" s="1">
        <v>350654</v>
      </c>
      <c r="Q4" s="1">
        <v>192266.65</v>
      </c>
      <c r="R4" s="13">
        <v>60134.75</v>
      </c>
      <c r="S4" s="13">
        <v>20065.5</v>
      </c>
      <c r="T4" s="7">
        <v>936.82</v>
      </c>
      <c r="U4" s="2">
        <v>23222</v>
      </c>
      <c r="V4" s="2">
        <v>3290</v>
      </c>
      <c r="W4">
        <v>339</v>
      </c>
      <c r="X4">
        <v>3</v>
      </c>
      <c r="Y4" s="2">
        <v>5111</v>
      </c>
      <c r="Z4" s="2">
        <v>166</v>
      </c>
    </row>
    <row r="5" spans="1:26">
      <c r="A5" s="11">
        <v>39904</v>
      </c>
      <c r="B5" s="9">
        <f t="shared" si="0"/>
        <v>2009</v>
      </c>
      <c r="C5" s="1">
        <v>56956687.641800001</v>
      </c>
      <c r="D5" s="1">
        <v>15355678.4505</v>
      </c>
      <c r="E5" s="1">
        <v>0</v>
      </c>
      <c r="F5" s="1">
        <f t="shared" si="1"/>
        <v>15355678.4505</v>
      </c>
      <c r="G5" s="1">
        <v>7316308.4113000007</v>
      </c>
      <c r="H5" s="1">
        <v>0</v>
      </c>
      <c r="I5" s="1">
        <f t="shared" si="2"/>
        <v>7316308.4113000007</v>
      </c>
      <c r="J5" s="1">
        <v>21089323.380000003</v>
      </c>
      <c r="K5" s="1">
        <v>0</v>
      </c>
      <c r="L5" s="1">
        <f t="shared" si="3"/>
        <v>21089323.380000003</v>
      </c>
      <c r="M5" s="1">
        <v>11402691.3343</v>
      </c>
      <c r="N5" s="1">
        <v>0</v>
      </c>
      <c r="O5" s="1">
        <f t="shared" si="4"/>
        <v>11402691.3343</v>
      </c>
      <c r="P5" s="1">
        <v>295647</v>
      </c>
      <c r="Q5" s="1">
        <v>186064.5</v>
      </c>
      <c r="R5" s="13">
        <v>60134.75</v>
      </c>
      <c r="S5" s="13">
        <v>20065.5</v>
      </c>
      <c r="T5" s="7">
        <v>936.82</v>
      </c>
      <c r="U5" s="2">
        <v>23086</v>
      </c>
      <c r="V5" s="2">
        <v>3289</v>
      </c>
      <c r="W5">
        <v>341</v>
      </c>
      <c r="X5">
        <v>3</v>
      </c>
      <c r="Y5" s="2">
        <v>5111</v>
      </c>
      <c r="Z5" s="2">
        <v>166</v>
      </c>
    </row>
    <row r="6" spans="1:26">
      <c r="A6" s="11">
        <v>39934</v>
      </c>
      <c r="B6" s="9">
        <f t="shared" si="0"/>
        <v>2009</v>
      </c>
      <c r="C6" s="1">
        <v>52049491.908100002</v>
      </c>
      <c r="D6" s="1">
        <v>13117710.1909</v>
      </c>
      <c r="E6" s="1">
        <v>0</v>
      </c>
      <c r="F6" s="1">
        <f t="shared" si="1"/>
        <v>13117710.1909</v>
      </c>
      <c r="G6" s="1">
        <v>6892994.1161999991</v>
      </c>
      <c r="H6" s="1">
        <v>0</v>
      </c>
      <c r="I6" s="1">
        <f t="shared" si="2"/>
        <v>6892994.1161999991</v>
      </c>
      <c r="J6" s="1">
        <v>19975230.055300001</v>
      </c>
      <c r="K6" s="1">
        <v>0</v>
      </c>
      <c r="L6" s="1">
        <f t="shared" si="3"/>
        <v>19975230.055300001</v>
      </c>
      <c r="M6" s="1">
        <v>11555213.605999999</v>
      </c>
      <c r="N6" s="1">
        <v>0</v>
      </c>
      <c r="O6" s="1">
        <f t="shared" si="4"/>
        <v>11555213.605999999</v>
      </c>
      <c r="P6" s="1">
        <v>266705</v>
      </c>
      <c r="Q6" s="1">
        <v>192266.65</v>
      </c>
      <c r="R6" s="13">
        <v>60134.75</v>
      </c>
      <c r="S6" s="13">
        <v>20065.5</v>
      </c>
      <c r="T6" s="7">
        <v>937.45</v>
      </c>
      <c r="U6" s="2">
        <v>22950</v>
      </c>
      <c r="V6" s="2">
        <v>3284</v>
      </c>
      <c r="W6">
        <v>343</v>
      </c>
      <c r="X6">
        <v>3</v>
      </c>
      <c r="Y6" s="2">
        <v>5116</v>
      </c>
      <c r="Z6" s="2">
        <v>166</v>
      </c>
    </row>
    <row r="7" spans="1:26">
      <c r="A7" s="11">
        <v>39965</v>
      </c>
      <c r="B7" s="9">
        <f t="shared" si="0"/>
        <v>2009</v>
      </c>
      <c r="C7" s="1">
        <v>53222452.300999999</v>
      </c>
      <c r="D7" s="1">
        <v>11957071.520799998</v>
      </c>
      <c r="E7" s="1">
        <v>0</v>
      </c>
      <c r="F7" s="1">
        <f t="shared" si="1"/>
        <v>11957071.520799998</v>
      </c>
      <c r="G7" s="1">
        <v>6896984.1305000009</v>
      </c>
      <c r="H7" s="1">
        <v>0</v>
      </c>
      <c r="I7" s="1">
        <f t="shared" si="2"/>
        <v>6896984.1305000009</v>
      </c>
      <c r="J7" s="1">
        <v>20048133.696800001</v>
      </c>
      <c r="K7" s="1">
        <v>0</v>
      </c>
      <c r="L7" s="1">
        <f t="shared" si="3"/>
        <v>20048133.696800001</v>
      </c>
      <c r="M7" s="1">
        <v>12458106.387699999</v>
      </c>
      <c r="N7" s="1">
        <v>0</v>
      </c>
      <c r="O7" s="1">
        <f t="shared" si="4"/>
        <v>12458106.387699999</v>
      </c>
      <c r="P7" s="1">
        <v>238688</v>
      </c>
      <c r="Q7" s="1">
        <v>185317.5</v>
      </c>
      <c r="R7" s="13">
        <v>60134.75</v>
      </c>
      <c r="S7" s="13">
        <v>20065.5</v>
      </c>
      <c r="T7" s="7">
        <v>937.45</v>
      </c>
      <c r="U7" s="2">
        <v>22947</v>
      </c>
      <c r="V7" s="2">
        <v>3268</v>
      </c>
      <c r="W7">
        <v>345</v>
      </c>
      <c r="X7">
        <v>3</v>
      </c>
      <c r="Y7" s="2">
        <v>5116</v>
      </c>
      <c r="Z7" s="2">
        <v>162</v>
      </c>
    </row>
    <row r="8" spans="1:26">
      <c r="A8" s="11">
        <v>39995</v>
      </c>
      <c r="B8" s="9">
        <f t="shared" si="0"/>
        <v>2009</v>
      </c>
      <c r="C8" s="1">
        <v>57043131.938000001</v>
      </c>
      <c r="D8" s="1">
        <v>12423690.194100002</v>
      </c>
      <c r="E8" s="1">
        <v>0</v>
      </c>
      <c r="F8" s="1">
        <f t="shared" si="1"/>
        <v>12423690.194100002</v>
      </c>
      <c r="G8" s="1">
        <v>7547793.2116999989</v>
      </c>
      <c r="H8" s="1">
        <v>0</v>
      </c>
      <c r="I8" s="1">
        <f t="shared" si="2"/>
        <v>7547793.2116999989</v>
      </c>
      <c r="J8" s="1">
        <v>21499529.221799999</v>
      </c>
      <c r="K8" s="1">
        <v>0</v>
      </c>
      <c r="L8" s="1">
        <f t="shared" si="3"/>
        <v>21499529.221799999</v>
      </c>
      <c r="M8" s="1">
        <v>13695389.126600001</v>
      </c>
      <c r="N8" s="1">
        <v>0</v>
      </c>
      <c r="O8" s="1">
        <f t="shared" si="4"/>
        <v>13695389.126600001</v>
      </c>
      <c r="P8" s="1">
        <v>256302</v>
      </c>
      <c r="Q8" s="1">
        <v>190499.65</v>
      </c>
      <c r="R8" s="13">
        <v>60134.75</v>
      </c>
      <c r="S8" s="13">
        <v>20065.5</v>
      </c>
      <c r="T8" s="7">
        <v>937.45</v>
      </c>
      <c r="U8" s="2">
        <v>22995</v>
      </c>
      <c r="V8" s="2">
        <v>3268</v>
      </c>
      <c r="W8">
        <v>344</v>
      </c>
      <c r="X8">
        <v>3</v>
      </c>
      <c r="Y8" s="2">
        <v>5116</v>
      </c>
      <c r="Z8" s="2">
        <v>162</v>
      </c>
    </row>
    <row r="9" spans="1:26">
      <c r="A9" s="11">
        <v>40026</v>
      </c>
      <c r="B9" s="9">
        <f t="shared" si="0"/>
        <v>2009</v>
      </c>
      <c r="C9" s="1">
        <v>60742363.776199996</v>
      </c>
      <c r="D9" s="1">
        <v>13070512.381900001</v>
      </c>
      <c r="E9" s="1">
        <v>0</v>
      </c>
      <c r="F9" s="1">
        <f t="shared" si="1"/>
        <v>13070512.381900001</v>
      </c>
      <c r="G9" s="1">
        <v>7818900.3452000003</v>
      </c>
      <c r="H9" s="1">
        <v>0</v>
      </c>
      <c r="I9" s="1">
        <f t="shared" si="2"/>
        <v>7818900.3452000003</v>
      </c>
      <c r="J9" s="1">
        <v>22275252.256499998</v>
      </c>
      <c r="K9" s="1">
        <v>0</v>
      </c>
      <c r="L9" s="1">
        <f t="shared" si="3"/>
        <v>22275252.256499998</v>
      </c>
      <c r="M9" s="1">
        <v>14408989.219000001</v>
      </c>
      <c r="N9" s="1">
        <v>0</v>
      </c>
      <c r="O9" s="1">
        <f t="shared" si="4"/>
        <v>14408989.219000001</v>
      </c>
      <c r="P9" s="1">
        <v>290139</v>
      </c>
      <c r="Q9" s="1">
        <v>190499.65</v>
      </c>
      <c r="R9" s="13">
        <v>60134.75</v>
      </c>
      <c r="S9" s="13">
        <v>20065.5</v>
      </c>
      <c r="T9" s="7">
        <v>937.45</v>
      </c>
      <c r="U9" s="2">
        <v>22990</v>
      </c>
      <c r="V9" s="2">
        <v>3261</v>
      </c>
      <c r="W9">
        <v>343</v>
      </c>
      <c r="X9">
        <v>3</v>
      </c>
      <c r="Y9" s="2">
        <v>5116</v>
      </c>
      <c r="Z9" s="2">
        <v>162</v>
      </c>
    </row>
    <row r="10" spans="1:26">
      <c r="A10" s="11">
        <v>40057</v>
      </c>
      <c r="B10" s="9">
        <f t="shared" si="0"/>
        <v>2009</v>
      </c>
      <c r="C10" s="1">
        <v>54447224.579199992</v>
      </c>
      <c r="D10" s="1">
        <v>13202217.812000001</v>
      </c>
      <c r="E10" s="1">
        <v>0</v>
      </c>
      <c r="F10" s="1">
        <f t="shared" si="1"/>
        <v>13202217.812000001</v>
      </c>
      <c r="G10" s="1">
        <v>7086905.3305000011</v>
      </c>
      <c r="H10" s="1">
        <v>0</v>
      </c>
      <c r="I10" s="1">
        <f t="shared" si="2"/>
        <v>7086905.3305000011</v>
      </c>
      <c r="J10" s="1">
        <v>20599806.352499999</v>
      </c>
      <c r="K10" s="1">
        <v>0</v>
      </c>
      <c r="L10" s="1">
        <f t="shared" si="3"/>
        <v>20599806.352499999</v>
      </c>
      <c r="M10" s="1">
        <v>12983020.697999999</v>
      </c>
      <c r="N10" s="1">
        <v>0</v>
      </c>
      <c r="O10" s="1">
        <f t="shared" si="4"/>
        <v>12983020.697999999</v>
      </c>
      <c r="P10" s="1">
        <v>322623</v>
      </c>
      <c r="Q10" s="1">
        <v>185349.5</v>
      </c>
      <c r="R10" s="13">
        <v>60134.75</v>
      </c>
      <c r="S10" s="13">
        <v>20065.5</v>
      </c>
      <c r="T10" s="7">
        <v>937.45</v>
      </c>
      <c r="U10" s="2">
        <v>23114</v>
      </c>
      <c r="V10" s="2">
        <v>3260</v>
      </c>
      <c r="W10">
        <v>345</v>
      </c>
      <c r="X10">
        <v>3</v>
      </c>
      <c r="Y10" s="2">
        <v>5116</v>
      </c>
      <c r="Z10" s="2">
        <v>159</v>
      </c>
    </row>
    <row r="11" spans="1:26">
      <c r="A11" s="11">
        <v>40087</v>
      </c>
      <c r="B11" s="9">
        <f t="shared" si="0"/>
        <v>2009</v>
      </c>
      <c r="C11" s="1">
        <v>58258830.390099995</v>
      </c>
      <c r="D11" s="1">
        <v>14811561.364799999</v>
      </c>
      <c r="E11" s="1">
        <v>0</v>
      </c>
      <c r="F11" s="1">
        <f t="shared" si="1"/>
        <v>14811561.364799999</v>
      </c>
      <c r="G11" s="1">
        <v>7315482.7944999998</v>
      </c>
      <c r="H11" s="1">
        <v>0</v>
      </c>
      <c r="I11" s="1">
        <f t="shared" si="2"/>
        <v>7315482.7944999998</v>
      </c>
      <c r="J11" s="1">
        <v>21874263.0603</v>
      </c>
      <c r="K11" s="1">
        <v>0</v>
      </c>
      <c r="L11" s="1">
        <f t="shared" si="3"/>
        <v>21874263.0603</v>
      </c>
      <c r="M11" s="1">
        <v>12029943</v>
      </c>
      <c r="N11" s="1">
        <v>0</v>
      </c>
      <c r="O11" s="1">
        <f t="shared" si="4"/>
        <v>12029943</v>
      </c>
      <c r="P11" s="1">
        <v>378253</v>
      </c>
      <c r="Q11" s="1">
        <v>191646.65</v>
      </c>
      <c r="R11" s="13">
        <v>60134.75</v>
      </c>
      <c r="S11" s="13">
        <v>20065.5</v>
      </c>
      <c r="T11" s="7">
        <v>937.45</v>
      </c>
      <c r="U11" s="2">
        <v>23172</v>
      </c>
      <c r="V11" s="2">
        <v>3248</v>
      </c>
      <c r="W11">
        <v>350</v>
      </c>
      <c r="X11">
        <v>3</v>
      </c>
      <c r="Y11" s="2">
        <v>5116</v>
      </c>
      <c r="Z11" s="2">
        <v>159</v>
      </c>
    </row>
    <row r="12" spans="1:26">
      <c r="A12" s="11">
        <v>40118</v>
      </c>
      <c r="B12" s="9">
        <f t="shared" si="0"/>
        <v>2009</v>
      </c>
      <c r="C12" s="1">
        <v>58858168.195700005</v>
      </c>
      <c r="D12" s="1">
        <v>16459360.333399998</v>
      </c>
      <c r="E12" s="1">
        <v>0</v>
      </c>
      <c r="F12" s="1">
        <f t="shared" si="1"/>
        <v>16459360.333399998</v>
      </c>
      <c r="G12" s="1">
        <v>7548115.7056999998</v>
      </c>
      <c r="H12" s="1">
        <v>0</v>
      </c>
      <c r="I12" s="1">
        <f t="shared" si="2"/>
        <v>7548115.7056999998</v>
      </c>
      <c r="J12" s="1">
        <v>22191761.7973</v>
      </c>
      <c r="K12" s="1">
        <v>0</v>
      </c>
      <c r="L12" s="1">
        <f t="shared" si="3"/>
        <v>22191761.7973</v>
      </c>
      <c r="M12" s="1">
        <v>11523934</v>
      </c>
      <c r="N12" s="1">
        <v>0</v>
      </c>
      <c r="O12" s="1">
        <f t="shared" si="4"/>
        <v>11523934</v>
      </c>
      <c r="P12" s="1">
        <v>388261</v>
      </c>
      <c r="Q12" s="1">
        <v>185464.5</v>
      </c>
      <c r="R12" s="13">
        <v>60134.75</v>
      </c>
      <c r="S12" s="13">
        <v>20065.5</v>
      </c>
      <c r="T12" s="7">
        <v>937.45</v>
      </c>
      <c r="U12" s="2">
        <v>23202</v>
      </c>
      <c r="V12" s="2">
        <v>3247</v>
      </c>
      <c r="W12">
        <v>351</v>
      </c>
      <c r="X12">
        <v>3</v>
      </c>
      <c r="Y12" s="2">
        <v>5116</v>
      </c>
      <c r="Z12" s="2">
        <v>159</v>
      </c>
    </row>
    <row r="13" spans="1:26">
      <c r="A13" s="11">
        <v>40148</v>
      </c>
      <c r="B13" s="9">
        <f t="shared" si="0"/>
        <v>2009</v>
      </c>
      <c r="C13" s="1">
        <v>69917491.56750001</v>
      </c>
      <c r="D13" s="1">
        <v>19859508.091600001</v>
      </c>
      <c r="E13" s="1">
        <v>0</v>
      </c>
      <c r="F13" s="1">
        <f t="shared" si="1"/>
        <v>19859508.091600001</v>
      </c>
      <c r="G13" s="1">
        <v>8620869.761500001</v>
      </c>
      <c r="H13" s="1">
        <v>0</v>
      </c>
      <c r="I13" s="1">
        <f t="shared" si="2"/>
        <v>8620869.761500001</v>
      </c>
      <c r="J13" s="1">
        <v>24151995.9263</v>
      </c>
      <c r="K13" s="1">
        <v>0</v>
      </c>
      <c r="L13" s="1">
        <f t="shared" si="3"/>
        <v>24151995.9263</v>
      </c>
      <c r="M13" s="1">
        <v>11610601</v>
      </c>
      <c r="N13" s="1">
        <v>0</v>
      </c>
      <c r="O13" s="1">
        <f t="shared" si="4"/>
        <v>11610601</v>
      </c>
      <c r="P13" s="1">
        <v>421505.54216867464</v>
      </c>
      <c r="Q13" s="1">
        <v>191646.65</v>
      </c>
      <c r="R13" s="13">
        <v>60134.75</v>
      </c>
      <c r="S13" s="13">
        <v>20065.5</v>
      </c>
      <c r="T13" s="7">
        <v>937.45</v>
      </c>
      <c r="U13" s="2">
        <v>23223</v>
      </c>
      <c r="V13" s="2">
        <v>3255</v>
      </c>
      <c r="W13">
        <v>351</v>
      </c>
      <c r="X13">
        <v>3</v>
      </c>
      <c r="Y13" s="2">
        <v>5116</v>
      </c>
      <c r="Z13" s="2">
        <v>159</v>
      </c>
    </row>
    <row r="14" spans="1:26">
      <c r="A14" s="11">
        <v>40179</v>
      </c>
      <c r="B14" s="9">
        <f t="shared" si="0"/>
        <v>2010</v>
      </c>
      <c r="C14" s="1">
        <v>73399760.891204804</v>
      </c>
      <c r="D14" s="1">
        <v>23606855.725399997</v>
      </c>
      <c r="E14" s="1">
        <v>0</v>
      </c>
      <c r="F14" s="1">
        <f t="shared" si="1"/>
        <v>23606855.725399997</v>
      </c>
      <c r="G14" s="1">
        <v>9325181.3517000005</v>
      </c>
      <c r="H14" s="1">
        <v>0</v>
      </c>
      <c r="I14" s="1">
        <f t="shared" si="2"/>
        <v>9325181.3517000005</v>
      </c>
      <c r="J14" s="1">
        <v>27078016.2597</v>
      </c>
      <c r="K14" s="1">
        <v>0</v>
      </c>
      <c r="L14" s="1">
        <f t="shared" si="3"/>
        <v>27078016.2597</v>
      </c>
      <c r="M14" s="1">
        <v>11955217.004000001</v>
      </c>
      <c r="N14" s="1">
        <v>0</v>
      </c>
      <c r="O14" s="1">
        <f t="shared" si="4"/>
        <v>11955217.004000001</v>
      </c>
      <c r="P14" s="1">
        <v>428329</v>
      </c>
      <c r="Q14" s="1">
        <v>187330.21000000002</v>
      </c>
      <c r="R14" s="13">
        <v>62326.416666666664</v>
      </c>
      <c r="S14" s="13">
        <v>24138.25</v>
      </c>
      <c r="T14" s="7">
        <v>937.45</v>
      </c>
      <c r="U14" s="2">
        <v>23244</v>
      </c>
      <c r="V14" s="2">
        <v>3254</v>
      </c>
      <c r="W14" s="2">
        <v>355</v>
      </c>
      <c r="X14">
        <v>3</v>
      </c>
      <c r="Y14" s="2">
        <v>5116</v>
      </c>
      <c r="Z14" s="2">
        <v>159</v>
      </c>
    </row>
    <row r="15" spans="1:26">
      <c r="A15" s="11">
        <v>40210</v>
      </c>
      <c r="B15" s="9">
        <f t="shared" si="0"/>
        <v>2010</v>
      </c>
      <c r="C15" s="1">
        <v>64846296.512289159</v>
      </c>
      <c r="D15" s="1">
        <v>21091517.422400001</v>
      </c>
      <c r="E15" s="1">
        <v>0</v>
      </c>
      <c r="F15" s="1">
        <f t="shared" si="1"/>
        <v>21091517.422400001</v>
      </c>
      <c r="G15" s="1">
        <v>8591993.1293000001</v>
      </c>
      <c r="H15" s="1">
        <v>0</v>
      </c>
      <c r="I15" s="1">
        <f t="shared" si="2"/>
        <v>8591993.1293000001</v>
      </c>
      <c r="J15" s="1">
        <v>23463051.8583</v>
      </c>
      <c r="K15" s="1">
        <v>0</v>
      </c>
      <c r="L15" s="1">
        <f t="shared" si="3"/>
        <v>23463051.8583</v>
      </c>
      <c r="M15" s="1">
        <v>10874740.4221</v>
      </c>
      <c r="N15" s="1">
        <v>0</v>
      </c>
      <c r="O15" s="1">
        <f t="shared" si="4"/>
        <v>10874740.4221</v>
      </c>
      <c r="P15" s="1">
        <v>363977</v>
      </c>
      <c r="Q15" s="1">
        <v>169201.47999999998</v>
      </c>
      <c r="R15" s="13">
        <v>62326.416666666664</v>
      </c>
      <c r="S15" s="13">
        <v>24138.25</v>
      </c>
      <c r="T15" s="7">
        <v>937.45</v>
      </c>
      <c r="U15" s="2">
        <v>23206</v>
      </c>
      <c r="V15" s="2">
        <v>3250</v>
      </c>
      <c r="W15" s="2">
        <v>354</v>
      </c>
      <c r="X15">
        <v>3</v>
      </c>
      <c r="Y15" s="2">
        <v>5116</v>
      </c>
      <c r="Z15" s="2">
        <v>159</v>
      </c>
    </row>
    <row r="16" spans="1:26">
      <c r="A16" s="11">
        <v>40238</v>
      </c>
      <c r="B16" s="9">
        <f t="shared" si="0"/>
        <v>2010</v>
      </c>
      <c r="C16" s="1">
        <v>63763855.911325291</v>
      </c>
      <c r="D16" s="1">
        <v>19291304.618700001</v>
      </c>
      <c r="E16" s="1">
        <v>0</v>
      </c>
      <c r="F16" s="1">
        <f t="shared" si="1"/>
        <v>19291304.618700001</v>
      </c>
      <c r="G16" s="1">
        <v>8207095.9015999986</v>
      </c>
      <c r="H16" s="1">
        <v>0</v>
      </c>
      <c r="I16" s="1">
        <f t="shared" si="2"/>
        <v>8207095.9015999986</v>
      </c>
      <c r="J16" s="1">
        <v>23312331.343999997</v>
      </c>
      <c r="K16" s="1">
        <v>0</v>
      </c>
      <c r="L16" s="1">
        <f t="shared" si="3"/>
        <v>23312331.343999997</v>
      </c>
      <c r="M16" s="1">
        <v>11920294.521500001</v>
      </c>
      <c r="N16" s="1">
        <v>0</v>
      </c>
      <c r="O16" s="1">
        <f t="shared" si="4"/>
        <v>11920294.521500001</v>
      </c>
      <c r="P16" s="1">
        <v>306930</v>
      </c>
      <c r="Q16" s="1">
        <v>187330.21000000002</v>
      </c>
      <c r="R16" s="13">
        <v>62326.416666666664</v>
      </c>
      <c r="S16" s="13">
        <v>24138.25</v>
      </c>
      <c r="T16" s="7">
        <v>937.58</v>
      </c>
      <c r="U16" s="2">
        <v>23227</v>
      </c>
      <c r="V16" s="2">
        <v>3249</v>
      </c>
      <c r="W16" s="2">
        <v>352</v>
      </c>
      <c r="X16">
        <v>3</v>
      </c>
      <c r="Y16" s="2">
        <v>5117</v>
      </c>
      <c r="Z16" s="2">
        <v>159</v>
      </c>
    </row>
    <row r="17" spans="1:26">
      <c r="A17" s="11">
        <v>40269</v>
      </c>
      <c r="B17" s="9">
        <f t="shared" si="0"/>
        <v>2010</v>
      </c>
      <c r="C17" s="1">
        <v>53617814.283493981</v>
      </c>
      <c r="D17" s="1">
        <v>14289179.892700002</v>
      </c>
      <c r="E17" s="1">
        <v>0</v>
      </c>
      <c r="F17" s="1">
        <f t="shared" si="1"/>
        <v>14289179.892700002</v>
      </c>
      <c r="G17" s="1">
        <v>6918818.8890000004</v>
      </c>
      <c r="H17" s="1">
        <v>0</v>
      </c>
      <c r="I17" s="1">
        <f t="shared" si="2"/>
        <v>6918818.8890000004</v>
      </c>
      <c r="J17" s="1">
        <v>20685922.196199998</v>
      </c>
      <c r="K17" s="1">
        <v>0</v>
      </c>
      <c r="L17" s="1">
        <f t="shared" si="3"/>
        <v>20685922.196199998</v>
      </c>
      <c r="M17" s="1">
        <v>11299278.237500001</v>
      </c>
      <c r="N17" s="1">
        <v>0</v>
      </c>
      <c r="O17" s="1">
        <f t="shared" si="4"/>
        <v>11299278.237500001</v>
      </c>
      <c r="P17" s="1">
        <v>295834</v>
      </c>
      <c r="Q17" s="1">
        <v>181278.3</v>
      </c>
      <c r="R17" s="13">
        <v>62326.416666666664</v>
      </c>
      <c r="S17" s="13">
        <v>24138.25</v>
      </c>
      <c r="T17" s="7">
        <v>937.58</v>
      </c>
      <c r="U17" s="2">
        <v>23169</v>
      </c>
      <c r="V17" s="2">
        <v>3250</v>
      </c>
      <c r="W17" s="2">
        <v>353</v>
      </c>
      <c r="X17">
        <v>3</v>
      </c>
      <c r="Y17" s="2">
        <v>5117</v>
      </c>
      <c r="Z17" s="2">
        <v>158</v>
      </c>
    </row>
    <row r="18" spans="1:26">
      <c r="A18" s="11">
        <v>40299</v>
      </c>
      <c r="B18" s="9">
        <f t="shared" si="0"/>
        <v>2010</v>
      </c>
      <c r="C18" s="1">
        <v>54126625.276024096</v>
      </c>
      <c r="D18" s="1">
        <v>12526333.185799999</v>
      </c>
      <c r="E18" s="1">
        <v>0</v>
      </c>
      <c r="F18" s="1">
        <f t="shared" si="1"/>
        <v>12526333.185799999</v>
      </c>
      <c r="G18" s="1">
        <v>6986125.7528999997</v>
      </c>
      <c r="H18" s="1">
        <v>0</v>
      </c>
      <c r="I18" s="1">
        <f t="shared" si="2"/>
        <v>6986125.7528999997</v>
      </c>
      <c r="J18" s="1">
        <v>21075021.926799998</v>
      </c>
      <c r="K18" s="1">
        <v>0</v>
      </c>
      <c r="L18" s="1">
        <f t="shared" si="3"/>
        <v>21075021.926799998</v>
      </c>
      <c r="M18" s="1">
        <v>12141816.925799999</v>
      </c>
      <c r="N18" s="1">
        <v>0</v>
      </c>
      <c r="O18" s="1">
        <f t="shared" si="4"/>
        <v>12141816.925799999</v>
      </c>
      <c r="P18" s="1">
        <v>280852</v>
      </c>
      <c r="Q18" s="1">
        <v>187299.21000000002</v>
      </c>
      <c r="R18" s="13">
        <v>62326.416666666664</v>
      </c>
      <c r="S18" s="13">
        <v>24138.25</v>
      </c>
      <c r="T18" s="7">
        <v>937.58</v>
      </c>
      <c r="U18" s="2">
        <v>22966</v>
      </c>
      <c r="V18" s="2">
        <v>3237</v>
      </c>
      <c r="W18" s="2">
        <v>350</v>
      </c>
      <c r="X18">
        <v>3</v>
      </c>
      <c r="Y18" s="2">
        <v>5117</v>
      </c>
      <c r="Z18" s="2">
        <v>158</v>
      </c>
    </row>
    <row r="19" spans="1:26">
      <c r="A19" s="11">
        <v>40330</v>
      </c>
      <c r="B19" s="9">
        <f t="shared" si="0"/>
        <v>2010</v>
      </c>
      <c r="C19" s="1">
        <v>54670951.406867467</v>
      </c>
      <c r="D19" s="1">
        <v>12654046.736899998</v>
      </c>
      <c r="E19" s="1">
        <v>0</v>
      </c>
      <c r="F19" s="1">
        <f t="shared" si="1"/>
        <v>12654046.736899998</v>
      </c>
      <c r="G19" s="1">
        <v>7185164.8809000012</v>
      </c>
      <c r="H19" s="1">
        <v>0</v>
      </c>
      <c r="I19" s="1">
        <f t="shared" si="2"/>
        <v>7185164.8809000012</v>
      </c>
      <c r="J19" s="1">
        <v>21210428.387199998</v>
      </c>
      <c r="K19" s="1">
        <v>0</v>
      </c>
      <c r="L19" s="1">
        <f t="shared" si="3"/>
        <v>21210428.387199998</v>
      </c>
      <c r="M19" s="1">
        <v>12649401.524900001</v>
      </c>
      <c r="N19" s="1">
        <v>0</v>
      </c>
      <c r="O19" s="1">
        <f t="shared" si="4"/>
        <v>12649401.524900001</v>
      </c>
      <c r="P19" s="1">
        <v>247760</v>
      </c>
      <c r="Q19" s="1">
        <v>181257.3</v>
      </c>
      <c r="R19" s="13">
        <v>62326.416666666664</v>
      </c>
      <c r="S19" s="13">
        <v>24138.25</v>
      </c>
      <c r="T19" s="7">
        <v>937.58</v>
      </c>
      <c r="U19" s="2">
        <v>23006</v>
      </c>
      <c r="V19" s="2">
        <v>3237</v>
      </c>
      <c r="W19" s="2">
        <v>350</v>
      </c>
      <c r="X19">
        <v>3</v>
      </c>
      <c r="Y19" s="2">
        <v>5117</v>
      </c>
      <c r="Z19" s="2">
        <v>158</v>
      </c>
    </row>
    <row r="20" spans="1:26">
      <c r="A20" s="11">
        <v>40360</v>
      </c>
      <c r="B20" s="9">
        <f t="shared" si="0"/>
        <v>2010</v>
      </c>
      <c r="C20" s="1">
        <v>63606113.927951805</v>
      </c>
      <c r="D20" s="1">
        <v>14622071.658500001</v>
      </c>
      <c r="E20" s="1">
        <v>0</v>
      </c>
      <c r="F20" s="1">
        <f t="shared" si="1"/>
        <v>14622071.658500001</v>
      </c>
      <c r="G20" s="1">
        <v>8291002.0009999992</v>
      </c>
      <c r="H20" s="1">
        <v>0</v>
      </c>
      <c r="I20" s="1">
        <f t="shared" si="2"/>
        <v>8291002.0009999992</v>
      </c>
      <c r="J20" s="1">
        <v>24170485.458300002</v>
      </c>
      <c r="K20" s="1">
        <v>0</v>
      </c>
      <c r="L20" s="1">
        <f t="shared" si="3"/>
        <v>24170485.458300002</v>
      </c>
      <c r="M20" s="1">
        <v>14680604.799199998</v>
      </c>
      <c r="N20" s="1">
        <v>0</v>
      </c>
      <c r="O20" s="1">
        <f t="shared" si="4"/>
        <v>14680604.799199998</v>
      </c>
      <c r="P20" s="1">
        <v>257789</v>
      </c>
      <c r="Q20" s="1">
        <v>187299.21000000002</v>
      </c>
      <c r="R20" s="13">
        <v>62326.416666666664</v>
      </c>
      <c r="S20" s="13">
        <v>24138.25</v>
      </c>
      <c r="T20" s="7">
        <v>937.58</v>
      </c>
      <c r="U20" s="2">
        <v>23113</v>
      </c>
      <c r="V20" s="2">
        <v>3227</v>
      </c>
      <c r="W20" s="2">
        <v>351</v>
      </c>
      <c r="X20">
        <v>3</v>
      </c>
      <c r="Y20" s="2">
        <v>5117</v>
      </c>
      <c r="Z20" s="2">
        <v>158</v>
      </c>
    </row>
    <row r="21" spans="1:26">
      <c r="A21" s="11">
        <v>40391</v>
      </c>
      <c r="B21" s="9">
        <f t="shared" si="0"/>
        <v>2010</v>
      </c>
      <c r="C21" s="1">
        <v>61367637.602289155</v>
      </c>
      <c r="D21" s="1">
        <v>13964183.280500002</v>
      </c>
      <c r="E21" s="1">
        <v>0</v>
      </c>
      <c r="F21" s="1">
        <f t="shared" si="1"/>
        <v>13964183.280500002</v>
      </c>
      <c r="G21" s="1">
        <v>8091227.442999999</v>
      </c>
      <c r="H21" s="1">
        <v>0</v>
      </c>
      <c r="I21" s="1">
        <f t="shared" si="2"/>
        <v>8091227.442999999</v>
      </c>
      <c r="J21" s="1">
        <v>23341072.185600001</v>
      </c>
      <c r="K21" s="1">
        <v>0</v>
      </c>
      <c r="L21" s="1">
        <f t="shared" si="3"/>
        <v>23341072.185600001</v>
      </c>
      <c r="M21" s="1">
        <v>14598500.270999998</v>
      </c>
      <c r="N21" s="1">
        <v>0</v>
      </c>
      <c r="O21" s="1">
        <f t="shared" si="4"/>
        <v>14598500.270999998</v>
      </c>
      <c r="P21" s="1">
        <v>292093</v>
      </c>
      <c r="Q21" s="1">
        <v>187299.21000000002</v>
      </c>
      <c r="R21" s="13">
        <v>62326.416666666664</v>
      </c>
      <c r="S21" s="13">
        <v>24138.25</v>
      </c>
      <c r="T21" s="7">
        <v>937.66700000000003</v>
      </c>
      <c r="U21" s="2">
        <v>23035</v>
      </c>
      <c r="V21" s="2">
        <v>3244</v>
      </c>
      <c r="W21" s="2">
        <v>336</v>
      </c>
      <c r="X21">
        <v>3</v>
      </c>
      <c r="Y21" s="2">
        <v>5118</v>
      </c>
      <c r="Z21" s="2">
        <v>158</v>
      </c>
    </row>
    <row r="22" spans="1:26">
      <c r="A22" s="11">
        <v>40422</v>
      </c>
      <c r="B22" s="9">
        <f t="shared" si="0"/>
        <v>2010</v>
      </c>
      <c r="C22" s="1">
        <v>55295706.378915668</v>
      </c>
      <c r="D22" s="1">
        <v>13079707.3025</v>
      </c>
      <c r="E22" s="1">
        <v>0</v>
      </c>
      <c r="F22" s="1">
        <f t="shared" si="1"/>
        <v>13079707.3025</v>
      </c>
      <c r="G22" s="1">
        <v>7107037.0582999997</v>
      </c>
      <c r="H22" s="1">
        <v>0</v>
      </c>
      <c r="I22" s="1">
        <f t="shared" si="2"/>
        <v>7107037.0582999997</v>
      </c>
      <c r="J22" s="1">
        <v>20619864.412799999</v>
      </c>
      <c r="K22" s="1">
        <v>0</v>
      </c>
      <c r="L22" s="1">
        <f t="shared" si="3"/>
        <v>20619864.412799999</v>
      </c>
      <c r="M22" s="1">
        <v>13203697.476100001</v>
      </c>
      <c r="N22" s="1">
        <v>0</v>
      </c>
      <c r="O22" s="1">
        <f t="shared" si="4"/>
        <v>13203697.476100001</v>
      </c>
      <c r="P22" s="1">
        <v>334884</v>
      </c>
      <c r="Q22" s="1">
        <v>181257.3</v>
      </c>
      <c r="R22" s="13">
        <v>62326.416666666664</v>
      </c>
      <c r="S22" s="13">
        <v>24138.25</v>
      </c>
      <c r="T22" s="7">
        <v>937.66700000000003</v>
      </c>
      <c r="U22" s="2">
        <v>23146</v>
      </c>
      <c r="V22" s="2">
        <v>3242</v>
      </c>
      <c r="W22" s="2">
        <v>339</v>
      </c>
      <c r="X22">
        <v>3</v>
      </c>
      <c r="Y22" s="2">
        <v>5118</v>
      </c>
      <c r="Z22" s="2">
        <v>158</v>
      </c>
    </row>
    <row r="23" spans="1:26">
      <c r="A23" s="11">
        <v>40452</v>
      </c>
      <c r="B23" s="9">
        <f t="shared" si="0"/>
        <v>2010</v>
      </c>
      <c r="C23" s="1">
        <v>55883354.997590363</v>
      </c>
      <c r="D23" s="1">
        <v>14420343.764199998</v>
      </c>
      <c r="E23" s="1">
        <v>0</v>
      </c>
      <c r="F23" s="1">
        <f t="shared" si="1"/>
        <v>14420343.764199998</v>
      </c>
      <c r="G23" s="1">
        <v>7112672.8845999986</v>
      </c>
      <c r="H23" s="1">
        <v>0</v>
      </c>
      <c r="I23" s="1">
        <f t="shared" si="2"/>
        <v>7112672.8845999986</v>
      </c>
      <c r="J23" s="1">
        <v>21162272.6325</v>
      </c>
      <c r="K23" s="1">
        <v>0</v>
      </c>
      <c r="L23" s="1">
        <f t="shared" si="3"/>
        <v>21162272.6325</v>
      </c>
      <c r="M23" s="1">
        <v>12168635.138100002</v>
      </c>
      <c r="N23" s="1">
        <v>0</v>
      </c>
      <c r="O23" s="1">
        <f t="shared" si="4"/>
        <v>12168635.138100002</v>
      </c>
      <c r="P23" s="1">
        <v>392625</v>
      </c>
      <c r="Q23" s="1">
        <v>207535.53</v>
      </c>
      <c r="R23" s="13">
        <v>62326.416666666664</v>
      </c>
      <c r="S23" s="13">
        <v>24138.25</v>
      </c>
      <c r="T23" s="7">
        <v>937.66700000000003</v>
      </c>
      <c r="U23" s="2">
        <v>23213</v>
      </c>
      <c r="V23" s="2">
        <v>3247</v>
      </c>
      <c r="W23" s="2">
        <v>340</v>
      </c>
      <c r="X23">
        <v>3</v>
      </c>
      <c r="Y23" s="2">
        <v>5118</v>
      </c>
      <c r="Z23" s="2">
        <v>158</v>
      </c>
    </row>
    <row r="24" spans="1:26">
      <c r="A24" s="11">
        <v>40483</v>
      </c>
      <c r="B24" s="9">
        <f t="shared" si="0"/>
        <v>2010</v>
      </c>
      <c r="C24" s="1">
        <v>60810558.492530122</v>
      </c>
      <c r="D24" s="1">
        <v>16915365.330200002</v>
      </c>
      <c r="E24" s="1">
        <v>0</v>
      </c>
      <c r="F24" s="1">
        <f t="shared" si="1"/>
        <v>16915365.330200002</v>
      </c>
      <c r="G24" s="1">
        <v>7591437.2906999998</v>
      </c>
      <c r="H24" s="1">
        <v>0</v>
      </c>
      <c r="I24" s="1">
        <f t="shared" si="2"/>
        <v>7591437.2906999998</v>
      </c>
      <c r="J24" s="1">
        <v>22484948.883300003</v>
      </c>
      <c r="K24" s="1">
        <v>0</v>
      </c>
      <c r="L24" s="1">
        <f t="shared" si="3"/>
        <v>22484948.883300003</v>
      </c>
      <c r="M24" s="1">
        <v>11726856.469900001</v>
      </c>
      <c r="N24" s="1">
        <v>0</v>
      </c>
      <c r="O24" s="1">
        <f t="shared" si="4"/>
        <v>11726856.469900001</v>
      </c>
      <c r="P24" s="1">
        <v>419923</v>
      </c>
      <c r="Q24" s="1">
        <v>207881.46999999997</v>
      </c>
      <c r="R24" s="13">
        <v>62326.416666666664</v>
      </c>
      <c r="S24" s="13">
        <v>24138.25</v>
      </c>
      <c r="T24" s="7">
        <v>937.66700000000003</v>
      </c>
      <c r="U24" s="2">
        <v>23299</v>
      </c>
      <c r="V24" s="2">
        <v>3263</v>
      </c>
      <c r="W24" s="2">
        <v>341</v>
      </c>
      <c r="X24">
        <v>3</v>
      </c>
      <c r="Y24" s="2">
        <v>5118</v>
      </c>
      <c r="Z24" s="2">
        <v>158</v>
      </c>
    </row>
    <row r="25" spans="1:26">
      <c r="A25" s="11">
        <v>40513</v>
      </c>
      <c r="B25" s="9">
        <f t="shared" si="0"/>
        <v>2010</v>
      </c>
      <c r="C25" s="1">
        <v>70200560.516746983</v>
      </c>
      <c r="D25" s="1">
        <v>20949855.477400001</v>
      </c>
      <c r="E25" s="1">
        <v>0</v>
      </c>
      <c r="F25" s="1">
        <f t="shared" si="1"/>
        <v>20949855.477400001</v>
      </c>
      <c r="G25" s="1">
        <v>8718326.5439999998</v>
      </c>
      <c r="H25" s="1">
        <v>0</v>
      </c>
      <c r="I25" s="1">
        <f t="shared" si="2"/>
        <v>8718326.5439999998</v>
      </c>
      <c r="J25" s="1">
        <v>25202682.410200004</v>
      </c>
      <c r="K25" s="1">
        <v>0</v>
      </c>
      <c r="L25" s="1">
        <f t="shared" si="3"/>
        <v>25202682.410200004</v>
      </c>
      <c r="M25" s="1">
        <v>11839747.178100001</v>
      </c>
      <c r="N25" s="1">
        <v>0</v>
      </c>
      <c r="O25" s="1">
        <f t="shared" si="4"/>
        <v>11839747.178100001</v>
      </c>
      <c r="P25" s="1">
        <v>455828</v>
      </c>
      <c r="Q25" s="1">
        <v>164042.60999999999</v>
      </c>
      <c r="R25" s="13">
        <v>62326.416666666664</v>
      </c>
      <c r="S25" s="13">
        <v>24138.25</v>
      </c>
      <c r="T25" s="7">
        <v>937.66700000000003</v>
      </c>
      <c r="U25" s="2">
        <v>23337</v>
      </c>
      <c r="V25" s="2">
        <v>3264</v>
      </c>
      <c r="W25" s="2">
        <v>341</v>
      </c>
      <c r="X25">
        <v>3</v>
      </c>
      <c r="Y25" s="2">
        <v>5118</v>
      </c>
      <c r="Z25" s="2">
        <v>158</v>
      </c>
    </row>
    <row r="26" spans="1:26">
      <c r="A26" s="11">
        <v>40544</v>
      </c>
      <c r="B26" s="9">
        <f t="shared" si="0"/>
        <v>2011</v>
      </c>
      <c r="C26" s="1">
        <v>74817443.472409651</v>
      </c>
      <c r="D26" s="1">
        <v>22949860.934299998</v>
      </c>
      <c r="E26" s="1">
        <f>VLOOKUP($B26,'Historic CDM'!$K$3:$Q$15,2,FALSE)/12</f>
        <v>21467.782833333335</v>
      </c>
      <c r="F26" s="1">
        <f t="shared" si="1"/>
        <v>22971328.717133332</v>
      </c>
      <c r="G26" s="1">
        <v>9393676.9426000006</v>
      </c>
      <c r="H26" s="1">
        <f>VLOOKUP($B26,'Historic CDM'!$K$3:$Q$15,3,FALSE)/12</f>
        <v>34851.799112245419</v>
      </c>
      <c r="I26" s="1">
        <f t="shared" si="2"/>
        <v>9428528.7417122461</v>
      </c>
      <c r="J26" s="1">
        <v>26719422.829099998</v>
      </c>
      <c r="K26" s="1">
        <f>VLOOKUP($B26,'Historic CDM'!$K$3:$Q$15,4,FALSE)/12</f>
        <v>53684.231414886868</v>
      </c>
      <c r="L26" s="1">
        <f t="shared" si="3"/>
        <v>26773107.060514886</v>
      </c>
      <c r="M26" s="1">
        <v>12401325.915100001</v>
      </c>
      <c r="N26" s="1">
        <f>VLOOKUP($B26,'Historic CDM'!$K$3:$Q$15,5,FALSE)/12</f>
        <v>41539.625139534379</v>
      </c>
      <c r="O26" s="1">
        <f t="shared" si="4"/>
        <v>12442865.540239535</v>
      </c>
      <c r="P26" s="1">
        <v>444393</v>
      </c>
      <c r="Q26" s="1">
        <v>132836.85999999999</v>
      </c>
      <c r="R26" s="13">
        <v>63881.75</v>
      </c>
      <c r="S26" s="13">
        <v>24509.5</v>
      </c>
      <c r="T26" s="7">
        <v>937.66700000000003</v>
      </c>
      <c r="U26" s="2">
        <v>23342</v>
      </c>
      <c r="V26" s="2">
        <v>3262</v>
      </c>
      <c r="W26" s="2">
        <v>341</v>
      </c>
      <c r="X26">
        <v>3</v>
      </c>
      <c r="Y26" s="2">
        <v>5118</v>
      </c>
      <c r="Z26" s="2">
        <v>158</v>
      </c>
    </row>
    <row r="27" spans="1:26">
      <c r="A27" s="11">
        <v>40575</v>
      </c>
      <c r="B27" s="9">
        <f t="shared" si="0"/>
        <v>2011</v>
      </c>
      <c r="C27" s="1">
        <v>66878967.871445782</v>
      </c>
      <c r="D27" s="1">
        <v>20130373.043899998</v>
      </c>
      <c r="E27" s="1">
        <f>VLOOKUP(B27,'Historic CDM'!$K$3:$Q$15,2,FALSE)/12</f>
        <v>21467.782833333335</v>
      </c>
      <c r="F27" s="1">
        <f t="shared" si="1"/>
        <v>20151840.826733332</v>
      </c>
      <c r="G27" s="1">
        <v>8452752.0697000008</v>
      </c>
      <c r="H27" s="1">
        <f>VLOOKUP($B27,'Historic CDM'!$K$3:$Q$15,3,FALSE)/12</f>
        <v>34851.799112245419</v>
      </c>
      <c r="I27" s="1">
        <f t="shared" si="2"/>
        <v>8487603.8688122462</v>
      </c>
      <c r="J27" s="1">
        <v>24134565.637199998</v>
      </c>
      <c r="K27" s="1">
        <f>VLOOKUP($B27,'Historic CDM'!$K$3:$Q$15,4,FALSE)/12</f>
        <v>53684.231414886868</v>
      </c>
      <c r="L27" s="1">
        <f t="shared" si="3"/>
        <v>24188249.868614886</v>
      </c>
      <c r="M27" s="1">
        <v>11361644.729800001</v>
      </c>
      <c r="N27" s="1">
        <f>VLOOKUP($B27,'Historic CDM'!$K$3:$Q$15,5,FALSE)/12</f>
        <v>41539.625139534379</v>
      </c>
      <c r="O27" s="1">
        <f t="shared" si="4"/>
        <v>11403184.354939535</v>
      </c>
      <c r="P27" s="1">
        <v>369262</v>
      </c>
      <c r="Q27" s="1">
        <v>119381.92</v>
      </c>
      <c r="R27" s="13">
        <v>63881.75</v>
      </c>
      <c r="S27" s="13">
        <v>24509.5</v>
      </c>
      <c r="T27" s="7">
        <v>937.66700000000003</v>
      </c>
      <c r="U27" s="2">
        <v>23363</v>
      </c>
      <c r="V27" s="2">
        <v>3264</v>
      </c>
      <c r="W27" s="2">
        <v>341</v>
      </c>
      <c r="X27">
        <v>3</v>
      </c>
      <c r="Y27" s="2">
        <v>5118</v>
      </c>
      <c r="Z27" s="2">
        <v>158</v>
      </c>
    </row>
    <row r="28" spans="1:26">
      <c r="A28" s="11">
        <v>40603</v>
      </c>
      <c r="B28" s="9">
        <f t="shared" si="0"/>
        <v>2011</v>
      </c>
      <c r="C28" s="1">
        <v>67707390.619397581</v>
      </c>
      <c r="D28" s="1">
        <v>19264282.676100001</v>
      </c>
      <c r="E28" s="1">
        <f>VLOOKUP(B28,'Historic CDM'!$K$3:$Q$15,2,FALSE)/12</f>
        <v>21467.782833333335</v>
      </c>
      <c r="F28" s="1">
        <f t="shared" si="1"/>
        <v>19285750.458933335</v>
      </c>
      <c r="G28" s="1">
        <v>8568325.1115000006</v>
      </c>
      <c r="H28" s="1">
        <f>VLOOKUP($B28,'Historic CDM'!$K$3:$Q$15,3,FALSE)/12</f>
        <v>34851.799112245419</v>
      </c>
      <c r="I28" s="1">
        <f t="shared" si="2"/>
        <v>8603176.910612246</v>
      </c>
      <c r="J28" s="1">
        <v>24768007.689200003</v>
      </c>
      <c r="K28" s="1">
        <f>VLOOKUP($B28,'Historic CDM'!$K$3:$Q$15,4,FALSE)/12</f>
        <v>53684.231414886868</v>
      </c>
      <c r="L28" s="1">
        <f t="shared" si="3"/>
        <v>24821691.920614891</v>
      </c>
      <c r="M28" s="1">
        <v>12401622.3706</v>
      </c>
      <c r="N28" s="1">
        <f>VLOOKUP($B28,'Historic CDM'!$K$3:$Q$15,5,FALSE)/12</f>
        <v>41539.625139534379</v>
      </c>
      <c r="O28" s="1">
        <f t="shared" si="4"/>
        <v>12443161.995739534</v>
      </c>
      <c r="P28" s="1">
        <v>326640</v>
      </c>
      <c r="Q28" s="1">
        <v>132172.84</v>
      </c>
      <c r="R28" s="13">
        <v>63881.75</v>
      </c>
      <c r="S28" s="13">
        <v>24509.5</v>
      </c>
      <c r="T28" s="7">
        <v>937.66700000000003</v>
      </c>
      <c r="U28" s="2">
        <v>23358</v>
      </c>
      <c r="V28" s="2">
        <v>3261</v>
      </c>
      <c r="W28" s="2">
        <v>342</v>
      </c>
      <c r="X28">
        <v>3</v>
      </c>
      <c r="Y28" s="2">
        <v>5118</v>
      </c>
      <c r="Z28" s="2">
        <v>158</v>
      </c>
    </row>
    <row r="29" spans="1:26">
      <c r="A29" s="11">
        <v>40634</v>
      </c>
      <c r="B29" s="9">
        <f t="shared" si="0"/>
        <v>2011</v>
      </c>
      <c r="C29" s="1">
        <v>57529315.16084338</v>
      </c>
      <c r="D29" s="1">
        <v>15275002.8061</v>
      </c>
      <c r="E29" s="1">
        <f>VLOOKUP(B29,'Historic CDM'!$K$3:$Q$15,2,FALSE)/12</f>
        <v>21467.782833333335</v>
      </c>
      <c r="F29" s="1">
        <f t="shared" si="1"/>
        <v>15296470.588933334</v>
      </c>
      <c r="G29" s="1">
        <v>7346493.2652000012</v>
      </c>
      <c r="H29" s="1">
        <f>VLOOKUP($B29,'Historic CDM'!$K$3:$Q$15,3,FALSE)/12</f>
        <v>34851.799112245419</v>
      </c>
      <c r="I29" s="1">
        <f t="shared" si="2"/>
        <v>7381345.0643122466</v>
      </c>
      <c r="J29" s="1">
        <v>21428998.341600001</v>
      </c>
      <c r="K29" s="1">
        <f>VLOOKUP($B29,'Historic CDM'!$K$3:$Q$15,4,FALSE)/12</f>
        <v>53684.231414886868</v>
      </c>
      <c r="L29" s="1">
        <f t="shared" si="3"/>
        <v>21482682.573014889</v>
      </c>
      <c r="M29" s="1">
        <v>11657885.962400001</v>
      </c>
      <c r="N29" s="1">
        <f>VLOOKUP($B29,'Historic CDM'!$K$3:$Q$15,5,FALSE)/12</f>
        <v>41539.625139534379</v>
      </c>
      <c r="O29" s="1">
        <f t="shared" si="4"/>
        <v>11699425.587539535</v>
      </c>
      <c r="P29" s="1">
        <v>306887</v>
      </c>
      <c r="Q29" s="1">
        <v>127909.2</v>
      </c>
      <c r="R29" s="13">
        <v>63881.75</v>
      </c>
      <c r="S29" s="13">
        <v>24509.5</v>
      </c>
      <c r="T29" s="7">
        <v>937.66700000000003</v>
      </c>
      <c r="U29" s="2">
        <v>23357</v>
      </c>
      <c r="V29" s="2">
        <v>3260</v>
      </c>
      <c r="W29" s="2">
        <v>343</v>
      </c>
      <c r="X29">
        <v>3</v>
      </c>
      <c r="Y29" s="2">
        <v>5118</v>
      </c>
      <c r="Z29" s="2">
        <v>158</v>
      </c>
    </row>
    <row r="30" spans="1:26">
      <c r="A30" s="11">
        <v>40664</v>
      </c>
      <c r="B30" s="9">
        <f t="shared" si="0"/>
        <v>2011</v>
      </c>
      <c r="C30" s="1">
        <v>53752482.291325293</v>
      </c>
      <c r="D30" s="1">
        <v>12988644.4836</v>
      </c>
      <c r="E30" s="1">
        <f>VLOOKUP(B30,'Historic CDM'!$K$3:$Q$15,2,FALSE)/12</f>
        <v>21467.782833333335</v>
      </c>
      <c r="F30" s="1">
        <f t="shared" si="1"/>
        <v>13010112.266433334</v>
      </c>
      <c r="G30" s="1">
        <v>7368309.8563999999</v>
      </c>
      <c r="H30" s="1">
        <f>VLOOKUP($B30,'Historic CDM'!$K$3:$Q$15,3,FALSE)/12</f>
        <v>34851.799112245419</v>
      </c>
      <c r="I30" s="1">
        <f t="shared" si="2"/>
        <v>7403161.6555122454</v>
      </c>
      <c r="J30" s="1">
        <v>20975723.055199999</v>
      </c>
      <c r="K30" s="1">
        <f>VLOOKUP($B30,'Historic CDM'!$K$3:$Q$15,4,FALSE)/12</f>
        <v>53684.231414886868</v>
      </c>
      <c r="L30" s="1">
        <f t="shared" si="3"/>
        <v>21029407.286614887</v>
      </c>
      <c r="M30" s="1">
        <v>12129470.6171</v>
      </c>
      <c r="N30" s="1">
        <f>VLOOKUP($B30,'Historic CDM'!$K$3:$Q$15,5,FALSE)/12</f>
        <v>41539.625139534379</v>
      </c>
      <c r="O30" s="1">
        <f t="shared" si="4"/>
        <v>12171010.242239535</v>
      </c>
      <c r="P30" s="1">
        <v>276844</v>
      </c>
      <c r="Q30" s="1">
        <v>132172.84</v>
      </c>
      <c r="R30" s="13">
        <v>63881.75</v>
      </c>
      <c r="S30" s="13">
        <v>24509.5</v>
      </c>
      <c r="T30" s="7">
        <v>937.66700000000003</v>
      </c>
      <c r="U30" s="2">
        <v>23144</v>
      </c>
      <c r="V30" s="2">
        <v>3250</v>
      </c>
      <c r="W30" s="2">
        <v>339</v>
      </c>
      <c r="X30">
        <v>3</v>
      </c>
      <c r="Y30" s="2">
        <v>5118</v>
      </c>
      <c r="Z30" s="2">
        <v>158</v>
      </c>
    </row>
    <row r="31" spans="1:26">
      <c r="A31" s="11">
        <v>40695</v>
      </c>
      <c r="B31" s="9">
        <f t="shared" si="0"/>
        <v>2011</v>
      </c>
      <c r="C31" s="1">
        <v>55061503.610843383</v>
      </c>
      <c r="D31" s="1">
        <v>12227658.222899999</v>
      </c>
      <c r="E31" s="1">
        <f>VLOOKUP(B31,'Historic CDM'!$K$3:$Q$15,2,FALSE)/12</f>
        <v>21467.782833333335</v>
      </c>
      <c r="F31" s="1">
        <f t="shared" si="1"/>
        <v>12249126.005733334</v>
      </c>
      <c r="G31" s="1">
        <v>7131096.6754999999</v>
      </c>
      <c r="H31" s="1">
        <f>VLOOKUP($B31,'Historic CDM'!$K$3:$Q$15,3,FALSE)/12</f>
        <v>34851.799112245419</v>
      </c>
      <c r="I31" s="1">
        <f t="shared" si="2"/>
        <v>7165948.4746122453</v>
      </c>
      <c r="J31" s="1">
        <v>21081698.477299999</v>
      </c>
      <c r="K31" s="1">
        <f>VLOOKUP($B31,'Historic CDM'!$K$3:$Q$15,4,FALSE)/12</f>
        <v>53684.231414886868</v>
      </c>
      <c r="L31" s="1">
        <f t="shared" si="3"/>
        <v>21135382.708714887</v>
      </c>
      <c r="M31" s="1">
        <v>13315461.3706</v>
      </c>
      <c r="N31" s="1">
        <f>VLOOKUP($B31,'Historic CDM'!$K$3:$Q$15,5,FALSE)/12</f>
        <v>41539.625139534379</v>
      </c>
      <c r="O31" s="1">
        <f t="shared" si="4"/>
        <v>13357000.995739534</v>
      </c>
      <c r="P31" s="1">
        <v>247760</v>
      </c>
      <c r="Q31" s="1">
        <v>125252.6</v>
      </c>
      <c r="R31" s="13">
        <v>63881.75</v>
      </c>
      <c r="S31" s="13">
        <v>24509.5</v>
      </c>
      <c r="T31" s="7">
        <v>937.92700000000002</v>
      </c>
      <c r="U31" s="2">
        <v>23078</v>
      </c>
      <c r="V31" s="2">
        <v>3250</v>
      </c>
      <c r="W31" s="2">
        <v>338</v>
      </c>
      <c r="X31">
        <v>3</v>
      </c>
      <c r="Y31" s="2">
        <v>5120</v>
      </c>
      <c r="Z31" s="2">
        <v>158</v>
      </c>
    </row>
    <row r="32" spans="1:26">
      <c r="A32" s="11">
        <v>40725</v>
      </c>
      <c r="B32" s="9">
        <f t="shared" si="0"/>
        <v>2011</v>
      </c>
      <c r="C32" s="1">
        <v>63454852.060843371</v>
      </c>
      <c r="D32" s="1">
        <v>14186476.795499999</v>
      </c>
      <c r="E32" s="1">
        <f>VLOOKUP(B32,'Historic CDM'!$K$3:$Q$15,2,FALSE)/12</f>
        <v>21467.782833333335</v>
      </c>
      <c r="F32" s="1">
        <f t="shared" si="1"/>
        <v>14207944.578333333</v>
      </c>
      <c r="G32" s="1">
        <v>8127943.4221000001</v>
      </c>
      <c r="H32" s="1">
        <f>VLOOKUP($B32,'Historic CDM'!$K$3:$Q$15,3,FALSE)/12</f>
        <v>34851.799112245419</v>
      </c>
      <c r="I32" s="1">
        <f t="shared" si="2"/>
        <v>8162795.2212122455</v>
      </c>
      <c r="J32" s="1">
        <v>23454116.069599997</v>
      </c>
      <c r="K32" s="1">
        <f>VLOOKUP($B32,'Historic CDM'!$K$3:$Q$15,4,FALSE)/12</f>
        <v>53684.231414886868</v>
      </c>
      <c r="L32" s="1">
        <f t="shared" si="3"/>
        <v>23507800.301014885</v>
      </c>
      <c r="M32" s="1">
        <v>15254632.6943</v>
      </c>
      <c r="N32" s="1">
        <f>VLOOKUP($B32,'Historic CDM'!$K$3:$Q$15,5,FALSE)/12</f>
        <v>41539.625139534379</v>
      </c>
      <c r="O32" s="1">
        <f t="shared" si="4"/>
        <v>15296172.319439534</v>
      </c>
      <c r="P32" s="1">
        <v>266041</v>
      </c>
      <c r="Q32" s="1">
        <v>123890.66</v>
      </c>
      <c r="R32" s="13">
        <v>63881.75</v>
      </c>
      <c r="S32" s="13">
        <v>24509.5</v>
      </c>
      <c r="T32" s="7">
        <v>937.92700000000002</v>
      </c>
      <c r="U32" s="2">
        <v>23049</v>
      </c>
      <c r="V32" s="2">
        <v>3245</v>
      </c>
      <c r="W32" s="2">
        <v>339</v>
      </c>
      <c r="X32">
        <v>3</v>
      </c>
      <c r="Y32" s="2">
        <v>5120</v>
      </c>
      <c r="Z32" s="2">
        <v>154</v>
      </c>
    </row>
    <row r="33" spans="1:26">
      <c r="A33" s="11">
        <v>40756</v>
      </c>
      <c r="B33" s="9">
        <f t="shared" si="0"/>
        <v>2011</v>
      </c>
      <c r="C33" s="1">
        <v>61597112.417108439</v>
      </c>
      <c r="D33" s="1">
        <v>13646879.092999998</v>
      </c>
      <c r="E33" s="1">
        <f>VLOOKUP(B33,'Historic CDM'!$K$3:$Q$15,2,FALSE)/12</f>
        <v>21467.782833333335</v>
      </c>
      <c r="F33" s="1">
        <f t="shared" si="1"/>
        <v>13668346.875833333</v>
      </c>
      <c r="G33" s="1">
        <v>7808808.1944000004</v>
      </c>
      <c r="H33" s="1">
        <f>VLOOKUP($B33,'Historic CDM'!$K$3:$Q$15,3,FALSE)/12</f>
        <v>34851.799112245419</v>
      </c>
      <c r="I33" s="1">
        <f t="shared" si="2"/>
        <v>7843659.9935122458</v>
      </c>
      <c r="J33" s="1">
        <v>22777142.470799997</v>
      </c>
      <c r="K33" s="1">
        <f>VLOOKUP($B33,'Historic CDM'!$K$3:$Q$15,4,FALSE)/12</f>
        <v>53684.231414886868</v>
      </c>
      <c r="L33" s="1">
        <f t="shared" si="3"/>
        <v>22830826.702214886</v>
      </c>
      <c r="M33" s="1">
        <v>14946593.828</v>
      </c>
      <c r="N33" s="1">
        <f>VLOOKUP($B33,'Historic CDM'!$K$3:$Q$15,5,FALSE)/12</f>
        <v>41539.625139534379</v>
      </c>
      <c r="O33" s="1">
        <f t="shared" si="4"/>
        <v>14988133.453139534</v>
      </c>
      <c r="P33" s="1">
        <v>301168</v>
      </c>
      <c r="Q33" s="1">
        <v>123831.98</v>
      </c>
      <c r="R33" s="13">
        <v>63881.75</v>
      </c>
      <c r="S33" s="13">
        <v>24509.5</v>
      </c>
      <c r="T33" s="7">
        <v>937.99900000000002</v>
      </c>
      <c r="U33" s="2">
        <v>23068</v>
      </c>
      <c r="V33" s="2">
        <v>3235</v>
      </c>
      <c r="W33" s="2">
        <v>341</v>
      </c>
      <c r="X33">
        <v>3</v>
      </c>
      <c r="Y33" s="2">
        <v>5121</v>
      </c>
      <c r="Z33" s="2">
        <v>153</v>
      </c>
    </row>
    <row r="34" spans="1:26">
      <c r="A34" s="11">
        <v>40787</v>
      </c>
      <c r="B34" s="9">
        <f t="shared" si="0"/>
        <v>2011</v>
      </c>
      <c r="C34" s="1">
        <v>57151638.737228915</v>
      </c>
      <c r="D34" s="1">
        <v>12374381.956699999</v>
      </c>
      <c r="E34" s="1">
        <f>VLOOKUP(B34,'Historic CDM'!$K$3:$Q$15,2,FALSE)/12</f>
        <v>21467.782833333335</v>
      </c>
      <c r="F34" s="1">
        <f t="shared" si="1"/>
        <v>12395849.739533333</v>
      </c>
      <c r="G34" s="1">
        <v>6954625.1506999992</v>
      </c>
      <c r="H34" s="1">
        <f>VLOOKUP($B34,'Historic CDM'!$K$3:$Q$15,3,FALSE)/12</f>
        <v>34851.799112245419</v>
      </c>
      <c r="I34" s="1">
        <f t="shared" si="2"/>
        <v>6989476.9498122446</v>
      </c>
      <c r="J34" s="1">
        <v>21103919.222400002</v>
      </c>
      <c r="K34" s="1">
        <f>VLOOKUP($B34,'Historic CDM'!$K$3:$Q$15,4,FALSE)/12</f>
        <v>53684.231414886868</v>
      </c>
      <c r="L34" s="1">
        <f t="shared" si="3"/>
        <v>21157603.45381489</v>
      </c>
      <c r="M34" s="1">
        <v>14191674.646299999</v>
      </c>
      <c r="N34" s="1">
        <f>VLOOKUP($B34,'Historic CDM'!$K$3:$Q$15,5,FALSE)/12</f>
        <v>41539.625139534379</v>
      </c>
      <c r="O34" s="1">
        <f t="shared" si="4"/>
        <v>14233214.271439534</v>
      </c>
      <c r="P34" s="1">
        <v>334881</v>
      </c>
      <c r="Q34" s="1">
        <v>119837.4</v>
      </c>
      <c r="R34" s="13">
        <v>63881.75</v>
      </c>
      <c r="S34" s="13">
        <v>24509.5</v>
      </c>
      <c r="T34" s="7">
        <v>937.99900000000002</v>
      </c>
      <c r="U34" s="2">
        <v>23151</v>
      </c>
      <c r="V34" s="2">
        <v>3235</v>
      </c>
      <c r="W34" s="2">
        <v>347</v>
      </c>
      <c r="X34">
        <v>3</v>
      </c>
      <c r="Y34" s="2">
        <v>5121</v>
      </c>
      <c r="Z34" s="2">
        <v>153</v>
      </c>
    </row>
    <row r="35" spans="1:26">
      <c r="A35" s="11">
        <v>40817</v>
      </c>
      <c r="B35" s="9">
        <f t="shared" si="0"/>
        <v>2011</v>
      </c>
      <c r="C35" s="1">
        <v>56646902.545301214</v>
      </c>
      <c r="D35" s="1">
        <v>13664672.127900001</v>
      </c>
      <c r="E35" s="1">
        <f>VLOOKUP(B35,'Historic CDM'!$K$3:$Q$15,2,FALSE)/12</f>
        <v>21467.782833333335</v>
      </c>
      <c r="F35" s="1">
        <f t="shared" si="1"/>
        <v>13686139.910733335</v>
      </c>
      <c r="G35" s="1">
        <v>6817049.963200001</v>
      </c>
      <c r="H35" s="1">
        <f>VLOOKUP($B35,'Historic CDM'!$K$3:$Q$15,3,FALSE)/12</f>
        <v>34851.799112245419</v>
      </c>
      <c r="I35" s="1">
        <f t="shared" si="2"/>
        <v>6851901.7623122465</v>
      </c>
      <c r="J35" s="1">
        <v>21513172.633600004</v>
      </c>
      <c r="K35" s="1">
        <f>VLOOKUP($B35,'Historic CDM'!$K$3:$Q$15,4,FALSE)/12</f>
        <v>53684.231414886868</v>
      </c>
      <c r="L35" s="1">
        <f t="shared" si="3"/>
        <v>21566856.865014892</v>
      </c>
      <c r="M35" s="1">
        <v>12844301.167599998</v>
      </c>
      <c r="N35" s="1">
        <f>VLOOKUP($B35,'Historic CDM'!$K$3:$Q$15,5,FALSE)/12</f>
        <v>41539.625139534379</v>
      </c>
      <c r="O35" s="1">
        <f t="shared" si="4"/>
        <v>12885840.792739533</v>
      </c>
      <c r="P35" s="1">
        <v>392623</v>
      </c>
      <c r="Q35" s="1">
        <v>123831.98</v>
      </c>
      <c r="R35" s="13">
        <v>63881.75</v>
      </c>
      <c r="S35" s="13">
        <v>24509.5</v>
      </c>
      <c r="T35" s="7">
        <v>937.99900000000002</v>
      </c>
      <c r="U35" s="2">
        <v>23189</v>
      </c>
      <c r="V35" s="2">
        <v>3226</v>
      </c>
      <c r="W35" s="2">
        <v>348</v>
      </c>
      <c r="X35">
        <v>3</v>
      </c>
      <c r="Y35" s="2">
        <v>5121</v>
      </c>
      <c r="Z35" s="2">
        <v>153</v>
      </c>
    </row>
    <row r="36" spans="1:26">
      <c r="A36" s="11">
        <v>40848</v>
      </c>
      <c r="B36" s="9">
        <f t="shared" si="0"/>
        <v>2011</v>
      </c>
      <c r="C36" s="1">
        <v>58228039.515662655</v>
      </c>
      <c r="D36" s="1">
        <v>15512028.3873</v>
      </c>
      <c r="E36" s="1">
        <f>VLOOKUP(B36,'Historic CDM'!$K$3:$Q$15,2,FALSE)/12</f>
        <v>21467.782833333335</v>
      </c>
      <c r="F36" s="1">
        <f t="shared" si="1"/>
        <v>15533496.170133334</v>
      </c>
      <c r="G36" s="1">
        <v>7100784.7841999996</v>
      </c>
      <c r="H36" s="1">
        <f>VLOOKUP($B36,'Historic CDM'!$K$3:$Q$15,3,FALSE)/12</f>
        <v>34851.799112245419</v>
      </c>
      <c r="I36" s="1">
        <f t="shared" si="2"/>
        <v>7135636.5833122451</v>
      </c>
      <c r="J36" s="1">
        <v>21850936.435900003</v>
      </c>
      <c r="K36" s="1">
        <f>VLOOKUP($B36,'Historic CDM'!$K$3:$Q$15,4,FALSE)/12</f>
        <v>53684.231414886868</v>
      </c>
      <c r="L36" s="1">
        <f t="shared" si="3"/>
        <v>21904620.667314891</v>
      </c>
      <c r="M36" s="1">
        <v>11999298.3411</v>
      </c>
      <c r="N36" s="1">
        <f>VLOOKUP($B36,'Historic CDM'!$K$3:$Q$15,5,FALSE)/12</f>
        <v>41539.625139534379</v>
      </c>
      <c r="O36" s="1">
        <f t="shared" si="4"/>
        <v>12040837.966239534</v>
      </c>
      <c r="P36" s="1">
        <v>419915</v>
      </c>
      <c r="Q36" s="1">
        <v>119837.4</v>
      </c>
      <c r="R36" s="13">
        <v>63881.75</v>
      </c>
      <c r="S36" s="13">
        <v>24509.5</v>
      </c>
      <c r="T36" s="7">
        <v>937.99900000000002</v>
      </c>
      <c r="U36" s="2">
        <v>23212</v>
      </c>
      <c r="V36" s="2">
        <v>3224</v>
      </c>
      <c r="W36" s="2">
        <v>353</v>
      </c>
      <c r="X36">
        <v>3</v>
      </c>
      <c r="Y36" s="2">
        <v>5121</v>
      </c>
      <c r="Z36" s="2">
        <v>153</v>
      </c>
    </row>
    <row r="37" spans="1:26">
      <c r="A37" s="11">
        <v>40878</v>
      </c>
      <c r="B37" s="9">
        <f t="shared" si="0"/>
        <v>2011</v>
      </c>
      <c r="C37" s="1">
        <v>66082806.975783132</v>
      </c>
      <c r="D37" s="1">
        <v>18884077.882800002</v>
      </c>
      <c r="E37" s="1">
        <f>VLOOKUP(B37,'Historic CDM'!$K$3:$Q$15,2,FALSE)/12</f>
        <v>21467.782833333335</v>
      </c>
      <c r="F37" s="1">
        <f t="shared" si="1"/>
        <v>18905545.665633336</v>
      </c>
      <c r="G37" s="1">
        <v>7938769.4755000006</v>
      </c>
      <c r="H37" s="1">
        <f>VLOOKUP($B37,'Historic CDM'!$K$3:$Q$15,3,FALSE)/12</f>
        <v>34851.799112245419</v>
      </c>
      <c r="I37" s="1">
        <f t="shared" si="2"/>
        <v>7973621.2746122461</v>
      </c>
      <c r="J37" s="1">
        <v>23904881.2892</v>
      </c>
      <c r="K37" s="1">
        <f>VLOOKUP($B37,'Historic CDM'!$K$3:$Q$15,4,FALSE)/12</f>
        <v>53684.231414886868</v>
      </c>
      <c r="L37" s="1">
        <f t="shared" si="3"/>
        <v>23958565.520614889</v>
      </c>
      <c r="M37" s="1">
        <v>11987806.8026</v>
      </c>
      <c r="N37" s="1">
        <f>VLOOKUP($B37,'Historic CDM'!$K$3:$Q$15,5,FALSE)/12</f>
        <v>41539.625139534379</v>
      </c>
      <c r="O37" s="1">
        <f t="shared" si="4"/>
        <v>12029346.427739535</v>
      </c>
      <c r="P37" s="1">
        <v>455824</v>
      </c>
      <c r="Q37" s="1">
        <v>136699.38</v>
      </c>
      <c r="R37" s="13">
        <v>63881.75</v>
      </c>
      <c r="S37" s="13">
        <v>24509.5</v>
      </c>
      <c r="T37" s="7">
        <v>920.53</v>
      </c>
      <c r="U37" s="2">
        <v>23234</v>
      </c>
      <c r="V37" s="2">
        <v>3225</v>
      </c>
      <c r="W37" s="2">
        <v>357</v>
      </c>
      <c r="X37">
        <v>3</v>
      </c>
      <c r="Y37" s="2">
        <v>5121</v>
      </c>
      <c r="Z37" s="2">
        <v>152</v>
      </c>
    </row>
    <row r="38" spans="1:26">
      <c r="A38" s="11">
        <v>40909</v>
      </c>
      <c r="B38" s="9">
        <f t="shared" si="0"/>
        <v>2012</v>
      </c>
      <c r="C38" s="1">
        <v>71180859.22795181</v>
      </c>
      <c r="D38" s="1">
        <v>20794679.283499997</v>
      </c>
      <c r="E38" s="1">
        <f>VLOOKUP(B38,'Historic CDM'!$K$3:$Q$15,2,FALSE)/12</f>
        <v>57169.347041666661</v>
      </c>
      <c r="F38" s="1">
        <f t="shared" si="1"/>
        <v>20851848.630541664</v>
      </c>
      <c r="G38" s="1">
        <v>8455236.2163999993</v>
      </c>
      <c r="H38" s="1">
        <f>VLOOKUP($B38,'Historic CDM'!$K$3:$Q$15,3,FALSE)/12</f>
        <v>124914.68534209502</v>
      </c>
      <c r="I38" s="1">
        <f t="shared" si="2"/>
        <v>8580150.9017420951</v>
      </c>
      <c r="J38" s="1">
        <v>25676776.359000001</v>
      </c>
      <c r="K38" s="1">
        <f>VLOOKUP($B38,'Historic CDM'!$K$3:$Q$15,4,FALSE)/12</f>
        <v>213628.17598893083</v>
      </c>
      <c r="L38" s="1">
        <f t="shared" si="3"/>
        <v>25890404.534988932</v>
      </c>
      <c r="M38" s="1">
        <v>12582843.8882</v>
      </c>
      <c r="N38" s="1">
        <f>VLOOKUP($B38,'Historic CDM'!$K$3:$Q$15,5,FALSE)/12</f>
        <v>114475.22156099032</v>
      </c>
      <c r="O38" s="1">
        <f t="shared" si="4"/>
        <v>12697319.10976099</v>
      </c>
      <c r="P38" s="1">
        <v>464991</v>
      </c>
      <c r="Q38" s="1">
        <v>141662.18</v>
      </c>
      <c r="R38" s="13">
        <v>65105</v>
      </c>
      <c r="S38" s="13">
        <v>26934.333333333332</v>
      </c>
      <c r="T38" s="7">
        <v>920.53</v>
      </c>
      <c r="U38" s="2">
        <v>23226</v>
      </c>
      <c r="V38" s="2">
        <v>3226</v>
      </c>
      <c r="W38" s="2">
        <v>358</v>
      </c>
      <c r="X38">
        <v>3</v>
      </c>
      <c r="Y38" s="2">
        <v>5121</v>
      </c>
      <c r="Z38" s="2">
        <v>152</v>
      </c>
    </row>
    <row r="39" spans="1:26">
      <c r="A39" s="11">
        <v>40940</v>
      </c>
      <c r="B39" s="9">
        <f t="shared" si="0"/>
        <v>2012</v>
      </c>
      <c r="C39" s="1">
        <v>64672863.417349406</v>
      </c>
      <c r="D39" s="1">
        <v>18571936.430599999</v>
      </c>
      <c r="E39" s="1">
        <f>VLOOKUP(B39,'Historic CDM'!$K$3:$Q$15,2,FALSE)/12</f>
        <v>57169.347041666661</v>
      </c>
      <c r="F39" s="1">
        <f t="shared" si="1"/>
        <v>18629105.777641665</v>
      </c>
      <c r="G39" s="1">
        <v>7820724.9231000002</v>
      </c>
      <c r="H39" s="1">
        <f>VLOOKUP($B39,'Historic CDM'!$K$3:$Q$15,3,FALSE)/12</f>
        <v>124914.68534209502</v>
      </c>
      <c r="I39" s="1">
        <f t="shared" si="2"/>
        <v>7945639.6084420951</v>
      </c>
      <c r="J39" s="1">
        <v>23619151.4311</v>
      </c>
      <c r="K39" s="1">
        <f>VLOOKUP($B39,'Historic CDM'!$K$3:$Q$15,4,FALSE)/12</f>
        <v>213628.17598893083</v>
      </c>
      <c r="L39" s="1">
        <f t="shared" si="3"/>
        <v>23832779.607088931</v>
      </c>
      <c r="M39" s="1">
        <v>11873899.731000001</v>
      </c>
      <c r="N39" s="1">
        <f>VLOOKUP($B39,'Historic CDM'!$K$3:$Q$15,5,FALSE)/12</f>
        <v>114475.22156099032</v>
      </c>
      <c r="O39" s="1">
        <f t="shared" si="4"/>
        <v>11988374.952560991</v>
      </c>
      <c r="P39" s="1">
        <v>410238</v>
      </c>
      <c r="Q39" s="1">
        <v>115762.78</v>
      </c>
      <c r="R39" s="13">
        <v>65105</v>
      </c>
      <c r="S39" s="13">
        <v>26934.333333333332</v>
      </c>
      <c r="T39" s="7">
        <v>920.53</v>
      </c>
      <c r="U39" s="2">
        <v>23235</v>
      </c>
      <c r="V39" s="2">
        <v>3225</v>
      </c>
      <c r="W39" s="2">
        <v>357</v>
      </c>
      <c r="X39">
        <v>3</v>
      </c>
      <c r="Y39" s="2">
        <v>5121</v>
      </c>
      <c r="Z39" s="2">
        <v>152</v>
      </c>
    </row>
    <row r="40" spans="1:26">
      <c r="A40" s="11">
        <v>40969</v>
      </c>
      <c r="B40" s="9">
        <f t="shared" si="0"/>
        <v>2012</v>
      </c>
      <c r="C40" s="1">
        <v>62277834.241566263</v>
      </c>
      <c r="D40" s="1">
        <v>16671968.3027</v>
      </c>
      <c r="E40" s="1">
        <f>VLOOKUP(B40,'Historic CDM'!$K$3:$Q$15,2,FALSE)/12</f>
        <v>57169.347041666661</v>
      </c>
      <c r="F40" s="1">
        <f t="shared" si="1"/>
        <v>16729137.649741666</v>
      </c>
      <c r="G40" s="1">
        <v>7522796.9426999995</v>
      </c>
      <c r="H40" s="1">
        <f>VLOOKUP($B40,'Historic CDM'!$K$3:$Q$15,3,FALSE)/12</f>
        <v>124914.68534209502</v>
      </c>
      <c r="I40" s="1">
        <f t="shared" si="2"/>
        <v>7647711.6280420944</v>
      </c>
      <c r="J40" s="1">
        <v>23091329.537699997</v>
      </c>
      <c r="K40" s="1">
        <f>VLOOKUP($B40,'Historic CDM'!$K$3:$Q$15,4,FALSE)/12</f>
        <v>213628.17598893083</v>
      </c>
      <c r="L40" s="1">
        <f t="shared" si="3"/>
        <v>23304957.713688929</v>
      </c>
      <c r="M40" s="1">
        <v>12252096.686999999</v>
      </c>
      <c r="N40" s="1">
        <f>VLOOKUP($B40,'Historic CDM'!$K$3:$Q$15,5,FALSE)/12</f>
        <v>114475.22156099032</v>
      </c>
      <c r="O40" s="1">
        <f t="shared" si="4"/>
        <v>12366571.908560989</v>
      </c>
      <c r="P40" s="1">
        <v>394370</v>
      </c>
      <c r="Q40" s="1">
        <v>126110.99</v>
      </c>
      <c r="R40" s="13">
        <v>65105</v>
      </c>
      <c r="S40" s="13">
        <v>26934.333333333332</v>
      </c>
      <c r="T40" s="7">
        <v>914.18299999999999</v>
      </c>
      <c r="U40" s="2">
        <v>23259</v>
      </c>
      <c r="V40" s="2">
        <v>3222</v>
      </c>
      <c r="W40" s="2">
        <v>358</v>
      </c>
      <c r="X40">
        <v>3</v>
      </c>
      <c r="Y40" s="2">
        <v>5125</v>
      </c>
      <c r="Z40" s="2">
        <v>152</v>
      </c>
    </row>
    <row r="41" spans="1:26">
      <c r="A41" s="11">
        <v>41000</v>
      </c>
      <c r="B41" s="9">
        <f t="shared" si="0"/>
        <v>2012</v>
      </c>
      <c r="C41" s="1">
        <v>55321760.335301213</v>
      </c>
      <c r="D41" s="1">
        <v>14395404.4703</v>
      </c>
      <c r="E41" s="1">
        <f>VLOOKUP(B41,'Historic CDM'!$K$3:$Q$15,2,FALSE)/12</f>
        <v>57169.347041666661</v>
      </c>
      <c r="F41" s="1">
        <f t="shared" si="1"/>
        <v>14452573.817341667</v>
      </c>
      <c r="G41" s="1">
        <v>6733723.8155000005</v>
      </c>
      <c r="H41" s="1">
        <f>VLOOKUP($B41,'Historic CDM'!$K$3:$Q$15,3,FALSE)/12</f>
        <v>124914.68534209502</v>
      </c>
      <c r="I41" s="1">
        <f t="shared" si="2"/>
        <v>6858638.5008420954</v>
      </c>
      <c r="J41" s="1">
        <v>20776077.264199998</v>
      </c>
      <c r="K41" s="1">
        <f>VLOOKUP($B41,'Historic CDM'!$K$3:$Q$15,4,FALSE)/12</f>
        <v>213628.17598893083</v>
      </c>
      <c r="L41" s="1">
        <f t="shared" si="3"/>
        <v>20989705.440188929</v>
      </c>
      <c r="M41" s="1">
        <v>11690706.498199999</v>
      </c>
      <c r="N41" s="1">
        <f>VLOOKUP($B41,'Historic CDM'!$K$3:$Q$15,5,FALSE)/12</f>
        <v>114475.22156099032</v>
      </c>
      <c r="O41" s="1">
        <f t="shared" si="4"/>
        <v>11805181.71976099</v>
      </c>
      <c r="P41" s="1">
        <v>336242</v>
      </c>
      <c r="Q41" s="1">
        <v>123028.62</v>
      </c>
      <c r="R41" s="13">
        <v>65105</v>
      </c>
      <c r="S41" s="13">
        <v>26934.333333333332</v>
      </c>
      <c r="T41" s="7">
        <v>914.18299999999999</v>
      </c>
      <c r="U41" s="2">
        <v>23160</v>
      </c>
      <c r="V41" s="2">
        <v>3213</v>
      </c>
      <c r="W41" s="2">
        <v>360</v>
      </c>
      <c r="X41">
        <v>3</v>
      </c>
      <c r="Y41" s="2">
        <v>5125</v>
      </c>
      <c r="Z41" s="2">
        <v>152</v>
      </c>
    </row>
    <row r="42" spans="1:26">
      <c r="A42" s="11">
        <v>41030</v>
      </c>
      <c r="B42" s="9">
        <f t="shared" si="0"/>
        <v>2012</v>
      </c>
      <c r="C42" s="1">
        <v>53896365.073253013</v>
      </c>
      <c r="D42" s="1">
        <v>11731052.347100001</v>
      </c>
      <c r="E42" s="1">
        <f>VLOOKUP(B42,'Historic CDM'!$K$3:$Q$15,2,FALSE)/12</f>
        <v>57169.347041666661</v>
      </c>
      <c r="F42" s="1">
        <f t="shared" si="1"/>
        <v>11788221.694141667</v>
      </c>
      <c r="G42" s="1">
        <v>6797543.6818000004</v>
      </c>
      <c r="H42" s="1">
        <f>VLOOKUP($B42,'Historic CDM'!$K$3:$Q$15,3,FALSE)/12</f>
        <v>124914.68534209502</v>
      </c>
      <c r="I42" s="1">
        <f t="shared" si="2"/>
        <v>6922458.3671420952</v>
      </c>
      <c r="J42" s="1">
        <v>20837523.118300002</v>
      </c>
      <c r="K42" s="1">
        <f>VLOOKUP($B42,'Historic CDM'!$K$3:$Q$15,4,FALSE)/12</f>
        <v>213628.17598893083</v>
      </c>
      <c r="L42" s="1">
        <f t="shared" si="3"/>
        <v>21051151.294288933</v>
      </c>
      <c r="M42" s="1">
        <v>12480043.750300001</v>
      </c>
      <c r="N42" s="1">
        <f>VLOOKUP($B42,'Historic CDM'!$K$3:$Q$15,5,FALSE)/12</f>
        <v>114475.22156099032</v>
      </c>
      <c r="O42" s="1">
        <f t="shared" si="4"/>
        <v>12594518.971860992</v>
      </c>
      <c r="P42" s="1">
        <v>307202</v>
      </c>
      <c r="Q42" s="1">
        <v>123746.42</v>
      </c>
      <c r="R42" s="13">
        <v>65105</v>
      </c>
      <c r="S42" s="13">
        <v>26934.333333333332</v>
      </c>
      <c r="T42" s="7">
        <v>914.18299999999999</v>
      </c>
      <c r="U42" s="2">
        <v>22994</v>
      </c>
      <c r="V42" s="2">
        <v>3198</v>
      </c>
      <c r="W42" s="2">
        <v>360</v>
      </c>
      <c r="X42">
        <v>3</v>
      </c>
      <c r="Y42" s="2">
        <v>5125</v>
      </c>
      <c r="Z42" s="2">
        <v>152</v>
      </c>
    </row>
    <row r="43" spans="1:26">
      <c r="A43" s="11">
        <v>41061</v>
      </c>
      <c r="B43" s="9">
        <f t="shared" si="0"/>
        <v>2012</v>
      </c>
      <c r="C43" s="1">
        <v>56091618.088915668</v>
      </c>
      <c r="D43" s="1">
        <v>12434620.296799999</v>
      </c>
      <c r="E43" s="1">
        <f>VLOOKUP(B43,'Historic CDM'!$K$3:$Q$15,2,FALSE)/12</f>
        <v>57169.347041666661</v>
      </c>
      <c r="F43" s="1">
        <f t="shared" si="1"/>
        <v>12491789.643841665</v>
      </c>
      <c r="G43" s="1">
        <v>7173898.5476000002</v>
      </c>
      <c r="H43" s="1">
        <f>VLOOKUP($B43,'Historic CDM'!$K$3:$Q$15,3,FALSE)/12</f>
        <v>124914.68534209502</v>
      </c>
      <c r="I43" s="1">
        <f t="shared" si="2"/>
        <v>7298813.232942095</v>
      </c>
      <c r="J43" s="1">
        <v>21707404.059699997</v>
      </c>
      <c r="K43" s="1">
        <f>VLOOKUP($B43,'Historic CDM'!$K$3:$Q$15,4,FALSE)/12</f>
        <v>213628.17598893083</v>
      </c>
      <c r="L43" s="1">
        <f t="shared" si="3"/>
        <v>21921032.235688929</v>
      </c>
      <c r="M43" s="1">
        <v>13240556.216700001</v>
      </c>
      <c r="N43" s="1">
        <f>VLOOKUP($B43,'Historic CDM'!$K$3:$Q$15,5,FALSE)/12</f>
        <v>114475.22156099032</v>
      </c>
      <c r="O43" s="1">
        <f t="shared" si="4"/>
        <v>13355031.438260991</v>
      </c>
      <c r="P43" s="1">
        <v>277124</v>
      </c>
      <c r="Q43" s="1">
        <v>119754.6</v>
      </c>
      <c r="R43" s="13">
        <v>65105</v>
      </c>
      <c r="S43" s="13">
        <v>26934.333333333332</v>
      </c>
      <c r="T43" s="7">
        <v>914.18299999999999</v>
      </c>
      <c r="U43" s="2">
        <v>23023</v>
      </c>
      <c r="V43" s="2">
        <v>3201</v>
      </c>
      <c r="W43" s="2">
        <v>361</v>
      </c>
      <c r="X43">
        <v>3</v>
      </c>
      <c r="Y43" s="2">
        <v>5125</v>
      </c>
      <c r="Z43" s="2">
        <v>152</v>
      </c>
    </row>
    <row r="44" spans="1:26">
      <c r="A44" s="11">
        <v>41091</v>
      </c>
      <c r="B44" s="9">
        <f t="shared" si="0"/>
        <v>2012</v>
      </c>
      <c r="C44" s="1">
        <v>64713497.194578312</v>
      </c>
      <c r="D44" s="1">
        <v>14445687.284299999</v>
      </c>
      <c r="E44" s="1">
        <f>VLOOKUP(B44,'Historic CDM'!$K$3:$Q$15,2,FALSE)/12</f>
        <v>57169.347041666661</v>
      </c>
      <c r="F44" s="1">
        <f t="shared" si="1"/>
        <v>14502856.631341666</v>
      </c>
      <c r="G44" s="1">
        <v>7895965.2410000004</v>
      </c>
      <c r="H44" s="1">
        <f>VLOOKUP($B44,'Historic CDM'!$K$3:$Q$15,3,FALSE)/12</f>
        <v>124914.68534209502</v>
      </c>
      <c r="I44" s="1">
        <f t="shared" si="2"/>
        <v>8020879.9263420952</v>
      </c>
      <c r="J44" s="1">
        <v>24001087.441299997</v>
      </c>
      <c r="K44" s="1">
        <f>VLOOKUP($B44,'Historic CDM'!$K$3:$Q$15,4,FALSE)/12</f>
        <v>213628.17598893083</v>
      </c>
      <c r="L44" s="1">
        <f t="shared" si="3"/>
        <v>24214715.617288928</v>
      </c>
      <c r="M44" s="1">
        <v>15413074.367999999</v>
      </c>
      <c r="N44" s="1">
        <f>VLOOKUP($B44,'Historic CDM'!$K$3:$Q$15,5,FALSE)/12</f>
        <v>114475.22156099032</v>
      </c>
      <c r="O44" s="1">
        <f t="shared" si="4"/>
        <v>15527549.589560989</v>
      </c>
      <c r="P44" s="1">
        <v>296382</v>
      </c>
      <c r="Q44" s="1">
        <v>123746.42</v>
      </c>
      <c r="R44" s="13">
        <v>65105</v>
      </c>
      <c r="S44" s="13">
        <v>26934.333333333332</v>
      </c>
      <c r="T44" s="7">
        <v>914.18299999999999</v>
      </c>
      <c r="U44" s="2">
        <v>23070</v>
      </c>
      <c r="V44" s="2">
        <v>3197</v>
      </c>
      <c r="W44" s="2">
        <v>360</v>
      </c>
      <c r="X44">
        <v>3</v>
      </c>
      <c r="Y44" s="2">
        <v>5125</v>
      </c>
      <c r="Z44" s="2">
        <v>152</v>
      </c>
    </row>
    <row r="45" spans="1:26">
      <c r="A45" s="11">
        <v>41122</v>
      </c>
      <c r="B45" s="9">
        <f t="shared" si="0"/>
        <v>2012</v>
      </c>
      <c r="C45" s="1">
        <v>63030995.644216865</v>
      </c>
      <c r="D45" s="1">
        <v>13861522.800799999</v>
      </c>
      <c r="E45" s="1">
        <f>VLOOKUP(B45,'Historic CDM'!$K$3:$Q$15,2,FALSE)/12</f>
        <v>57169.347041666661</v>
      </c>
      <c r="F45" s="1">
        <f t="shared" si="1"/>
        <v>13918692.147841666</v>
      </c>
      <c r="G45" s="1">
        <v>7673572.2456</v>
      </c>
      <c r="H45" s="1">
        <f>VLOOKUP($B45,'Historic CDM'!$K$3:$Q$15,3,FALSE)/12</f>
        <v>124914.68534209502</v>
      </c>
      <c r="I45" s="1">
        <f t="shared" si="2"/>
        <v>7798486.9309420949</v>
      </c>
      <c r="J45" s="1">
        <v>23568098.964500003</v>
      </c>
      <c r="K45" s="1">
        <f>VLOOKUP($B45,'Historic CDM'!$K$3:$Q$15,4,FALSE)/12</f>
        <v>213628.17598893083</v>
      </c>
      <c r="L45" s="1">
        <f t="shared" si="3"/>
        <v>23781727.140488934</v>
      </c>
      <c r="M45" s="1">
        <v>15313195.499</v>
      </c>
      <c r="N45" s="1">
        <f>VLOOKUP($B45,'Historic CDM'!$K$3:$Q$15,5,FALSE)/12</f>
        <v>114475.22156099032</v>
      </c>
      <c r="O45" s="1">
        <f t="shared" si="4"/>
        <v>15427670.72056099</v>
      </c>
      <c r="P45" s="1">
        <v>331533</v>
      </c>
      <c r="Q45" s="1">
        <v>123746.42</v>
      </c>
      <c r="R45" s="13">
        <v>65105</v>
      </c>
      <c r="S45" s="13">
        <v>26934.333333333332</v>
      </c>
      <c r="T45" s="7">
        <v>914.18299999999999</v>
      </c>
      <c r="U45" s="2">
        <v>23160</v>
      </c>
      <c r="V45" s="2">
        <v>3194</v>
      </c>
      <c r="W45" s="2">
        <v>359</v>
      </c>
      <c r="X45">
        <v>3</v>
      </c>
      <c r="Y45" s="2">
        <v>5125</v>
      </c>
      <c r="Z45" s="2">
        <v>152</v>
      </c>
    </row>
    <row r="46" spans="1:26">
      <c r="A46" s="11">
        <v>41153</v>
      </c>
      <c r="B46" s="9">
        <f t="shared" si="0"/>
        <v>2012</v>
      </c>
      <c r="C46" s="1">
        <v>56230646.92939759</v>
      </c>
      <c r="D46" s="1">
        <v>12546095.385499999</v>
      </c>
      <c r="E46" s="1">
        <f>VLOOKUP(B46,'Historic CDM'!$K$3:$Q$15,2,FALSE)/12</f>
        <v>57169.347041666661</v>
      </c>
      <c r="F46" s="1">
        <f t="shared" si="1"/>
        <v>12603264.732541665</v>
      </c>
      <c r="G46" s="1">
        <v>6803174.4414999997</v>
      </c>
      <c r="H46" s="1">
        <f>VLOOKUP($B46,'Historic CDM'!$K$3:$Q$15,3,FALSE)/12</f>
        <v>124914.68534209502</v>
      </c>
      <c r="I46" s="1">
        <f t="shared" si="2"/>
        <v>6928089.1268420946</v>
      </c>
      <c r="J46" s="1">
        <v>21326862.559</v>
      </c>
      <c r="K46" s="1">
        <f>VLOOKUP($B46,'Historic CDM'!$K$3:$Q$15,4,FALSE)/12</f>
        <v>213628.17598893083</v>
      </c>
      <c r="L46" s="1">
        <f t="shared" si="3"/>
        <v>21540490.734988932</v>
      </c>
      <c r="M46" s="1">
        <v>13786568.186000001</v>
      </c>
      <c r="N46" s="1">
        <f>VLOOKUP($B46,'Historic CDM'!$K$3:$Q$15,5,FALSE)/12</f>
        <v>114475.22156099032</v>
      </c>
      <c r="O46" s="1">
        <f t="shared" si="4"/>
        <v>13901043.407560991</v>
      </c>
      <c r="P46" s="1">
        <v>364297</v>
      </c>
      <c r="Q46" s="1">
        <v>119754.6</v>
      </c>
      <c r="R46" s="13">
        <v>65105</v>
      </c>
      <c r="S46" s="13">
        <v>26934.333333333332</v>
      </c>
      <c r="T46" s="7">
        <v>914.40899999999999</v>
      </c>
      <c r="U46" s="2">
        <v>23229</v>
      </c>
      <c r="V46" s="2">
        <v>3166</v>
      </c>
      <c r="W46" s="2">
        <v>360</v>
      </c>
      <c r="X46">
        <v>3</v>
      </c>
      <c r="Y46" s="2">
        <v>5130</v>
      </c>
      <c r="Z46" s="2">
        <v>152</v>
      </c>
    </row>
    <row r="47" spans="1:26">
      <c r="A47" s="11">
        <v>41183</v>
      </c>
      <c r="B47" s="9">
        <f t="shared" si="0"/>
        <v>2012</v>
      </c>
      <c r="C47" s="1">
        <v>56115035.330481932</v>
      </c>
      <c r="D47" s="1">
        <v>13105249.1916</v>
      </c>
      <c r="E47" s="1">
        <f>VLOOKUP(B47,'Historic CDM'!$K$3:$Q$15,2,FALSE)/12</f>
        <v>57169.347041666661</v>
      </c>
      <c r="F47" s="1">
        <f t="shared" si="1"/>
        <v>13162418.538641667</v>
      </c>
      <c r="G47" s="1">
        <v>6614485.8804000001</v>
      </c>
      <c r="H47" s="1">
        <f>VLOOKUP($B47,'Historic CDM'!$K$3:$Q$15,3,FALSE)/12</f>
        <v>124914.68534209502</v>
      </c>
      <c r="I47" s="1">
        <f t="shared" si="2"/>
        <v>6739400.565742095</v>
      </c>
      <c r="J47" s="1">
        <v>21490324.533200003</v>
      </c>
      <c r="K47" s="1">
        <f>VLOOKUP($B47,'Historic CDM'!$K$3:$Q$15,4,FALSE)/12</f>
        <v>213628.17598893083</v>
      </c>
      <c r="L47" s="1">
        <f t="shared" si="3"/>
        <v>21703952.709188934</v>
      </c>
      <c r="M47" s="1">
        <v>12860549.23</v>
      </c>
      <c r="N47" s="1">
        <f>VLOOKUP($B47,'Historic CDM'!$K$3:$Q$15,5,FALSE)/12</f>
        <v>114475.22156099032</v>
      </c>
      <c r="O47" s="1">
        <f t="shared" si="4"/>
        <v>12975024.451560991</v>
      </c>
      <c r="P47" s="1">
        <v>423029</v>
      </c>
      <c r="Q47" s="1">
        <v>123746.42</v>
      </c>
      <c r="R47" s="13">
        <v>65105</v>
      </c>
      <c r="S47" s="13">
        <v>26934.333333333332</v>
      </c>
      <c r="T47" s="7">
        <v>914.40899999999999</v>
      </c>
      <c r="U47" s="2">
        <v>23301</v>
      </c>
      <c r="V47" s="2">
        <v>3163</v>
      </c>
      <c r="W47" s="2">
        <v>361</v>
      </c>
      <c r="X47">
        <v>3</v>
      </c>
      <c r="Y47" s="2">
        <v>5130</v>
      </c>
      <c r="Z47" s="2">
        <v>152</v>
      </c>
    </row>
    <row r="48" spans="1:26">
      <c r="A48" s="11">
        <v>41214</v>
      </c>
      <c r="B48" s="9">
        <f t="shared" si="0"/>
        <v>2012</v>
      </c>
      <c r="C48" s="1">
        <v>61092145.56108433</v>
      </c>
      <c r="D48" s="1">
        <v>16847106.408300001</v>
      </c>
      <c r="E48" s="1">
        <f>VLOOKUP(B48,'Historic CDM'!$K$3:$Q$15,2,FALSE)/12</f>
        <v>57169.347041666661</v>
      </c>
      <c r="F48" s="1">
        <f t="shared" si="1"/>
        <v>16904275.755341668</v>
      </c>
      <c r="G48" s="1">
        <v>7233949.3405999998</v>
      </c>
      <c r="H48" s="1">
        <f>VLOOKUP($B48,'Historic CDM'!$K$3:$Q$15,3,FALSE)/12</f>
        <v>124914.68534209502</v>
      </c>
      <c r="I48" s="1">
        <f t="shared" si="2"/>
        <v>7358864.0259420946</v>
      </c>
      <c r="J48" s="1">
        <v>23484747.608399998</v>
      </c>
      <c r="K48" s="1">
        <f>VLOOKUP($B48,'Historic CDM'!$K$3:$Q$15,4,FALSE)/12</f>
        <v>213628.17598893083</v>
      </c>
      <c r="L48" s="1">
        <f t="shared" si="3"/>
        <v>23698375.78438893</v>
      </c>
      <c r="M48" s="1">
        <v>12100791.463000001</v>
      </c>
      <c r="N48" s="1">
        <f>VLOOKUP($B48,'Historic CDM'!$K$3:$Q$15,5,FALSE)/12</f>
        <v>114475.22156099032</v>
      </c>
      <c r="O48" s="1">
        <f t="shared" si="4"/>
        <v>12215266.684560992</v>
      </c>
      <c r="P48" s="1">
        <v>463717</v>
      </c>
      <c r="Q48" s="1">
        <v>119754.6</v>
      </c>
      <c r="R48" s="13">
        <v>65105</v>
      </c>
      <c r="S48" s="13">
        <v>26934.333333333332</v>
      </c>
      <c r="T48" s="7">
        <v>914.40899999999999</v>
      </c>
      <c r="U48" s="2">
        <v>23329</v>
      </c>
      <c r="V48" s="2">
        <v>3177</v>
      </c>
      <c r="W48" s="2">
        <v>360</v>
      </c>
      <c r="X48">
        <v>3</v>
      </c>
      <c r="Y48" s="2">
        <v>5130</v>
      </c>
      <c r="Z48" s="2">
        <v>152</v>
      </c>
    </row>
    <row r="49" spans="1:26">
      <c r="A49" s="11">
        <v>41244</v>
      </c>
      <c r="B49" s="9">
        <f t="shared" si="0"/>
        <v>2012</v>
      </c>
      <c r="C49" s="1">
        <v>66728803.512915663</v>
      </c>
      <c r="D49" s="1">
        <v>19547886.409699999</v>
      </c>
      <c r="E49" s="1">
        <f>VLOOKUP(B49,'Historic CDM'!$K$3:$Q$15,2,FALSE)/12</f>
        <v>57169.347041666661</v>
      </c>
      <c r="F49" s="1">
        <f t="shared" si="1"/>
        <v>19605055.756741665</v>
      </c>
      <c r="G49" s="1">
        <v>7883569.6208999995</v>
      </c>
      <c r="H49" s="1">
        <f>VLOOKUP($B49,'Historic CDM'!$K$3:$Q$15,3,FALSE)/12</f>
        <v>124914.68534209502</v>
      </c>
      <c r="I49" s="1">
        <f t="shared" si="2"/>
        <v>8008484.3062420944</v>
      </c>
      <c r="J49" s="1">
        <v>24894285.0704</v>
      </c>
      <c r="K49" s="1">
        <f>VLOOKUP($B49,'Historic CDM'!$K$3:$Q$15,4,FALSE)/12</f>
        <v>213628.17598893083</v>
      </c>
      <c r="L49" s="1">
        <f t="shared" si="3"/>
        <v>25107913.246388931</v>
      </c>
      <c r="M49" s="1">
        <v>11854109.139</v>
      </c>
      <c r="N49" s="1">
        <f>VLOOKUP($B49,'Historic CDM'!$K$3:$Q$15,5,FALSE)/12</f>
        <v>114475.22156099032</v>
      </c>
      <c r="O49" s="1">
        <f t="shared" si="4"/>
        <v>11968584.360560991</v>
      </c>
      <c r="P49" s="1">
        <v>486246</v>
      </c>
      <c r="Q49" s="1">
        <v>123746.42</v>
      </c>
      <c r="R49" s="13">
        <v>65105</v>
      </c>
      <c r="S49" s="13">
        <v>26934.333333333332</v>
      </c>
      <c r="T49" s="7">
        <v>914.40899999999999</v>
      </c>
      <c r="U49" s="2">
        <v>23324</v>
      </c>
      <c r="V49" s="2">
        <v>3180</v>
      </c>
      <c r="W49" s="2">
        <v>361</v>
      </c>
      <c r="X49">
        <v>3</v>
      </c>
      <c r="Y49" s="2">
        <v>5130</v>
      </c>
      <c r="Z49" s="2">
        <v>152</v>
      </c>
    </row>
    <row r="50" spans="1:26">
      <c r="A50" s="11">
        <v>41275</v>
      </c>
      <c r="B50" s="9">
        <f t="shared" si="0"/>
        <v>2013</v>
      </c>
      <c r="C50" s="1">
        <v>73267684.161686748</v>
      </c>
      <c r="D50" s="1">
        <v>21901118.335200001</v>
      </c>
      <c r="E50" s="1">
        <f>VLOOKUP(B50,'Historic CDM'!$K$3:$Q$15,2,FALSE)/12</f>
        <v>92649.497018500741</v>
      </c>
      <c r="F50" s="1">
        <f t="shared" si="1"/>
        <v>21993767.832218502</v>
      </c>
      <c r="G50" s="1">
        <v>8494433.2956000008</v>
      </c>
      <c r="H50" s="1">
        <f>VLOOKUP($B50,'Historic CDM'!$K$3:$Q$15,3,FALSE)/12</f>
        <v>198144.82616231279</v>
      </c>
      <c r="I50" s="1">
        <f t="shared" si="2"/>
        <v>8692578.1217623129</v>
      </c>
      <c r="J50" s="1">
        <v>26810651.434600003</v>
      </c>
      <c r="K50" s="1">
        <f>VLOOKUP($B50,'Historic CDM'!$K$3:$Q$15,4,FALSE)/12</f>
        <v>458332.96678884822</v>
      </c>
      <c r="L50" s="1">
        <f t="shared" si="3"/>
        <v>27268984.40138885</v>
      </c>
      <c r="M50" s="1">
        <v>12788339.523400001</v>
      </c>
      <c r="N50" s="1">
        <f>VLOOKUP($B50,'Historic CDM'!$K$3:$Q$15,5,FALSE)/12</f>
        <v>146503.00094591605</v>
      </c>
      <c r="O50" s="1">
        <f t="shared" si="4"/>
        <v>12934842.524345918</v>
      </c>
      <c r="P50" s="1">
        <v>462080</v>
      </c>
      <c r="Q50" s="1">
        <v>123746.42</v>
      </c>
      <c r="R50" s="13">
        <v>63929.666666666664</v>
      </c>
      <c r="S50" s="13">
        <v>24311</v>
      </c>
      <c r="T50" s="7">
        <v>914.40899999999999</v>
      </c>
      <c r="U50" s="2">
        <v>23359</v>
      </c>
      <c r="V50" s="2">
        <v>3175</v>
      </c>
      <c r="W50" s="2">
        <v>365</v>
      </c>
      <c r="X50">
        <v>3</v>
      </c>
      <c r="Y50" s="2">
        <v>5130</v>
      </c>
      <c r="Z50" s="2">
        <v>152</v>
      </c>
    </row>
    <row r="51" spans="1:26">
      <c r="A51" s="11">
        <v>41306</v>
      </c>
      <c r="B51" s="9">
        <f t="shared" si="0"/>
        <v>2013</v>
      </c>
      <c r="C51" s="1">
        <v>66267229.543855414</v>
      </c>
      <c r="D51" s="1">
        <v>19629047.322099999</v>
      </c>
      <c r="E51" s="1">
        <f>VLOOKUP(B51,'Historic CDM'!$K$3:$Q$15,2,FALSE)/12</f>
        <v>92649.497018500741</v>
      </c>
      <c r="F51" s="1">
        <f t="shared" si="1"/>
        <v>19721696.8191185</v>
      </c>
      <c r="G51" s="1">
        <v>7732556.6048999997</v>
      </c>
      <c r="H51" s="1">
        <f>VLOOKUP($B51,'Historic CDM'!$K$3:$Q$15,3,FALSE)/12</f>
        <v>198144.82616231279</v>
      </c>
      <c r="I51" s="1">
        <f t="shared" si="2"/>
        <v>7930701.4310623128</v>
      </c>
      <c r="J51" s="1">
        <v>24213515.8378</v>
      </c>
      <c r="K51" s="1">
        <f>VLOOKUP($B51,'Historic CDM'!$K$3:$Q$15,4,FALSE)/12</f>
        <v>458332.96678884822</v>
      </c>
      <c r="L51" s="1">
        <f t="shared" si="3"/>
        <v>24671848.804588847</v>
      </c>
      <c r="M51" s="1">
        <v>11751175.538600001</v>
      </c>
      <c r="N51" s="1">
        <f>VLOOKUP($B51,'Historic CDM'!$K$3:$Q$15,5,FALSE)/12</f>
        <v>146503.00094591605</v>
      </c>
      <c r="O51" s="1">
        <f t="shared" si="4"/>
        <v>11897678.539545918</v>
      </c>
      <c r="P51" s="1">
        <v>385579</v>
      </c>
      <c r="Q51" s="1">
        <v>111770.96</v>
      </c>
      <c r="R51" s="13">
        <v>63929.666666666664</v>
      </c>
      <c r="S51" s="13">
        <v>24311</v>
      </c>
      <c r="T51" s="7">
        <v>914.40899999999999</v>
      </c>
      <c r="U51" s="2">
        <v>23474</v>
      </c>
      <c r="V51" s="2">
        <v>3183</v>
      </c>
      <c r="W51" s="2">
        <v>365</v>
      </c>
      <c r="X51">
        <v>3</v>
      </c>
      <c r="Y51" s="2">
        <v>5130</v>
      </c>
      <c r="Z51" s="2">
        <v>152</v>
      </c>
    </row>
    <row r="52" spans="1:26">
      <c r="A52" s="11">
        <v>41334</v>
      </c>
      <c r="B52" s="9">
        <f t="shared" si="0"/>
        <v>2013</v>
      </c>
      <c r="C52" s="1">
        <v>66490148.604698792</v>
      </c>
      <c r="D52" s="1">
        <v>18854792.866099998</v>
      </c>
      <c r="E52" s="1">
        <f>VLOOKUP(B52,'Historic CDM'!$K$3:$Q$15,2,FALSE)/12</f>
        <v>92649.497018500741</v>
      </c>
      <c r="F52" s="1">
        <f t="shared" si="1"/>
        <v>18947442.3631185</v>
      </c>
      <c r="G52" s="1">
        <v>7818446.9395999992</v>
      </c>
      <c r="H52" s="1">
        <f>VLOOKUP($B52,'Historic CDM'!$K$3:$Q$15,3,FALSE)/12</f>
        <v>198144.82616231279</v>
      </c>
      <c r="I52" s="1">
        <f t="shared" si="2"/>
        <v>8016591.7657623123</v>
      </c>
      <c r="J52" s="1">
        <v>24696912.8497</v>
      </c>
      <c r="K52" s="1">
        <f>VLOOKUP($B52,'Historic CDM'!$K$3:$Q$15,4,FALSE)/12</f>
        <v>458332.96678884822</v>
      </c>
      <c r="L52" s="1">
        <f t="shared" si="3"/>
        <v>25155245.816488847</v>
      </c>
      <c r="M52" s="1">
        <v>12610126.845000001</v>
      </c>
      <c r="N52" s="1">
        <f>VLOOKUP($B52,'Historic CDM'!$K$3:$Q$15,5,FALSE)/12</f>
        <v>146503.00094591605</v>
      </c>
      <c r="O52" s="1">
        <f t="shared" si="4"/>
        <v>12756629.845945917</v>
      </c>
      <c r="P52" s="1">
        <v>383304</v>
      </c>
      <c r="Q52" s="1">
        <v>123746.42</v>
      </c>
      <c r="R52" s="13">
        <v>63929.666666666664</v>
      </c>
      <c r="S52" s="13">
        <v>24311</v>
      </c>
      <c r="T52" s="7">
        <v>914.40899999999999</v>
      </c>
      <c r="U52" s="2">
        <v>23489</v>
      </c>
      <c r="V52" s="2">
        <v>3179</v>
      </c>
      <c r="W52" s="2">
        <v>369</v>
      </c>
      <c r="X52">
        <v>3</v>
      </c>
      <c r="Y52" s="2">
        <v>5130</v>
      </c>
      <c r="Z52" s="2">
        <v>152</v>
      </c>
    </row>
    <row r="53" spans="1:26">
      <c r="A53" s="11">
        <v>41365</v>
      </c>
      <c r="B53" s="9">
        <f t="shared" si="0"/>
        <v>2013</v>
      </c>
      <c r="C53" s="1">
        <v>58197208.785638548</v>
      </c>
      <c r="D53" s="1">
        <v>15311977.522799999</v>
      </c>
      <c r="E53" s="1">
        <f>VLOOKUP(B53,'Historic CDM'!$K$3:$Q$15,2,FALSE)/12</f>
        <v>92649.497018500741</v>
      </c>
      <c r="F53" s="1">
        <f t="shared" si="1"/>
        <v>15404627.0198185</v>
      </c>
      <c r="G53" s="1">
        <v>6860921.9294999996</v>
      </c>
      <c r="H53" s="1">
        <f>VLOOKUP($B53,'Historic CDM'!$K$3:$Q$15,3,FALSE)/12</f>
        <v>198144.82616231279</v>
      </c>
      <c r="I53" s="1">
        <f t="shared" si="2"/>
        <v>7059066.7556623127</v>
      </c>
      <c r="J53" s="1">
        <v>22008310.044</v>
      </c>
      <c r="K53" s="1">
        <f>VLOOKUP($B53,'Historic CDM'!$K$3:$Q$15,4,FALSE)/12</f>
        <v>458332.96678884822</v>
      </c>
      <c r="L53" s="1">
        <f t="shared" si="3"/>
        <v>22466643.010788847</v>
      </c>
      <c r="M53" s="1">
        <v>11972197.742000001</v>
      </c>
      <c r="N53" s="1">
        <f>VLOOKUP($B53,'Historic CDM'!$K$3:$Q$15,5,FALSE)/12</f>
        <v>146503.00094591605</v>
      </c>
      <c r="O53" s="1">
        <f t="shared" si="4"/>
        <v>12118700.742945917</v>
      </c>
      <c r="P53" s="1">
        <v>326806</v>
      </c>
      <c r="Q53" s="1">
        <v>119754.6</v>
      </c>
      <c r="R53" s="13">
        <v>63929.666666666664</v>
      </c>
      <c r="S53" s="13">
        <v>24311</v>
      </c>
      <c r="T53" s="7">
        <v>871.471</v>
      </c>
      <c r="U53" s="2">
        <v>23431</v>
      </c>
      <c r="V53" s="2">
        <v>3182</v>
      </c>
      <c r="W53" s="2">
        <v>371</v>
      </c>
      <c r="X53">
        <v>3</v>
      </c>
      <c r="Y53" s="2">
        <v>5288</v>
      </c>
      <c r="Z53" s="2">
        <v>152</v>
      </c>
    </row>
    <row r="54" spans="1:26">
      <c r="A54" s="11">
        <v>41395</v>
      </c>
      <c r="B54" s="9">
        <f t="shared" si="0"/>
        <v>2013</v>
      </c>
      <c r="C54" s="1">
        <v>52430271.107831322</v>
      </c>
      <c r="D54" s="1">
        <v>11256892.577400001</v>
      </c>
      <c r="E54" s="1">
        <f>VLOOKUP(B54,'Historic CDM'!$K$3:$Q$15,2,FALSE)/12</f>
        <v>92649.497018500741</v>
      </c>
      <c r="F54" s="1">
        <f t="shared" si="1"/>
        <v>11349542.074418502</v>
      </c>
      <c r="G54" s="1">
        <v>6349928.6646999987</v>
      </c>
      <c r="H54" s="1">
        <f>VLOOKUP($B54,'Historic CDM'!$K$3:$Q$15,3,FALSE)/12</f>
        <v>198144.82616231279</v>
      </c>
      <c r="I54" s="1">
        <f t="shared" si="2"/>
        <v>6548073.4908623118</v>
      </c>
      <c r="J54" s="1">
        <v>20617959.457099997</v>
      </c>
      <c r="K54" s="1">
        <f>VLOOKUP($B54,'Historic CDM'!$K$3:$Q$15,4,FALSE)/12</f>
        <v>458332.96678884822</v>
      </c>
      <c r="L54" s="1">
        <f t="shared" si="3"/>
        <v>21076292.423888844</v>
      </c>
      <c r="M54" s="1">
        <v>12329554.254999999</v>
      </c>
      <c r="N54" s="1">
        <f>VLOOKUP($B54,'Historic CDM'!$K$3:$Q$15,5,FALSE)/12</f>
        <v>146503.00094591605</v>
      </c>
      <c r="O54" s="1">
        <f t="shared" si="4"/>
        <v>12476057.255945915</v>
      </c>
      <c r="P54" s="1">
        <v>255487</v>
      </c>
      <c r="Q54" s="1">
        <v>123728.42</v>
      </c>
      <c r="R54" s="13">
        <v>63929.666666666664</v>
      </c>
      <c r="S54" s="13">
        <v>24311</v>
      </c>
      <c r="T54" s="7">
        <v>774.68700000000001</v>
      </c>
      <c r="U54" s="2">
        <v>23336</v>
      </c>
      <c r="V54" s="2">
        <v>3169</v>
      </c>
      <c r="W54" s="2">
        <v>371</v>
      </c>
      <c r="X54">
        <v>3</v>
      </c>
      <c r="Y54" s="2">
        <v>5433</v>
      </c>
      <c r="Z54" s="2">
        <v>151</v>
      </c>
    </row>
    <row r="55" spans="1:26">
      <c r="A55" s="11">
        <v>41426</v>
      </c>
      <c r="B55" s="9">
        <f t="shared" si="0"/>
        <v>2013</v>
      </c>
      <c r="C55" s="1">
        <v>53274835.555783138</v>
      </c>
      <c r="D55" s="1">
        <v>11837120.3138</v>
      </c>
      <c r="E55" s="1">
        <f>VLOOKUP(B55,'Historic CDM'!$K$3:$Q$15,2,FALSE)/12</f>
        <v>92649.497018500741</v>
      </c>
      <c r="F55" s="1">
        <f t="shared" si="1"/>
        <v>11929769.810818501</v>
      </c>
      <c r="G55" s="1">
        <v>6492686.1686000004</v>
      </c>
      <c r="H55" s="1">
        <f>VLOOKUP($B55,'Historic CDM'!$K$3:$Q$15,3,FALSE)/12</f>
        <v>198144.82616231279</v>
      </c>
      <c r="I55" s="1">
        <f t="shared" si="2"/>
        <v>6690830.9947623136</v>
      </c>
      <c r="J55" s="1">
        <v>21092145.934599999</v>
      </c>
      <c r="K55" s="1">
        <f>VLOOKUP($B55,'Historic CDM'!$K$3:$Q$15,4,FALSE)/12</f>
        <v>458332.96678884822</v>
      </c>
      <c r="L55" s="1">
        <f t="shared" si="3"/>
        <v>21550478.901388846</v>
      </c>
      <c r="M55" s="1">
        <v>12519194.473000001</v>
      </c>
      <c r="N55" s="1">
        <f>VLOOKUP($B55,'Historic CDM'!$K$3:$Q$15,5,FALSE)/12</f>
        <v>146503.00094591605</v>
      </c>
      <c r="O55" s="1">
        <f t="shared" si="4"/>
        <v>12665697.473945918</v>
      </c>
      <c r="P55" s="1">
        <v>197339</v>
      </c>
      <c r="Q55" s="1">
        <v>119724.6</v>
      </c>
      <c r="R55" s="13">
        <v>63929.666666666664</v>
      </c>
      <c r="S55" s="13">
        <v>24311</v>
      </c>
      <c r="T55" s="7">
        <v>719.24400000000003</v>
      </c>
      <c r="U55" s="2">
        <v>23395</v>
      </c>
      <c r="V55" s="2">
        <v>3174</v>
      </c>
      <c r="W55" s="2">
        <v>370</v>
      </c>
      <c r="X55">
        <v>3</v>
      </c>
      <c r="Y55" s="2">
        <v>5477</v>
      </c>
      <c r="Z55" s="2">
        <v>151</v>
      </c>
    </row>
    <row r="56" spans="1:26">
      <c r="A56" s="11">
        <v>41456</v>
      </c>
      <c r="B56" s="9">
        <f t="shared" si="0"/>
        <v>2013</v>
      </c>
      <c r="C56" s="1">
        <v>63752204.808433734</v>
      </c>
      <c r="D56" s="1">
        <v>13724938.6174</v>
      </c>
      <c r="E56" s="1">
        <f>VLOOKUP(B56,'Historic CDM'!$K$3:$Q$15,2,FALSE)/12</f>
        <v>92649.497018500741</v>
      </c>
      <c r="F56" s="1">
        <f t="shared" si="1"/>
        <v>13817588.114418501</v>
      </c>
      <c r="G56" s="1">
        <v>7411287.6236999994</v>
      </c>
      <c r="H56" s="1">
        <f>VLOOKUP($B56,'Historic CDM'!$K$3:$Q$15,3,FALSE)/12</f>
        <v>198144.82616231279</v>
      </c>
      <c r="I56" s="1">
        <f t="shared" si="2"/>
        <v>7609432.4498623125</v>
      </c>
      <c r="J56" s="1">
        <v>23877312.323899999</v>
      </c>
      <c r="K56" s="1">
        <f>VLOOKUP($B56,'Historic CDM'!$K$3:$Q$15,4,FALSE)/12</f>
        <v>458332.96678884822</v>
      </c>
      <c r="L56" s="1">
        <f t="shared" si="3"/>
        <v>24335645.290688846</v>
      </c>
      <c r="M56" s="1">
        <v>15242330.061000001</v>
      </c>
      <c r="N56" s="1">
        <f>VLOOKUP($B56,'Historic CDM'!$K$3:$Q$15,5,FALSE)/12</f>
        <v>146503.00094591605</v>
      </c>
      <c r="O56" s="1">
        <f t="shared" si="4"/>
        <v>15388833.061945917</v>
      </c>
      <c r="P56" s="1">
        <v>197210</v>
      </c>
      <c r="Q56" s="1">
        <v>123575.42</v>
      </c>
      <c r="R56" s="13">
        <v>63929.666666666664</v>
      </c>
      <c r="S56" s="13">
        <v>24311</v>
      </c>
      <c r="T56" s="7">
        <v>702.04600000000005</v>
      </c>
      <c r="U56" s="2">
        <v>23379</v>
      </c>
      <c r="V56" s="2">
        <v>3174</v>
      </c>
      <c r="W56" s="2">
        <v>371</v>
      </c>
      <c r="X56">
        <v>3</v>
      </c>
      <c r="Y56" s="2">
        <v>5727</v>
      </c>
      <c r="Z56" s="2">
        <v>150</v>
      </c>
    </row>
    <row r="57" spans="1:26" s="4" customFormat="1">
      <c r="A57" s="11">
        <v>41487</v>
      </c>
      <c r="B57" s="9">
        <f t="shared" si="0"/>
        <v>2013</v>
      </c>
      <c r="C57" s="1">
        <v>59398896.684819274</v>
      </c>
      <c r="D57" s="1">
        <v>12808476.5385</v>
      </c>
      <c r="E57" s="1">
        <f>VLOOKUP(B57,'Historic CDM'!$K$3:$Q$15,2,FALSE)/12</f>
        <v>92649.497018500741</v>
      </c>
      <c r="F57" s="1">
        <f t="shared" si="1"/>
        <v>12901126.035518501</v>
      </c>
      <c r="G57" s="1">
        <v>7080591.3404999999</v>
      </c>
      <c r="H57" s="1">
        <f>VLOOKUP($B57,'Historic CDM'!$K$3:$Q$15,3,FALSE)/12</f>
        <v>198144.82616231279</v>
      </c>
      <c r="I57" s="1">
        <f t="shared" si="2"/>
        <v>7278736.166662313</v>
      </c>
      <c r="J57" s="1">
        <v>23179917.367399998</v>
      </c>
      <c r="K57" s="1">
        <f>VLOOKUP($B57,'Historic CDM'!$K$3:$Q$15,4,FALSE)/12</f>
        <v>458332.96678884822</v>
      </c>
      <c r="L57" s="1">
        <f t="shared" si="3"/>
        <v>23638250.334188845</v>
      </c>
      <c r="M57" s="1">
        <v>14587365.41</v>
      </c>
      <c r="N57" s="1">
        <f>VLOOKUP($B57,'Historic CDM'!$K$3:$Q$15,5,FALSE)/12</f>
        <v>146503.00094591605</v>
      </c>
      <c r="O57" s="1">
        <f t="shared" si="4"/>
        <v>14733868.410945917</v>
      </c>
      <c r="P57" s="1">
        <v>222711</v>
      </c>
      <c r="Q57" s="1">
        <v>123498.42</v>
      </c>
      <c r="R57" s="13">
        <v>63929.666666666664</v>
      </c>
      <c r="S57" s="13">
        <v>24311</v>
      </c>
      <c r="T57" s="7">
        <v>592.71299999999997</v>
      </c>
      <c r="U57" s="2">
        <v>23423</v>
      </c>
      <c r="V57" s="2">
        <v>3170</v>
      </c>
      <c r="W57" s="2">
        <v>373</v>
      </c>
      <c r="X57" s="4">
        <v>3</v>
      </c>
      <c r="Y57" s="2">
        <v>5758</v>
      </c>
      <c r="Z57" s="2">
        <v>150</v>
      </c>
    </row>
    <row r="58" spans="1:26" s="4" customFormat="1">
      <c r="A58" s="11">
        <v>41518</v>
      </c>
      <c r="B58" s="9">
        <f t="shared" si="0"/>
        <v>2013</v>
      </c>
      <c r="C58" s="1">
        <v>54729002.721204817</v>
      </c>
      <c r="D58" s="1">
        <v>12245851.7632</v>
      </c>
      <c r="E58" s="1">
        <f>VLOOKUP(B58,'Historic CDM'!$K$3:$Q$15,2,FALSE)/12</f>
        <v>92649.497018500741</v>
      </c>
      <c r="F58" s="1">
        <f t="shared" si="1"/>
        <v>12338501.260218501</v>
      </c>
      <c r="G58" s="1">
        <v>6427748.052699999</v>
      </c>
      <c r="H58" s="1">
        <f>VLOOKUP($B58,'Historic CDM'!$K$3:$Q$15,3,FALSE)/12</f>
        <v>198144.82616231279</v>
      </c>
      <c r="I58" s="1">
        <f t="shared" si="2"/>
        <v>6625892.8788623121</v>
      </c>
      <c r="J58" s="1">
        <v>21295501.819000002</v>
      </c>
      <c r="K58" s="1">
        <f>VLOOKUP($B58,'Historic CDM'!$K$3:$Q$15,4,FALSE)/12</f>
        <v>458332.96678884822</v>
      </c>
      <c r="L58" s="1">
        <f t="shared" si="3"/>
        <v>21753834.785788849</v>
      </c>
      <c r="M58" s="1">
        <v>13272017.319</v>
      </c>
      <c r="N58" s="1">
        <f>VLOOKUP($B58,'Historic CDM'!$K$3:$Q$15,5,FALSE)/12</f>
        <v>146503.00094591605</v>
      </c>
      <c r="O58" s="1">
        <f t="shared" si="4"/>
        <v>13418520.319945917</v>
      </c>
      <c r="P58" s="1">
        <v>207098</v>
      </c>
      <c r="Q58" s="1">
        <v>138071.07</v>
      </c>
      <c r="R58" s="13">
        <v>63929.666666666664</v>
      </c>
      <c r="S58" s="13">
        <v>24311</v>
      </c>
      <c r="T58" s="7">
        <v>477.161</v>
      </c>
      <c r="U58" s="2">
        <v>23499</v>
      </c>
      <c r="V58" s="2">
        <v>3166</v>
      </c>
      <c r="W58" s="2">
        <v>373</v>
      </c>
      <c r="X58" s="4">
        <v>3</v>
      </c>
      <c r="Y58" s="2">
        <v>5381</v>
      </c>
      <c r="Z58" s="2">
        <v>150</v>
      </c>
    </row>
    <row r="59" spans="1:26" s="4" customFormat="1">
      <c r="A59" s="11">
        <v>41548</v>
      </c>
      <c r="B59" s="9">
        <f t="shared" si="0"/>
        <v>2013</v>
      </c>
      <c r="C59" s="1">
        <v>56001055.432048194</v>
      </c>
      <c r="D59" s="1">
        <v>13101524.618600002</v>
      </c>
      <c r="E59" s="1">
        <f>VLOOKUP(B59,'Historic CDM'!$K$3:$Q$15,2,FALSE)/12</f>
        <v>92649.497018500741</v>
      </c>
      <c r="F59" s="1">
        <f t="shared" si="1"/>
        <v>13194174.115618503</v>
      </c>
      <c r="G59" s="1">
        <v>6420522.6624999996</v>
      </c>
      <c r="H59" s="1">
        <f>VLOOKUP($B59,'Historic CDM'!$K$3:$Q$15,3,FALSE)/12</f>
        <v>198144.82616231279</v>
      </c>
      <c r="I59" s="1">
        <f t="shared" si="2"/>
        <v>6618667.4886623127</v>
      </c>
      <c r="J59" s="1">
        <v>21567999.4855</v>
      </c>
      <c r="K59" s="1">
        <f>VLOOKUP($B59,'Historic CDM'!$K$3:$Q$15,4,FALSE)/12</f>
        <v>458332.96678884822</v>
      </c>
      <c r="L59" s="1">
        <f t="shared" si="3"/>
        <v>22026332.452288847</v>
      </c>
      <c r="M59" s="1">
        <v>12991616.025000002</v>
      </c>
      <c r="N59" s="1">
        <f>VLOOKUP($B59,'Historic CDM'!$K$3:$Q$15,5,FALSE)/12</f>
        <v>146503.00094591605</v>
      </c>
      <c r="O59" s="1">
        <f t="shared" si="4"/>
        <v>13138119.025945919</v>
      </c>
      <c r="P59" s="1">
        <v>239266</v>
      </c>
      <c r="Q59" s="1">
        <v>149190.45000000001</v>
      </c>
      <c r="R59" s="13">
        <v>63929.666666666664</v>
      </c>
      <c r="S59" s="13">
        <v>24311</v>
      </c>
      <c r="T59" s="7">
        <v>477.161</v>
      </c>
      <c r="U59" s="2">
        <v>23572</v>
      </c>
      <c r="V59" s="2">
        <v>3142</v>
      </c>
      <c r="W59" s="2">
        <v>374</v>
      </c>
      <c r="X59" s="4">
        <v>3</v>
      </c>
      <c r="Y59" s="2">
        <v>5381</v>
      </c>
      <c r="Z59" s="2">
        <v>150</v>
      </c>
    </row>
    <row r="60" spans="1:26" s="4" customFormat="1">
      <c r="A60" s="11">
        <v>41579</v>
      </c>
      <c r="B60" s="9">
        <f t="shared" si="0"/>
        <v>2013</v>
      </c>
      <c r="C60" s="1">
        <v>56290952.54192771</v>
      </c>
      <c r="D60" s="1">
        <v>17400393.981199998</v>
      </c>
      <c r="E60" s="1">
        <f>VLOOKUP(B60,'Historic CDM'!$K$3:$Q$15,2,FALSE)/12</f>
        <v>92649.497018500741</v>
      </c>
      <c r="F60" s="1">
        <f t="shared" si="1"/>
        <v>17493043.4782185</v>
      </c>
      <c r="G60" s="1">
        <v>7196501.2766999993</v>
      </c>
      <c r="H60" s="1">
        <f>VLOOKUP($B60,'Historic CDM'!$K$3:$Q$15,3,FALSE)/12</f>
        <v>198144.82616231279</v>
      </c>
      <c r="I60" s="1">
        <f t="shared" si="2"/>
        <v>7394646.1028623125</v>
      </c>
      <c r="J60" s="1">
        <v>23530421.391399998</v>
      </c>
      <c r="K60" s="1">
        <f>VLOOKUP($B60,'Historic CDM'!$K$3:$Q$15,4,FALSE)/12</f>
        <v>458332.96678884822</v>
      </c>
      <c r="L60" s="1">
        <f t="shared" si="3"/>
        <v>23988754.358188845</v>
      </c>
      <c r="M60" s="1">
        <v>12006063.484999999</v>
      </c>
      <c r="N60" s="1">
        <f>VLOOKUP($B60,'Historic CDM'!$K$3:$Q$15,5,FALSE)/12</f>
        <v>146503.00094591605</v>
      </c>
      <c r="O60" s="1">
        <f t="shared" si="4"/>
        <v>12152566.485945916</v>
      </c>
      <c r="P60" s="1">
        <v>238243</v>
      </c>
      <c r="Q60" s="1">
        <v>119514.6</v>
      </c>
      <c r="R60" s="13">
        <v>63929.666666666664</v>
      </c>
      <c r="S60" s="13">
        <v>24311</v>
      </c>
      <c r="T60" s="7">
        <v>473.06799999999998</v>
      </c>
      <c r="U60" s="2">
        <v>23628</v>
      </c>
      <c r="V60" s="2">
        <v>3104</v>
      </c>
      <c r="W60" s="2">
        <v>373</v>
      </c>
      <c r="X60" s="4">
        <v>3</v>
      </c>
      <c r="Y60" s="2">
        <v>5392</v>
      </c>
      <c r="Z60" s="2">
        <v>150</v>
      </c>
    </row>
    <row r="61" spans="1:26" s="4" customFormat="1">
      <c r="A61" s="11">
        <v>41609</v>
      </c>
      <c r="B61" s="9">
        <f t="shared" si="0"/>
        <v>2013</v>
      </c>
      <c r="C61" s="1">
        <v>70564077.786506027</v>
      </c>
      <c r="D61" s="1">
        <v>21276561.418000001</v>
      </c>
      <c r="E61" s="1">
        <f>VLOOKUP(B61,'Historic CDM'!$K$3:$Q$15,2,FALSE)/12</f>
        <v>92649.497018500741</v>
      </c>
      <c r="F61" s="1">
        <f t="shared" si="1"/>
        <v>21369210.915018503</v>
      </c>
      <c r="G61" s="1">
        <v>8089952.5006000008</v>
      </c>
      <c r="H61" s="1">
        <f>VLOOKUP($B61,'Historic CDM'!$K$3:$Q$15,3,FALSE)/12</f>
        <v>198144.82616231279</v>
      </c>
      <c r="I61" s="1">
        <f t="shared" si="2"/>
        <v>8288097.326762314</v>
      </c>
      <c r="J61" s="1">
        <v>26567352.533199999</v>
      </c>
      <c r="K61" s="1">
        <f>VLOOKUP($B61,'Historic CDM'!$K$3:$Q$15,4,FALSE)/12</f>
        <v>458332.96678884822</v>
      </c>
      <c r="L61" s="1">
        <f t="shared" si="3"/>
        <v>27025685.499988846</v>
      </c>
      <c r="M61" s="1">
        <v>11873765.093</v>
      </c>
      <c r="N61" s="1">
        <f>VLOOKUP($B61,'Historic CDM'!$K$3:$Q$15,5,FALSE)/12</f>
        <v>146503.00094591605</v>
      </c>
      <c r="O61" s="1">
        <f t="shared" si="4"/>
        <v>12020268.093945917</v>
      </c>
      <c r="P61" s="1">
        <v>221712</v>
      </c>
      <c r="Q61" s="1">
        <v>123498.42</v>
      </c>
      <c r="R61" s="13">
        <v>63929.666666666664</v>
      </c>
      <c r="S61" s="13">
        <v>24311</v>
      </c>
      <c r="T61" s="7">
        <v>473.06799999999998</v>
      </c>
      <c r="U61" s="2">
        <v>23625</v>
      </c>
      <c r="V61" s="2">
        <v>3099</v>
      </c>
      <c r="W61" s="2">
        <v>374</v>
      </c>
      <c r="X61" s="4">
        <v>3</v>
      </c>
      <c r="Y61" s="2">
        <v>5392</v>
      </c>
      <c r="Z61" s="2">
        <v>150</v>
      </c>
    </row>
    <row r="62" spans="1:26" s="4" customFormat="1">
      <c r="A62" s="11">
        <v>41640</v>
      </c>
      <c r="B62" s="9">
        <f t="shared" ref="B62:B80" si="5">YEAR(A62)</f>
        <v>2014</v>
      </c>
      <c r="C62" s="1">
        <v>78167503.643012047</v>
      </c>
      <c r="D62" s="1">
        <v>24045022.723000001</v>
      </c>
      <c r="E62" s="1">
        <f>VLOOKUP(B62,'Historic CDM'!$K$3:$Q$15,2,FALSE)/12</f>
        <v>156816.93397811288</v>
      </c>
      <c r="F62" s="1">
        <f t="shared" si="1"/>
        <v>24201839.656978115</v>
      </c>
      <c r="G62" s="1">
        <v>9744747.6810999997</v>
      </c>
      <c r="H62" s="1">
        <f>VLOOKUP($B62,'Historic CDM'!$K$3:$Q$15,3,FALSE)/12</f>
        <v>244001.52979402614</v>
      </c>
      <c r="I62" s="1">
        <f t="shared" si="2"/>
        <v>9988749.2108940259</v>
      </c>
      <c r="J62" s="1">
        <v>27388268.627300002</v>
      </c>
      <c r="K62" s="1">
        <f>VLOOKUP($B62,'Historic CDM'!$K$3:$Q$15,4,FALSE)/12</f>
        <v>658279.00627590937</v>
      </c>
      <c r="L62" s="1">
        <f t="shared" si="3"/>
        <v>28046547.633575913</v>
      </c>
      <c r="M62" s="1">
        <v>12772928.206999999</v>
      </c>
      <c r="N62" s="1">
        <f>VLOOKUP($B62,'Historic CDM'!$K$3:$Q$15,5,FALSE)/12</f>
        <v>151024.82790661999</v>
      </c>
      <c r="O62" s="1">
        <f t="shared" si="4"/>
        <v>12923953.034906618</v>
      </c>
      <c r="P62" s="1">
        <v>208956.88321732407</v>
      </c>
      <c r="Q62" s="1">
        <v>123715.42</v>
      </c>
      <c r="R62" s="13">
        <v>61992.083333333336</v>
      </c>
      <c r="S62" s="13">
        <v>23871</v>
      </c>
      <c r="T62" s="7">
        <v>473.06799999999998</v>
      </c>
      <c r="U62" s="2">
        <v>23649</v>
      </c>
      <c r="V62" s="2">
        <v>3122</v>
      </c>
      <c r="W62" s="2">
        <v>322</v>
      </c>
      <c r="X62" s="4">
        <v>3</v>
      </c>
      <c r="Y62" s="2">
        <v>5392</v>
      </c>
      <c r="Z62" s="2">
        <v>150</v>
      </c>
    </row>
    <row r="63" spans="1:26" s="4" customFormat="1">
      <c r="A63" s="11">
        <v>41671</v>
      </c>
      <c r="B63" s="9">
        <f t="shared" si="5"/>
        <v>2014</v>
      </c>
      <c r="C63" s="1">
        <v>67403067.843373507</v>
      </c>
      <c r="D63" s="1">
        <v>20749302.4553</v>
      </c>
      <c r="E63" s="1">
        <f>VLOOKUP(B63,'Historic CDM'!$K$3:$Q$15,2,FALSE)/12</f>
        <v>156816.93397811288</v>
      </c>
      <c r="F63" s="1">
        <f t="shared" si="1"/>
        <v>20906119.389278114</v>
      </c>
      <c r="G63" s="1">
        <v>8690919.2281999998</v>
      </c>
      <c r="H63" s="1">
        <f>VLOOKUP($B63,'Historic CDM'!$K$3:$Q$15,3,FALSE)/12</f>
        <v>244001.52979402614</v>
      </c>
      <c r="I63" s="1">
        <f t="shared" si="2"/>
        <v>8934920.7579940259</v>
      </c>
      <c r="J63" s="1">
        <v>24609829.1688</v>
      </c>
      <c r="K63" s="1">
        <f>VLOOKUP($B63,'Historic CDM'!$K$3:$Q$15,4,FALSE)/12</f>
        <v>658279.00627590937</v>
      </c>
      <c r="L63" s="1">
        <f t="shared" si="3"/>
        <v>25268108.175075911</v>
      </c>
      <c r="M63" s="1">
        <v>11586289.765999999</v>
      </c>
      <c r="N63" s="1">
        <f>VLOOKUP($B63,'Historic CDM'!$K$3:$Q$15,5,FALSE)/12</f>
        <v>151024.82790661999</v>
      </c>
      <c r="O63" s="1">
        <f t="shared" si="4"/>
        <v>11737314.593906619</v>
      </c>
      <c r="P63" s="1">
        <v>173634.95746326374</v>
      </c>
      <c r="Q63" s="1">
        <v>111531.712</v>
      </c>
      <c r="R63" s="13">
        <v>61992.083333333336</v>
      </c>
      <c r="S63" s="13">
        <v>23871</v>
      </c>
      <c r="T63" s="7">
        <v>442.24400000000003</v>
      </c>
      <c r="U63" s="2">
        <v>23652</v>
      </c>
      <c r="V63" s="2">
        <v>3121</v>
      </c>
      <c r="W63" s="2">
        <v>322</v>
      </c>
      <c r="X63" s="4">
        <v>3</v>
      </c>
      <c r="Y63" s="2">
        <v>5211</v>
      </c>
      <c r="Z63" s="2">
        <v>150</v>
      </c>
    </row>
    <row r="64" spans="1:26" s="4" customFormat="1">
      <c r="A64" s="11">
        <v>41699</v>
      </c>
      <c r="B64" s="9">
        <f t="shared" si="5"/>
        <v>2014</v>
      </c>
      <c r="C64" s="1">
        <v>71142156.171084344</v>
      </c>
      <c r="D64" s="1">
        <v>20476865.275200002</v>
      </c>
      <c r="E64" s="1">
        <f>VLOOKUP(B64,'Historic CDM'!$K$3:$Q$15,2,FALSE)/12</f>
        <v>156816.93397811288</v>
      </c>
      <c r="F64" s="1">
        <f t="shared" si="1"/>
        <v>20633682.209178116</v>
      </c>
      <c r="G64" s="1">
        <v>8839537.966</v>
      </c>
      <c r="H64" s="1">
        <f>VLOOKUP($B64,'Historic CDM'!$K$3:$Q$15,3,FALSE)/12</f>
        <v>244001.52979402614</v>
      </c>
      <c r="I64" s="1">
        <f t="shared" si="2"/>
        <v>9083539.4957940262</v>
      </c>
      <c r="J64" s="1">
        <v>25870494.024299998</v>
      </c>
      <c r="K64" s="1">
        <f>VLOOKUP($B64,'Historic CDM'!$K$3:$Q$15,4,FALSE)/12</f>
        <v>658279.00627590937</v>
      </c>
      <c r="L64" s="1">
        <f t="shared" si="3"/>
        <v>26528773.030575909</v>
      </c>
      <c r="M64" s="1">
        <v>12718168.484999999</v>
      </c>
      <c r="N64" s="1">
        <f>VLOOKUP($B64,'Historic CDM'!$K$3:$Q$15,5,FALSE)/12</f>
        <v>151024.82790661999</v>
      </c>
      <c r="O64" s="1">
        <f t="shared" si="4"/>
        <v>12869193.312906619</v>
      </c>
      <c r="P64" s="1">
        <v>171148.49187935036</v>
      </c>
      <c r="Q64" s="1">
        <v>122747.954</v>
      </c>
      <c r="R64" s="13">
        <v>61992.083333333336</v>
      </c>
      <c r="S64" s="13">
        <v>23871</v>
      </c>
      <c r="T64" s="7">
        <v>431.09500000000003</v>
      </c>
      <c r="U64" s="2">
        <v>23692</v>
      </c>
      <c r="V64" s="2">
        <v>3085</v>
      </c>
      <c r="W64" s="2">
        <v>325</v>
      </c>
      <c r="X64" s="4">
        <v>3</v>
      </c>
      <c r="Y64" s="2">
        <v>5178</v>
      </c>
      <c r="Z64" s="2">
        <v>149</v>
      </c>
    </row>
    <row r="65" spans="1:26" s="4" customFormat="1">
      <c r="A65" s="11">
        <v>41730</v>
      </c>
      <c r="B65" s="9">
        <f t="shared" si="5"/>
        <v>2014</v>
      </c>
      <c r="C65" s="1">
        <v>56889677.615301207</v>
      </c>
      <c r="D65" s="1">
        <v>15606789.041399999</v>
      </c>
      <c r="E65" s="1">
        <f>VLOOKUP(B65,'Historic CDM'!$K$3:$Q$15,2,FALSE)/12</f>
        <v>156816.93397811288</v>
      </c>
      <c r="F65" s="1">
        <f t="shared" si="1"/>
        <v>15763605.975378111</v>
      </c>
      <c r="G65" s="1">
        <v>7227399.0751</v>
      </c>
      <c r="H65" s="1">
        <f>VLOOKUP($B65,'Historic CDM'!$K$3:$Q$15,3,FALSE)/12</f>
        <v>244001.52979402614</v>
      </c>
      <c r="I65" s="1">
        <f t="shared" si="2"/>
        <v>7471400.6048940262</v>
      </c>
      <c r="J65" s="1">
        <v>21799596.722000003</v>
      </c>
      <c r="K65" s="1">
        <f>VLOOKUP($B65,'Historic CDM'!$K$3:$Q$15,4,FALSE)/12</f>
        <v>658279.00627590937</v>
      </c>
      <c r="L65" s="1">
        <f t="shared" si="3"/>
        <v>22457875.728275914</v>
      </c>
      <c r="M65" s="1">
        <v>11494836.318</v>
      </c>
      <c r="N65" s="1">
        <f>VLOOKUP($B65,'Historic CDM'!$K$3:$Q$15,5,FALSE)/12</f>
        <v>151024.82790661999</v>
      </c>
      <c r="O65" s="1">
        <f t="shared" si="4"/>
        <v>11645861.14590662</v>
      </c>
      <c r="P65" s="1">
        <v>141658.93271461717</v>
      </c>
      <c r="Q65" s="1">
        <v>96196.53</v>
      </c>
      <c r="R65" s="13">
        <v>61992.083333333336</v>
      </c>
      <c r="S65" s="13">
        <v>23871</v>
      </c>
      <c r="T65" s="7">
        <v>448.66600000000005</v>
      </c>
      <c r="U65" s="2">
        <v>23826</v>
      </c>
      <c r="V65" s="2">
        <v>3087</v>
      </c>
      <c r="W65" s="2">
        <v>323</v>
      </c>
      <c r="X65" s="4">
        <v>3</v>
      </c>
      <c r="Y65" s="2">
        <v>5156</v>
      </c>
      <c r="Z65" s="2">
        <v>148</v>
      </c>
    </row>
    <row r="66" spans="1:26" s="4" customFormat="1">
      <c r="A66" s="11">
        <v>41760</v>
      </c>
      <c r="B66" s="9">
        <f t="shared" si="5"/>
        <v>2014</v>
      </c>
      <c r="C66" s="1">
        <v>51722002.598915666</v>
      </c>
      <c r="D66" s="1">
        <v>11442915.201100001</v>
      </c>
      <c r="E66" s="1">
        <f>VLOOKUP(B66,'Historic CDM'!$K$3:$Q$15,2,FALSE)/12</f>
        <v>156816.93397811288</v>
      </c>
      <c r="F66" s="1">
        <f t="shared" si="1"/>
        <v>11599732.135078114</v>
      </c>
      <c r="G66" s="1">
        <v>6595622.3787000002</v>
      </c>
      <c r="H66" s="1">
        <f>VLOOKUP($B66,'Historic CDM'!$K$3:$Q$15,3,FALSE)/12</f>
        <v>244001.52979402614</v>
      </c>
      <c r="I66" s="1">
        <f t="shared" si="2"/>
        <v>6839623.9084940264</v>
      </c>
      <c r="J66" s="1">
        <v>20212222.446800001</v>
      </c>
      <c r="K66" s="1">
        <f>VLOOKUP($B66,'Historic CDM'!$K$3:$Q$15,4,FALSE)/12</f>
        <v>658279.00627590937</v>
      </c>
      <c r="L66" s="1">
        <f t="shared" si="3"/>
        <v>20870501.453075912</v>
      </c>
      <c r="M66" s="1">
        <v>11858207.989999998</v>
      </c>
      <c r="N66" s="1">
        <f>VLOOKUP($B66,'Historic CDM'!$K$3:$Q$15,5,FALSE)/12</f>
        <v>151024.82790661999</v>
      </c>
      <c r="O66" s="1">
        <f t="shared" si="4"/>
        <v>12009232.817906618</v>
      </c>
      <c r="P66" s="1">
        <v>120208.04166666667</v>
      </c>
      <c r="Q66" s="1">
        <v>99403.081000000006</v>
      </c>
      <c r="R66" s="13">
        <v>61992.083333333336</v>
      </c>
      <c r="S66" s="13">
        <v>23871</v>
      </c>
      <c r="T66" s="7">
        <v>422.32100000000003</v>
      </c>
      <c r="U66" s="2">
        <v>23751</v>
      </c>
      <c r="V66" s="2">
        <v>3075</v>
      </c>
      <c r="W66" s="2">
        <v>324</v>
      </c>
      <c r="X66" s="4">
        <v>3</v>
      </c>
      <c r="Y66" s="2">
        <v>5156</v>
      </c>
      <c r="Z66" s="2">
        <v>148</v>
      </c>
    </row>
    <row r="67" spans="1:26" s="4" customFormat="1">
      <c r="A67" s="11">
        <v>41791</v>
      </c>
      <c r="B67" s="9">
        <f t="shared" si="5"/>
        <v>2014</v>
      </c>
      <c r="C67" s="1">
        <v>53875004.047108434</v>
      </c>
      <c r="D67" s="1">
        <v>11450449.290999999</v>
      </c>
      <c r="E67" s="1">
        <f>VLOOKUP(B67,'Historic CDM'!$K$3:$Q$15,2,FALSE)/12</f>
        <v>156816.93397811288</v>
      </c>
      <c r="F67" s="1">
        <f t="shared" ref="F67:F130" si="6">D67+E67</f>
        <v>11607266.224978112</v>
      </c>
      <c r="G67" s="1">
        <v>6748420.8118000003</v>
      </c>
      <c r="H67" s="1">
        <f>VLOOKUP($B67,'Historic CDM'!$K$3:$Q$15,3,FALSE)/12</f>
        <v>244001.52979402614</v>
      </c>
      <c r="I67" s="1">
        <f t="shared" ref="I67:I130" si="7">G67+H67</f>
        <v>6992422.3415940264</v>
      </c>
      <c r="J67" s="1">
        <v>20688536.661700003</v>
      </c>
      <c r="K67" s="1">
        <f>VLOOKUP($B67,'Historic CDM'!$K$3:$Q$15,4,FALSE)/12</f>
        <v>658279.00627590937</v>
      </c>
      <c r="L67" s="1">
        <f t="shared" ref="L67:L130" si="8">J67+K67</f>
        <v>21346815.667975914</v>
      </c>
      <c r="M67" s="1">
        <v>12819088.591</v>
      </c>
      <c r="N67" s="1">
        <f>VLOOKUP($B67,'Historic CDM'!$K$3:$Q$15,5,FALSE)/12</f>
        <v>151024.82790661999</v>
      </c>
      <c r="O67" s="1">
        <f t="shared" ref="O67:O130" si="9">M67+N67</f>
        <v>12970113.41890662</v>
      </c>
      <c r="P67" s="1">
        <v>107612.23124516629</v>
      </c>
      <c r="Q67" s="1">
        <v>96544.53</v>
      </c>
      <c r="R67" s="13">
        <v>61992.083333333336</v>
      </c>
      <c r="S67" s="13">
        <v>23871</v>
      </c>
      <c r="T67" s="7">
        <v>422.44500000000005</v>
      </c>
      <c r="U67" s="2">
        <v>23799</v>
      </c>
      <c r="V67" s="2">
        <v>3067</v>
      </c>
      <c r="W67" s="2">
        <v>325</v>
      </c>
      <c r="X67" s="4">
        <v>3</v>
      </c>
      <c r="Y67" s="2">
        <v>5163</v>
      </c>
      <c r="Z67" s="2">
        <v>148</v>
      </c>
    </row>
    <row r="68" spans="1:26" s="4" customFormat="1">
      <c r="A68" s="11">
        <v>41821</v>
      </c>
      <c r="B68" s="9">
        <f t="shared" si="5"/>
        <v>2014</v>
      </c>
      <c r="C68" s="1">
        <v>58142316.039879523</v>
      </c>
      <c r="D68" s="1">
        <v>12659349.261</v>
      </c>
      <c r="E68" s="1">
        <f>VLOOKUP(B68,'Historic CDM'!$K$3:$Q$15,2,FALSE)/12</f>
        <v>156816.93397811288</v>
      </c>
      <c r="F68" s="1">
        <f t="shared" si="6"/>
        <v>12816166.194978112</v>
      </c>
      <c r="G68" s="1">
        <v>7210633.4199000001</v>
      </c>
      <c r="H68" s="1">
        <f>VLOOKUP($B68,'Historic CDM'!$K$3:$Q$15,3,FALSE)/12</f>
        <v>244001.52979402614</v>
      </c>
      <c r="I68" s="1">
        <f t="shared" si="7"/>
        <v>7454634.9496940263</v>
      </c>
      <c r="J68" s="1">
        <v>21993476.2918</v>
      </c>
      <c r="K68" s="1">
        <f>VLOOKUP($B68,'Historic CDM'!$K$3:$Q$15,4,FALSE)/12</f>
        <v>658279.00627590937</v>
      </c>
      <c r="L68" s="1">
        <f t="shared" si="8"/>
        <v>22651755.298075911</v>
      </c>
      <c r="M68" s="1">
        <v>14008809.457</v>
      </c>
      <c r="N68" s="1">
        <f>VLOOKUP($B68,'Historic CDM'!$K$3:$Q$15,5,FALSE)/12</f>
        <v>151024.82790661999</v>
      </c>
      <c r="O68" s="1">
        <f t="shared" si="9"/>
        <v>14159834.28490662</v>
      </c>
      <c r="P68" s="1">
        <v>108165.34174400619</v>
      </c>
      <c r="Q68" s="1">
        <v>100649.73299999999</v>
      </c>
      <c r="R68" s="13">
        <v>61992.083333333336</v>
      </c>
      <c r="S68" s="13">
        <v>23871</v>
      </c>
      <c r="T68" s="7">
        <v>395.33600000000001</v>
      </c>
      <c r="U68" s="2">
        <v>23834</v>
      </c>
      <c r="V68" s="2">
        <v>3066</v>
      </c>
      <c r="W68" s="2">
        <v>325</v>
      </c>
      <c r="X68" s="4">
        <v>3</v>
      </c>
      <c r="Y68" s="2">
        <v>5139</v>
      </c>
      <c r="Z68" s="2">
        <v>147</v>
      </c>
    </row>
    <row r="69" spans="1:26" s="4" customFormat="1">
      <c r="A69" s="11">
        <v>41852</v>
      </c>
      <c r="B69" s="9">
        <f t="shared" si="5"/>
        <v>2014</v>
      </c>
      <c r="C69" s="1">
        <v>57751654.821686745</v>
      </c>
      <c r="D69" s="1">
        <v>12690651.3156</v>
      </c>
      <c r="E69" s="1">
        <f>VLOOKUP(B69,'Historic CDM'!$K$3:$Q$15,2,FALSE)/12</f>
        <v>156816.93397811288</v>
      </c>
      <c r="F69" s="1">
        <f t="shared" si="6"/>
        <v>12847468.249578113</v>
      </c>
      <c r="G69" s="1">
        <v>7172486.9500000002</v>
      </c>
      <c r="H69" s="1">
        <f>VLOOKUP($B69,'Historic CDM'!$K$3:$Q$15,3,FALSE)/12</f>
        <v>244001.52979402614</v>
      </c>
      <c r="I69" s="1">
        <f t="shared" si="7"/>
        <v>7416488.4797940264</v>
      </c>
      <c r="J69" s="1">
        <v>21804865.032099999</v>
      </c>
      <c r="K69" s="1">
        <f>VLOOKUP($B69,'Historic CDM'!$K$3:$Q$15,4,FALSE)/12</f>
        <v>658279.00627590937</v>
      </c>
      <c r="L69" s="1">
        <f t="shared" si="8"/>
        <v>22463144.03837591</v>
      </c>
      <c r="M69" s="1">
        <v>14091447.23</v>
      </c>
      <c r="N69" s="1">
        <f>VLOOKUP($B69,'Historic CDM'!$K$3:$Q$15,5,FALSE)/12</f>
        <v>151024.82790661999</v>
      </c>
      <c r="O69" s="1">
        <f t="shared" si="9"/>
        <v>14242472.05790662</v>
      </c>
      <c r="P69" s="1">
        <v>124973.92846094354</v>
      </c>
      <c r="Q69" s="1">
        <v>100546.82</v>
      </c>
      <c r="R69" s="13">
        <v>61992.083333333336</v>
      </c>
      <c r="S69" s="13">
        <v>23871</v>
      </c>
      <c r="T69" s="7">
        <v>403.601</v>
      </c>
      <c r="U69" s="2">
        <v>23862</v>
      </c>
      <c r="V69" s="2">
        <v>3062</v>
      </c>
      <c r="W69" s="2">
        <v>326</v>
      </c>
      <c r="X69" s="4">
        <v>3</v>
      </c>
      <c r="Y69" s="2">
        <v>5209</v>
      </c>
      <c r="Z69" s="2">
        <v>144</v>
      </c>
    </row>
    <row r="70" spans="1:26" s="4" customFormat="1">
      <c r="A70" s="11">
        <v>41883</v>
      </c>
      <c r="B70" s="9">
        <f t="shared" si="5"/>
        <v>2014</v>
      </c>
      <c r="C70" s="1">
        <v>55055070.785060234</v>
      </c>
      <c r="D70" s="1">
        <v>12397214.755899999</v>
      </c>
      <c r="E70" s="1">
        <f>VLOOKUP(B70,'Historic CDM'!$K$3:$Q$15,2,FALSE)/12</f>
        <v>156816.93397811288</v>
      </c>
      <c r="F70" s="1">
        <f t="shared" si="6"/>
        <v>12554031.689878112</v>
      </c>
      <c r="G70" s="1">
        <v>6683803.4541999996</v>
      </c>
      <c r="H70" s="1">
        <f>VLOOKUP($B70,'Historic CDM'!$K$3:$Q$15,3,FALSE)/12</f>
        <v>244001.52979402614</v>
      </c>
      <c r="I70" s="1">
        <f t="shared" si="7"/>
        <v>6927804.9839940257</v>
      </c>
      <c r="J70" s="1">
        <v>20432736.001000002</v>
      </c>
      <c r="K70" s="1">
        <f>VLOOKUP($B70,'Historic CDM'!$K$3:$Q$15,4,FALSE)/12</f>
        <v>658279.00627590937</v>
      </c>
      <c r="L70" s="1">
        <f t="shared" si="8"/>
        <v>21091015.007275913</v>
      </c>
      <c r="M70" s="1">
        <v>13562155.984999999</v>
      </c>
      <c r="N70" s="1">
        <f>VLOOKUP($B70,'Historic CDM'!$K$3:$Q$15,5,FALSE)/12</f>
        <v>151024.82790661999</v>
      </c>
      <c r="O70" s="1">
        <f t="shared" si="9"/>
        <v>13713180.812906619</v>
      </c>
      <c r="P70" s="1">
        <v>139459.97032095899</v>
      </c>
      <c r="Q70" s="1">
        <v>97303.5</v>
      </c>
      <c r="R70" s="13">
        <v>61992.083333333336</v>
      </c>
      <c r="S70" s="13">
        <v>23871</v>
      </c>
      <c r="T70" s="7">
        <v>405.03599999999994</v>
      </c>
      <c r="U70" s="2">
        <v>24020</v>
      </c>
      <c r="V70" s="2">
        <v>2981</v>
      </c>
      <c r="W70" s="2">
        <v>324</v>
      </c>
      <c r="X70" s="4">
        <v>3</v>
      </c>
      <c r="Y70" s="2">
        <v>5316</v>
      </c>
      <c r="Z70" s="2">
        <v>144</v>
      </c>
    </row>
    <row r="71" spans="1:26" s="4" customFormat="1">
      <c r="A71" s="11">
        <v>41913</v>
      </c>
      <c r="B71" s="9">
        <f t="shared" si="5"/>
        <v>2014</v>
      </c>
      <c r="C71" s="1">
        <v>55391118.475783132</v>
      </c>
      <c r="D71" s="1">
        <v>13065374.972399998</v>
      </c>
      <c r="E71" s="1">
        <f>VLOOKUP(B71,'Historic CDM'!$K$3:$Q$15,2,FALSE)/12</f>
        <v>156816.93397811288</v>
      </c>
      <c r="F71" s="1">
        <f t="shared" si="6"/>
        <v>13222191.906378111</v>
      </c>
      <c r="G71" s="1">
        <v>6719023.064100001</v>
      </c>
      <c r="H71" s="1">
        <f>VLOOKUP($B71,'Historic CDM'!$K$3:$Q$15,3,FALSE)/12</f>
        <v>244001.52979402614</v>
      </c>
      <c r="I71" s="1">
        <f t="shared" si="7"/>
        <v>6963024.5938940272</v>
      </c>
      <c r="J71" s="1">
        <v>20689847.513800003</v>
      </c>
      <c r="K71" s="1">
        <f>VLOOKUP($B71,'Historic CDM'!$K$3:$Q$15,4,FALSE)/12</f>
        <v>658279.00627590937</v>
      </c>
      <c r="L71" s="1">
        <f t="shared" si="8"/>
        <v>21348126.520075914</v>
      </c>
      <c r="M71" s="1">
        <v>12773242.293000001</v>
      </c>
      <c r="N71" s="1">
        <f>VLOOKUP($B71,'Historic CDM'!$K$3:$Q$15,5,FALSE)/12</f>
        <v>151024.82790661999</v>
      </c>
      <c r="O71" s="1">
        <f t="shared" si="9"/>
        <v>12924267.120906621</v>
      </c>
      <c r="P71" s="1">
        <v>161712.52803557616</v>
      </c>
      <c r="Q71" s="1">
        <v>100546.82</v>
      </c>
      <c r="R71" s="13">
        <v>61992.083333333336</v>
      </c>
      <c r="S71" s="13">
        <v>23871</v>
      </c>
      <c r="T71" s="7">
        <v>400.59199999999998</v>
      </c>
      <c r="U71" s="2">
        <v>24052</v>
      </c>
      <c r="V71" s="2">
        <v>2984</v>
      </c>
      <c r="W71" s="2">
        <v>324</v>
      </c>
      <c r="X71" s="4">
        <v>3</v>
      </c>
      <c r="Y71" s="2">
        <v>5272</v>
      </c>
      <c r="Z71" s="2">
        <v>144</v>
      </c>
    </row>
    <row r="72" spans="1:26" s="4" customFormat="1">
      <c r="A72" s="11">
        <v>41944</v>
      </c>
      <c r="B72" s="9">
        <f t="shared" si="5"/>
        <v>2014</v>
      </c>
      <c r="C72" s="1">
        <v>61256622.912168674</v>
      </c>
      <c r="D72" s="1">
        <v>17254782.230599999</v>
      </c>
      <c r="E72" s="1">
        <f>VLOOKUP(B72,'Historic CDM'!$K$3:$Q$15,2,FALSE)/12</f>
        <v>156816.93397811288</v>
      </c>
      <c r="F72" s="1">
        <f t="shared" si="6"/>
        <v>17411599.164578114</v>
      </c>
      <c r="G72" s="1">
        <v>7525140.5691000018</v>
      </c>
      <c r="H72" s="1">
        <f>VLOOKUP($B72,'Historic CDM'!$K$3:$Q$15,3,FALSE)/12</f>
        <v>244001.52979402614</v>
      </c>
      <c r="I72" s="1">
        <f t="shared" si="7"/>
        <v>7769142.098894028</v>
      </c>
      <c r="J72" s="1">
        <v>22488576.116</v>
      </c>
      <c r="K72" s="1">
        <f>VLOOKUP($B72,'Historic CDM'!$K$3:$Q$15,4,FALSE)/12</f>
        <v>658279.00627590937</v>
      </c>
      <c r="L72" s="1">
        <f t="shared" si="8"/>
        <v>23146855.122275911</v>
      </c>
      <c r="M72" s="1">
        <v>11904214.238</v>
      </c>
      <c r="N72" s="1">
        <f>VLOOKUP($B72,'Historic CDM'!$K$3:$Q$15,5,FALSE)/12</f>
        <v>151024.82790661999</v>
      </c>
      <c r="O72" s="1">
        <f t="shared" si="9"/>
        <v>12055239.06590662</v>
      </c>
      <c r="P72" s="1">
        <v>172825.66676334108</v>
      </c>
      <c r="Q72" s="1">
        <v>97303.5</v>
      </c>
      <c r="R72" s="13">
        <v>61992.083333333336</v>
      </c>
      <c r="S72" s="13">
        <v>23871</v>
      </c>
      <c r="T72" s="7">
        <v>400.59199999999998</v>
      </c>
      <c r="U72" s="2">
        <v>24048</v>
      </c>
      <c r="V72" s="2">
        <v>2985</v>
      </c>
      <c r="W72" s="2">
        <v>327</v>
      </c>
      <c r="X72" s="4">
        <v>3</v>
      </c>
      <c r="Y72" s="2">
        <v>5272</v>
      </c>
      <c r="Z72" s="2">
        <v>143</v>
      </c>
    </row>
    <row r="73" spans="1:26" s="4" customFormat="1">
      <c r="A73" s="11">
        <v>41974</v>
      </c>
      <c r="B73" s="9">
        <f t="shared" si="5"/>
        <v>2014</v>
      </c>
      <c r="C73" s="1">
        <v>66218611.445421688</v>
      </c>
      <c r="D73" s="1">
        <v>20222691.8213</v>
      </c>
      <c r="E73" s="1">
        <f>VLOOKUP(B73,'Historic CDM'!$K$3:$Q$15,2,FALSE)/12</f>
        <v>156816.93397811288</v>
      </c>
      <c r="F73" s="1">
        <f t="shared" si="6"/>
        <v>20379508.755278114</v>
      </c>
      <c r="G73" s="1">
        <v>8312820.2866000012</v>
      </c>
      <c r="H73" s="1">
        <f>VLOOKUP($B73,'Historic CDM'!$K$3:$Q$15,3,FALSE)/12</f>
        <v>244001.52979402614</v>
      </c>
      <c r="I73" s="1">
        <f t="shared" si="7"/>
        <v>8556821.8163940273</v>
      </c>
      <c r="J73" s="1">
        <v>24519678.561099999</v>
      </c>
      <c r="K73" s="1">
        <f>VLOOKUP($B73,'Historic CDM'!$K$3:$Q$15,4,FALSE)/12</f>
        <v>658279.00627590937</v>
      </c>
      <c r="L73" s="1">
        <f t="shared" si="8"/>
        <v>25177957.56737591</v>
      </c>
      <c r="M73" s="1">
        <v>11928804.916999999</v>
      </c>
      <c r="N73" s="1">
        <f>VLOOKUP($B73,'Historic CDM'!$K$3:$Q$15,5,FALSE)/12</f>
        <v>151024.82790661999</v>
      </c>
      <c r="O73" s="1">
        <f t="shared" si="9"/>
        <v>12079829.744906619</v>
      </c>
      <c r="P73" s="1">
        <v>187559.82018561487</v>
      </c>
      <c r="Q73" s="1">
        <v>100546.82</v>
      </c>
      <c r="R73" s="13">
        <v>61992.083333333336</v>
      </c>
      <c r="S73" s="13">
        <v>23871</v>
      </c>
      <c r="T73" s="7">
        <v>400.19899999999996</v>
      </c>
      <c r="U73" s="2">
        <v>24046</v>
      </c>
      <c r="V73" s="2">
        <v>2981</v>
      </c>
      <c r="W73" s="2">
        <v>327</v>
      </c>
      <c r="X73" s="4">
        <v>3</v>
      </c>
      <c r="Y73" s="2">
        <v>5273</v>
      </c>
      <c r="Z73" s="2">
        <v>143</v>
      </c>
    </row>
    <row r="74" spans="1:26">
      <c r="A74" s="11">
        <v>42005</v>
      </c>
      <c r="B74" s="9">
        <f t="shared" si="5"/>
        <v>2015</v>
      </c>
      <c r="C74" s="12">
        <v>76690797.902199998</v>
      </c>
      <c r="D74" s="12">
        <v>23218649.616300002</v>
      </c>
      <c r="E74" s="1">
        <f>VLOOKUP(B74,'Historic CDM'!$K$3:$Q$15,2,FALSE)/12</f>
        <v>244349.02858589092</v>
      </c>
      <c r="F74" s="12">
        <f t="shared" si="6"/>
        <v>23462998.644885894</v>
      </c>
      <c r="G74" s="12">
        <v>9373463.7122000009</v>
      </c>
      <c r="H74" s="1">
        <f>VLOOKUP($B74,'Historic CDM'!$K$3:$Q$15,3,FALSE)/12</f>
        <v>361798.65308540949</v>
      </c>
      <c r="I74" s="12">
        <f t="shared" si="7"/>
        <v>9735262.3652854096</v>
      </c>
      <c r="J74" s="12">
        <v>26610314.503999989</v>
      </c>
      <c r="K74" s="1">
        <f>VLOOKUP($B74,'Historic CDM'!$K$3:$Q$15,4,FALSE)/12</f>
        <v>812518.89372933994</v>
      </c>
      <c r="L74" s="12">
        <f t="shared" si="8"/>
        <v>27422833.39772933</v>
      </c>
      <c r="M74" s="12">
        <v>13507256.565400001</v>
      </c>
      <c r="N74" s="1">
        <f>VLOOKUP($B74,'Historic CDM'!$K$3:$Q$15,5,FALSE)/12</f>
        <v>276231.50019313511</v>
      </c>
      <c r="O74" s="12">
        <f t="shared" si="9"/>
        <v>13783488.065593136</v>
      </c>
      <c r="P74" s="12">
        <v>170670.78383055559</v>
      </c>
      <c r="Q74" s="12">
        <v>102628.61199999999</v>
      </c>
      <c r="R74" s="13">
        <v>59157.326589301461</v>
      </c>
      <c r="S74" s="13">
        <v>22799.581999999999</v>
      </c>
      <c r="T74" s="13">
        <v>400</v>
      </c>
      <c r="U74" s="12">
        <v>24058</v>
      </c>
      <c r="V74" s="12">
        <v>2984</v>
      </c>
      <c r="W74" s="12">
        <v>332</v>
      </c>
      <c r="X74" s="12">
        <v>3</v>
      </c>
      <c r="Y74" s="12">
        <v>5319</v>
      </c>
      <c r="Z74" s="12">
        <v>145</v>
      </c>
    </row>
    <row r="75" spans="1:26">
      <c r="A75" s="11">
        <v>42036</v>
      </c>
      <c r="B75" s="9">
        <f t="shared" si="5"/>
        <v>2015</v>
      </c>
      <c r="C75" s="12">
        <v>72418820.922800004</v>
      </c>
      <c r="D75" s="12">
        <v>21781951.7885</v>
      </c>
      <c r="E75" s="1">
        <f>VLOOKUP(B75,'Historic CDM'!$K$3:$Q$15,2,FALSE)/12</f>
        <v>244349.02858589092</v>
      </c>
      <c r="F75" s="12">
        <f t="shared" si="6"/>
        <v>22026300.817085892</v>
      </c>
      <c r="G75" s="12">
        <v>8811980.3143999986</v>
      </c>
      <c r="H75" s="1">
        <f>VLOOKUP($B75,'Historic CDM'!$K$3:$Q$15,3,FALSE)/12</f>
        <v>361798.65308540949</v>
      </c>
      <c r="I75" s="12">
        <f t="shared" si="7"/>
        <v>9173778.9674854074</v>
      </c>
      <c r="J75" s="12">
        <v>25664612.623199996</v>
      </c>
      <c r="K75" s="1">
        <f>VLOOKUP($B75,'Historic CDM'!$K$3:$Q$15,4,FALSE)/12</f>
        <v>812518.89372933994</v>
      </c>
      <c r="L75" s="12">
        <f t="shared" si="8"/>
        <v>26477131.516929336</v>
      </c>
      <c r="M75" s="12">
        <v>12506851.926000001</v>
      </c>
      <c r="N75" s="1">
        <f>VLOOKUP($B75,'Historic CDM'!$K$3:$Q$15,5,FALSE)/12</f>
        <v>276231.50019313511</v>
      </c>
      <c r="O75" s="12">
        <f t="shared" si="9"/>
        <v>12783083.426193137</v>
      </c>
      <c r="P75" s="12">
        <v>144400.45663055556</v>
      </c>
      <c r="Q75" s="12">
        <v>92520.156000000003</v>
      </c>
      <c r="R75" s="13">
        <v>54647.244852238888</v>
      </c>
      <c r="S75" s="13">
        <v>23147.5723</v>
      </c>
      <c r="T75" s="13">
        <v>395</v>
      </c>
      <c r="U75" s="12">
        <v>24066</v>
      </c>
      <c r="V75" s="12">
        <v>2987</v>
      </c>
      <c r="W75" s="12">
        <v>334</v>
      </c>
      <c r="X75" s="12">
        <v>3</v>
      </c>
      <c r="Y75" s="12">
        <v>5331</v>
      </c>
      <c r="Z75" s="12">
        <v>145</v>
      </c>
    </row>
    <row r="76" spans="1:26">
      <c r="A76" s="11">
        <v>42064</v>
      </c>
      <c r="B76" s="9">
        <f t="shared" si="5"/>
        <v>2015</v>
      </c>
      <c r="C76" s="12">
        <v>69146206.7324</v>
      </c>
      <c r="D76" s="12">
        <v>19920081.538200002</v>
      </c>
      <c r="E76" s="1">
        <f>VLOOKUP(B76,'Historic CDM'!$K$3:$Q$15,2,FALSE)/12</f>
        <v>244349.02858589092</v>
      </c>
      <c r="F76" s="12">
        <f t="shared" si="6"/>
        <v>20164430.566785894</v>
      </c>
      <c r="G76" s="12">
        <v>8597851.0780999996</v>
      </c>
      <c r="H76" s="1">
        <f>VLOOKUP($B76,'Historic CDM'!$K$3:$Q$15,3,FALSE)/12</f>
        <v>361798.65308540949</v>
      </c>
      <c r="I76" s="12">
        <f t="shared" si="7"/>
        <v>8959649.7311854083</v>
      </c>
      <c r="J76" s="12">
        <v>25279406.782899998</v>
      </c>
      <c r="K76" s="1">
        <f>VLOOKUP($B76,'Historic CDM'!$K$3:$Q$15,4,FALSE)/12</f>
        <v>812518.89372933994</v>
      </c>
      <c r="L76" s="12">
        <f t="shared" si="8"/>
        <v>26091925.676629338</v>
      </c>
      <c r="M76" s="12">
        <v>13448790.366599999</v>
      </c>
      <c r="N76" s="1">
        <f>VLOOKUP($B76,'Historic CDM'!$K$3:$Q$15,5,FALSE)/12</f>
        <v>276231.50019313511</v>
      </c>
      <c r="O76" s="12">
        <f t="shared" si="9"/>
        <v>13725021.866793135</v>
      </c>
      <c r="P76" s="12">
        <v>138398.50811944442</v>
      </c>
      <c r="Q76" s="12">
        <v>102432.61199999999</v>
      </c>
      <c r="R76" s="13">
        <v>64272.845044935879</v>
      </c>
      <c r="S76" s="13">
        <v>22491.500899999999</v>
      </c>
      <c r="T76" s="13">
        <v>395</v>
      </c>
      <c r="U76" s="12">
        <v>24037</v>
      </c>
      <c r="V76" s="12">
        <v>2987</v>
      </c>
      <c r="W76" s="12">
        <v>334</v>
      </c>
      <c r="X76" s="12">
        <v>3</v>
      </c>
      <c r="Y76" s="12">
        <v>5332</v>
      </c>
      <c r="Z76" s="12">
        <v>144</v>
      </c>
    </row>
    <row r="77" spans="1:26">
      <c r="A77" s="11">
        <v>42095</v>
      </c>
      <c r="B77" s="9">
        <f t="shared" si="5"/>
        <v>2015</v>
      </c>
      <c r="C77" s="12">
        <v>55966318.804000005</v>
      </c>
      <c r="D77" s="12">
        <v>14891066.8839</v>
      </c>
      <c r="E77" s="1">
        <f>VLOOKUP(B77,'Historic CDM'!$K$3:$Q$15,2,FALSE)/12</f>
        <v>244349.02858589092</v>
      </c>
      <c r="F77" s="12">
        <f t="shared" si="6"/>
        <v>15135415.91248589</v>
      </c>
      <c r="G77" s="12">
        <v>7066876.9368999992</v>
      </c>
      <c r="H77" s="1">
        <f>VLOOKUP($B77,'Historic CDM'!$K$3:$Q$15,3,FALSE)/12</f>
        <v>361798.65308540949</v>
      </c>
      <c r="I77" s="12">
        <f t="shared" si="7"/>
        <v>7428675.5899854088</v>
      </c>
      <c r="J77" s="12">
        <v>21468727.512600001</v>
      </c>
      <c r="K77" s="1">
        <f>VLOOKUP($B77,'Historic CDM'!$K$3:$Q$15,4,FALSE)/12</f>
        <v>812518.89372933994</v>
      </c>
      <c r="L77" s="12">
        <f t="shared" si="8"/>
        <v>22281246.406329341</v>
      </c>
      <c r="M77" s="12">
        <v>12249121.055300001</v>
      </c>
      <c r="N77" s="1">
        <f>VLOOKUP($B77,'Historic CDM'!$K$3:$Q$15,5,FALSE)/12</f>
        <v>276231.50019313511</v>
      </c>
      <c r="O77" s="12">
        <f t="shared" si="9"/>
        <v>12525352.555493137</v>
      </c>
      <c r="P77" s="12">
        <v>108964.26190833334</v>
      </c>
      <c r="Q77" s="12">
        <v>97033.164000000004</v>
      </c>
      <c r="R77" s="13">
        <v>55981.157055437739</v>
      </c>
      <c r="S77" s="13">
        <v>21966.301000000003</v>
      </c>
      <c r="T77" s="13">
        <v>395</v>
      </c>
      <c r="U77" s="12">
        <v>24025</v>
      </c>
      <c r="V77" s="12">
        <v>2998</v>
      </c>
      <c r="W77" s="12">
        <v>323</v>
      </c>
      <c r="X77" s="12">
        <v>3</v>
      </c>
      <c r="Y77" s="12">
        <v>5332</v>
      </c>
      <c r="Z77" s="12">
        <v>145</v>
      </c>
    </row>
    <row r="78" spans="1:26">
      <c r="A78" s="11">
        <v>42125</v>
      </c>
      <c r="B78" s="9">
        <f t="shared" si="5"/>
        <v>2015</v>
      </c>
      <c r="C78" s="12">
        <v>51539666.331099994</v>
      </c>
      <c r="D78" s="12">
        <v>10783706.8179</v>
      </c>
      <c r="E78" s="1">
        <f>VLOOKUP(B78,'Historic CDM'!$K$3:$Q$15,2,FALSE)/12</f>
        <v>244349.02858589092</v>
      </c>
      <c r="F78" s="12">
        <f t="shared" si="6"/>
        <v>11028055.84648589</v>
      </c>
      <c r="G78" s="12">
        <v>6497590.5354999993</v>
      </c>
      <c r="H78" s="1">
        <f>VLOOKUP($B78,'Historic CDM'!$K$3:$Q$15,3,FALSE)/12</f>
        <v>361798.65308540949</v>
      </c>
      <c r="I78" s="12">
        <f t="shared" si="7"/>
        <v>6859389.188585409</v>
      </c>
      <c r="J78" s="12">
        <v>20251872.9186</v>
      </c>
      <c r="K78" s="1">
        <f>VLOOKUP($B78,'Historic CDM'!$K$3:$Q$15,4,FALSE)/12</f>
        <v>812518.89372933994</v>
      </c>
      <c r="L78" s="12">
        <f t="shared" si="8"/>
        <v>21064391.812329341</v>
      </c>
      <c r="M78" s="12">
        <v>12964344.934</v>
      </c>
      <c r="N78" s="1">
        <f>VLOOKUP($B78,'Historic CDM'!$K$3:$Q$15,5,FALSE)/12</f>
        <v>276231.50019313511</v>
      </c>
      <c r="O78" s="12">
        <f t="shared" si="9"/>
        <v>13240576.434193136</v>
      </c>
      <c r="P78" s="12">
        <v>101697.70046222232</v>
      </c>
      <c r="Q78" s="12">
        <v>100112.82</v>
      </c>
      <c r="R78" s="13">
        <v>52214.997758303791</v>
      </c>
      <c r="S78" s="13">
        <v>24226.762299999999</v>
      </c>
      <c r="T78" s="13">
        <v>395</v>
      </c>
      <c r="U78" s="12">
        <v>23955</v>
      </c>
      <c r="V78" s="12">
        <v>2999</v>
      </c>
      <c r="W78" s="12">
        <v>324</v>
      </c>
      <c r="X78" s="12">
        <v>3</v>
      </c>
      <c r="Y78" s="12">
        <v>5332</v>
      </c>
      <c r="Z78" s="12">
        <v>145</v>
      </c>
    </row>
    <row r="79" spans="1:26">
      <c r="A79" s="11">
        <v>42156</v>
      </c>
      <c r="B79" s="9">
        <f t="shared" si="5"/>
        <v>2015</v>
      </c>
      <c r="C79" s="12">
        <v>52001573.203900002</v>
      </c>
      <c r="D79" s="12">
        <v>10865524.580499999</v>
      </c>
      <c r="E79" s="1">
        <f>VLOOKUP(B79,'Historic CDM'!$K$3:$Q$15,2,FALSE)/12</f>
        <v>244349.02858589092</v>
      </c>
      <c r="F79" s="12">
        <f t="shared" si="6"/>
        <v>11109873.60908589</v>
      </c>
      <c r="G79" s="12">
        <v>6562635.2018999998</v>
      </c>
      <c r="H79" s="1">
        <f>VLOOKUP($B79,'Historic CDM'!$K$3:$Q$15,3,FALSE)/12</f>
        <v>361798.65308540949</v>
      </c>
      <c r="I79" s="12">
        <f t="shared" si="7"/>
        <v>6924433.8549854094</v>
      </c>
      <c r="J79" s="12">
        <v>20286124.141900003</v>
      </c>
      <c r="K79" s="1">
        <f>VLOOKUP($B79,'Historic CDM'!$K$3:$Q$15,4,FALSE)/12</f>
        <v>812518.89372933994</v>
      </c>
      <c r="L79" s="12">
        <f t="shared" si="8"/>
        <v>21098643.035629343</v>
      </c>
      <c r="M79" s="12">
        <v>13306813.2217</v>
      </c>
      <c r="N79" s="1">
        <f>VLOOKUP($B79,'Historic CDM'!$K$3:$Q$15,5,FALSE)/12</f>
        <v>276231.50019313511</v>
      </c>
      <c r="O79" s="12">
        <f t="shared" si="9"/>
        <v>13583044.721893135</v>
      </c>
      <c r="P79" s="12">
        <v>87714.183414722094</v>
      </c>
      <c r="Q79" s="12">
        <v>96883.5</v>
      </c>
      <c r="R79" s="13">
        <v>52292.583151752995</v>
      </c>
      <c r="S79" s="13">
        <v>25661.125800000002</v>
      </c>
      <c r="T79" s="13">
        <v>395</v>
      </c>
      <c r="U79" s="12">
        <v>23911</v>
      </c>
      <c r="V79" s="12">
        <v>2981</v>
      </c>
      <c r="W79" s="12">
        <v>324</v>
      </c>
      <c r="X79" s="12">
        <v>3</v>
      </c>
      <c r="Y79" s="12">
        <v>5332</v>
      </c>
      <c r="Z79" s="12">
        <v>145</v>
      </c>
    </row>
    <row r="80" spans="1:26">
      <c r="A80" s="11">
        <v>42186</v>
      </c>
      <c r="B80" s="9">
        <f t="shared" si="5"/>
        <v>2015</v>
      </c>
      <c r="C80" s="12">
        <v>59124036.857799999</v>
      </c>
      <c r="D80" s="12">
        <v>12419916.391799999</v>
      </c>
      <c r="E80" s="1">
        <f>VLOOKUP(B80,'Historic CDM'!$K$3:$Q$15,2,FALSE)/12</f>
        <v>244349.02858589092</v>
      </c>
      <c r="F80" s="12">
        <f t="shared" si="6"/>
        <v>12664265.42038589</v>
      </c>
      <c r="G80" s="12">
        <v>7266379.8560000006</v>
      </c>
      <c r="H80" s="1">
        <f>VLOOKUP($B80,'Historic CDM'!$K$3:$Q$15,3,FALSE)/12</f>
        <v>361798.65308540949</v>
      </c>
      <c r="I80" s="12">
        <f t="shared" si="7"/>
        <v>7628178.5090854103</v>
      </c>
      <c r="J80" s="12">
        <v>22453731.404600006</v>
      </c>
      <c r="K80" s="1">
        <f>VLOOKUP($B80,'Historic CDM'!$K$3:$Q$15,4,FALSE)/12</f>
        <v>812518.89372933994</v>
      </c>
      <c r="L80" s="12">
        <f t="shared" si="8"/>
        <v>23266250.298329346</v>
      </c>
      <c r="M80" s="12">
        <v>15212263.853499999</v>
      </c>
      <c r="N80" s="1">
        <f>VLOOKUP($B80,'Historic CDM'!$K$3:$Q$15,5,FALSE)/12</f>
        <v>276231.50019313511</v>
      </c>
      <c r="O80" s="12">
        <f t="shared" si="9"/>
        <v>15488495.353693135</v>
      </c>
      <c r="P80" s="12">
        <v>96874.96602361105</v>
      </c>
      <c r="Q80" s="12">
        <v>100112.82</v>
      </c>
      <c r="R80" s="13">
        <v>52736.98166840247</v>
      </c>
      <c r="S80" s="13">
        <v>28796.947999999997</v>
      </c>
      <c r="T80" s="13">
        <v>406</v>
      </c>
      <c r="U80" s="12">
        <v>24016</v>
      </c>
      <c r="V80" s="12">
        <v>2985</v>
      </c>
      <c r="W80" s="12">
        <v>324</v>
      </c>
      <c r="X80" s="12">
        <v>3</v>
      </c>
      <c r="Y80" s="12">
        <v>5386</v>
      </c>
      <c r="Z80" s="12">
        <v>145</v>
      </c>
    </row>
    <row r="81" spans="1:26">
      <c r="A81" s="11">
        <v>42217</v>
      </c>
      <c r="B81" s="9">
        <f t="shared" ref="B81:B144" si="10">YEAR(A81)</f>
        <v>2015</v>
      </c>
      <c r="C81" s="12">
        <v>59360612.769200005</v>
      </c>
      <c r="D81" s="12">
        <v>13163964.7839</v>
      </c>
      <c r="E81" s="1">
        <f>VLOOKUP(B81,'Historic CDM'!$K$3:$Q$15,2,FALSE)/12</f>
        <v>244349.02858589092</v>
      </c>
      <c r="F81" s="12">
        <f t="shared" si="6"/>
        <v>13408313.81248589</v>
      </c>
      <c r="G81" s="12">
        <v>7502122.0833999999</v>
      </c>
      <c r="H81" s="1">
        <f>VLOOKUP($B81,'Historic CDM'!$K$3:$Q$15,3,FALSE)/12</f>
        <v>361798.65308540949</v>
      </c>
      <c r="I81" s="12">
        <f t="shared" si="7"/>
        <v>7863920.7364854096</v>
      </c>
      <c r="J81" s="12">
        <v>23212922.916799996</v>
      </c>
      <c r="K81" s="1">
        <f>VLOOKUP($B81,'Historic CDM'!$K$3:$Q$15,4,FALSE)/12</f>
        <v>812518.89372933994</v>
      </c>
      <c r="L81" s="12">
        <f t="shared" si="8"/>
        <v>24025441.810529336</v>
      </c>
      <c r="M81" s="12">
        <v>15344121.907200001</v>
      </c>
      <c r="N81" s="1">
        <f>VLOOKUP($B81,'Historic CDM'!$K$3:$Q$15,5,FALSE)/12</f>
        <v>276231.50019313511</v>
      </c>
      <c r="O81" s="12">
        <f t="shared" si="9"/>
        <v>15620353.407393137</v>
      </c>
      <c r="P81" s="12">
        <v>112192.78616361131</v>
      </c>
      <c r="Q81" s="12">
        <v>100112.82</v>
      </c>
      <c r="R81" s="13">
        <v>52806.010282242409</v>
      </c>
      <c r="S81" s="13">
        <v>28788.439200000001</v>
      </c>
      <c r="T81" s="13">
        <v>406</v>
      </c>
      <c r="U81" s="12">
        <v>24017</v>
      </c>
      <c r="V81" s="12">
        <v>2991</v>
      </c>
      <c r="W81" s="12">
        <v>324</v>
      </c>
      <c r="X81" s="12">
        <v>3</v>
      </c>
      <c r="Y81" s="12">
        <v>5375</v>
      </c>
      <c r="Z81" s="12">
        <v>145</v>
      </c>
    </row>
    <row r="82" spans="1:26">
      <c r="A82" s="11">
        <v>42248</v>
      </c>
      <c r="B82" s="9">
        <f t="shared" si="10"/>
        <v>2015</v>
      </c>
      <c r="C82" s="12">
        <v>58223343.968600012</v>
      </c>
      <c r="D82" s="12">
        <v>12612388.363700001</v>
      </c>
      <c r="E82" s="1">
        <f>VLOOKUP(B82,'Historic CDM'!$K$3:$Q$15,2,FALSE)/12</f>
        <v>244349.02858589092</v>
      </c>
      <c r="F82" s="12">
        <f t="shared" si="6"/>
        <v>12856737.392285891</v>
      </c>
      <c r="G82" s="12">
        <v>6890857.8774999995</v>
      </c>
      <c r="H82" s="1">
        <f>VLOOKUP($B82,'Historic CDM'!$K$3:$Q$15,3,FALSE)/12</f>
        <v>361798.65308540949</v>
      </c>
      <c r="I82" s="12">
        <f t="shared" si="7"/>
        <v>7252656.5305854091</v>
      </c>
      <c r="J82" s="12">
        <v>21508048.339000002</v>
      </c>
      <c r="K82" s="1">
        <f>VLOOKUP($B82,'Historic CDM'!$K$3:$Q$15,4,FALSE)/12</f>
        <v>812518.89372933994</v>
      </c>
      <c r="L82" s="12">
        <f t="shared" si="8"/>
        <v>22320567.232729342</v>
      </c>
      <c r="M82" s="12">
        <v>15191088.942999998</v>
      </c>
      <c r="N82" s="1">
        <f>VLOOKUP($B82,'Historic CDM'!$K$3:$Q$15,5,FALSE)/12</f>
        <v>276231.50019313511</v>
      </c>
      <c r="O82" s="12">
        <f t="shared" si="9"/>
        <v>15467320.443193134</v>
      </c>
      <c r="P82" s="12">
        <v>139153.18567500007</v>
      </c>
      <c r="Q82" s="12">
        <v>96883.5</v>
      </c>
      <c r="R82" s="13">
        <v>54899.946558455871</v>
      </c>
      <c r="S82" s="13">
        <v>30238.825800000006</v>
      </c>
      <c r="T82" s="13">
        <v>405</v>
      </c>
      <c r="U82" s="12">
        <v>24111</v>
      </c>
      <c r="V82" s="12">
        <v>2984</v>
      </c>
      <c r="W82" s="12">
        <v>325</v>
      </c>
      <c r="X82" s="12">
        <v>3</v>
      </c>
      <c r="Y82" s="12">
        <v>5392</v>
      </c>
      <c r="Z82" s="12">
        <v>145</v>
      </c>
    </row>
    <row r="83" spans="1:26">
      <c r="A83" s="11">
        <v>42278</v>
      </c>
      <c r="B83" s="9">
        <f t="shared" si="10"/>
        <v>2015</v>
      </c>
      <c r="C83" s="12">
        <v>54830678.717000008</v>
      </c>
      <c r="D83" s="12">
        <v>13198793.766899999</v>
      </c>
      <c r="E83" s="1">
        <f>VLOOKUP(B83,'Historic CDM'!$K$3:$Q$15,2,FALSE)/12</f>
        <v>244349.02858589092</v>
      </c>
      <c r="F83" s="12">
        <f t="shared" si="6"/>
        <v>13443142.79548589</v>
      </c>
      <c r="G83" s="12">
        <v>6562866.6672</v>
      </c>
      <c r="H83" s="1">
        <f>VLOOKUP($B83,'Historic CDM'!$K$3:$Q$15,3,FALSE)/12</f>
        <v>361798.65308540949</v>
      </c>
      <c r="I83" s="12">
        <f t="shared" si="7"/>
        <v>6924665.3202854097</v>
      </c>
      <c r="J83" s="12">
        <v>20982478.454300009</v>
      </c>
      <c r="K83" s="1">
        <f>VLOOKUP($B83,'Historic CDM'!$K$3:$Q$15,4,FALSE)/12</f>
        <v>812518.89372933994</v>
      </c>
      <c r="L83" s="12">
        <f t="shared" si="8"/>
        <v>21794997.348029349</v>
      </c>
      <c r="M83" s="12">
        <v>12935384.503600001</v>
      </c>
      <c r="N83" s="1">
        <f>VLOOKUP($B83,'Historic CDM'!$K$3:$Q$15,5,FALSE)/12</f>
        <v>276231.50019313511</v>
      </c>
      <c r="O83" s="12">
        <f t="shared" si="9"/>
        <v>13211616.003793137</v>
      </c>
      <c r="P83" s="12">
        <v>162734.52848333333</v>
      </c>
      <c r="Q83" s="12">
        <v>100112.82</v>
      </c>
      <c r="R83" s="13">
        <v>55871.016067387725</v>
      </c>
      <c r="S83" s="13">
        <v>23846.674999999999</v>
      </c>
      <c r="T83" s="13">
        <v>404</v>
      </c>
      <c r="U83" s="12">
        <v>24146</v>
      </c>
      <c r="V83" s="12">
        <v>2973</v>
      </c>
      <c r="W83" s="12">
        <v>325</v>
      </c>
      <c r="X83" s="12">
        <v>3</v>
      </c>
      <c r="Y83" s="12">
        <v>5372</v>
      </c>
      <c r="Z83" s="12">
        <v>145</v>
      </c>
    </row>
    <row r="84" spans="1:26">
      <c r="A84" s="11">
        <v>42309</v>
      </c>
      <c r="B84" s="9">
        <f t="shared" si="10"/>
        <v>2015</v>
      </c>
      <c r="C84" s="12">
        <v>56165766.642099999</v>
      </c>
      <c r="D84" s="12">
        <v>14477538.812100003</v>
      </c>
      <c r="E84" s="1">
        <f>VLOOKUP(B84,'Historic CDM'!$K$3:$Q$15,2,FALSE)/12</f>
        <v>244349.02858589092</v>
      </c>
      <c r="F84" s="12">
        <f t="shared" si="6"/>
        <v>14721887.840685893</v>
      </c>
      <c r="G84" s="12">
        <v>6759754.0013999976</v>
      </c>
      <c r="H84" s="1">
        <f>VLOOKUP($B84,'Historic CDM'!$K$3:$Q$15,3,FALSE)/12</f>
        <v>361798.65308540949</v>
      </c>
      <c r="I84" s="12">
        <f t="shared" si="7"/>
        <v>7121552.6544854073</v>
      </c>
      <c r="J84" s="12">
        <v>21191140.551400002</v>
      </c>
      <c r="K84" s="1">
        <f>VLOOKUP($B84,'Historic CDM'!$K$3:$Q$15,4,FALSE)/12</f>
        <v>812518.89372933994</v>
      </c>
      <c r="L84" s="12">
        <f t="shared" si="8"/>
        <v>22003659.445129342</v>
      </c>
      <c r="M84" s="12">
        <v>12444304.470999999</v>
      </c>
      <c r="N84" s="1">
        <f>VLOOKUP($B84,'Historic CDM'!$K$3:$Q$15,5,FALSE)/12</f>
        <v>276231.50019313511</v>
      </c>
      <c r="O84" s="12">
        <f t="shared" si="9"/>
        <v>12720535.971193135</v>
      </c>
      <c r="P84" s="12">
        <v>174292.37257083337</v>
      </c>
      <c r="Q84" s="12">
        <v>96883.5</v>
      </c>
      <c r="R84" s="13">
        <v>51185.715260928067</v>
      </c>
      <c r="S84" s="13">
        <v>25286.931100000002</v>
      </c>
      <c r="T84" s="13">
        <v>404</v>
      </c>
      <c r="U84" s="12">
        <v>24163</v>
      </c>
      <c r="V84" s="12">
        <v>2965</v>
      </c>
      <c r="W84" s="12">
        <v>325</v>
      </c>
      <c r="X84" s="12">
        <v>3</v>
      </c>
      <c r="Y84" s="12">
        <v>5389</v>
      </c>
      <c r="Z84" s="12">
        <v>145</v>
      </c>
    </row>
    <row r="85" spans="1:26">
      <c r="A85" s="11">
        <v>42339</v>
      </c>
      <c r="B85" s="9">
        <f t="shared" si="10"/>
        <v>2015</v>
      </c>
      <c r="C85" s="12">
        <v>59937648.782600001</v>
      </c>
      <c r="D85" s="12">
        <v>16263366.470000001</v>
      </c>
      <c r="E85" s="1">
        <f>VLOOKUP(B85,'Historic CDM'!$K$3:$Q$15,2,FALSE)/12</f>
        <v>244349.02858589092</v>
      </c>
      <c r="F85" s="12">
        <f t="shared" si="6"/>
        <v>16507715.498585891</v>
      </c>
      <c r="G85" s="12">
        <v>7172927.9121000003</v>
      </c>
      <c r="H85" s="1">
        <f>VLOOKUP($B85,'Historic CDM'!$K$3:$Q$15,3,FALSE)/12</f>
        <v>361798.65308540949</v>
      </c>
      <c r="I85" s="12">
        <f t="shared" si="7"/>
        <v>7534726.56518541</v>
      </c>
      <c r="J85" s="12">
        <v>22612914.108899996</v>
      </c>
      <c r="K85" s="1">
        <f>VLOOKUP($B85,'Historic CDM'!$K$3:$Q$15,4,FALSE)/12</f>
        <v>812518.89372933994</v>
      </c>
      <c r="L85" s="12">
        <f t="shared" si="8"/>
        <v>23425433.002629336</v>
      </c>
      <c r="M85" s="12">
        <v>13109295.653600002</v>
      </c>
      <c r="N85" s="1">
        <f>VLOOKUP($B85,'Historic CDM'!$K$3:$Q$15,5,FALSE)/12</f>
        <v>276231.50019313511</v>
      </c>
      <c r="O85" s="12">
        <f t="shared" si="9"/>
        <v>13385527.153793138</v>
      </c>
      <c r="P85" s="12">
        <v>189066.11394083331</v>
      </c>
      <c r="Q85" s="12">
        <v>100010.82</v>
      </c>
      <c r="R85" s="13">
        <v>45853.749146189504</v>
      </c>
      <c r="S85" s="13">
        <v>22693.762999999999</v>
      </c>
      <c r="T85" s="13">
        <v>404</v>
      </c>
      <c r="U85" s="12">
        <v>24169</v>
      </c>
      <c r="V85" s="12">
        <v>2969</v>
      </c>
      <c r="W85" s="12">
        <v>324</v>
      </c>
      <c r="X85" s="12">
        <v>3</v>
      </c>
      <c r="Y85" s="12">
        <v>5383</v>
      </c>
      <c r="Z85" s="12">
        <v>145</v>
      </c>
    </row>
    <row r="86" spans="1:26">
      <c r="A86" s="11">
        <v>42370</v>
      </c>
      <c r="B86" s="9">
        <f t="shared" si="10"/>
        <v>2016</v>
      </c>
      <c r="C86" s="12">
        <v>70406529.021300003</v>
      </c>
      <c r="D86" s="12">
        <v>20754814.789599996</v>
      </c>
      <c r="E86" s="1">
        <f>VLOOKUP(B86,'Historic CDM'!$K$3:$Q$15,2,FALSE)/12</f>
        <v>339299.6844840846</v>
      </c>
      <c r="F86" s="12">
        <f t="shared" si="6"/>
        <v>21094114.474084079</v>
      </c>
      <c r="G86" s="12">
        <v>8529103.313099999</v>
      </c>
      <c r="H86" s="1">
        <f>VLOOKUP($B86,'Historic CDM'!$K$3:$Q$15,3,FALSE)/12</f>
        <v>502378.44566334272</v>
      </c>
      <c r="I86" s="12">
        <f t="shared" si="7"/>
        <v>9031481.7587633412</v>
      </c>
      <c r="J86" s="12">
        <v>25061848.338000007</v>
      </c>
      <c r="K86" s="1">
        <f>VLOOKUP($B86,'Historic CDM'!$K$3:$Q$15,4,FALSE)/12</f>
        <v>931384.3899056603</v>
      </c>
      <c r="L86" s="12">
        <f t="shared" si="8"/>
        <v>25993232.727905668</v>
      </c>
      <c r="M86" s="12">
        <v>14384362.7938</v>
      </c>
      <c r="N86" s="1">
        <f>VLOOKUP($B86,'Historic CDM'!$K$3:$Q$15,5,FALSE)/12</f>
        <v>418346.82824717317</v>
      </c>
      <c r="O86" s="12">
        <f t="shared" si="9"/>
        <v>14802709.622047173</v>
      </c>
      <c r="P86" s="12">
        <v>184632.84000000003</v>
      </c>
      <c r="Q86" s="12">
        <v>102432.61199999999</v>
      </c>
      <c r="R86" s="13">
        <v>52606.346830427632</v>
      </c>
      <c r="S86" s="13">
        <v>24010.696400000001</v>
      </c>
      <c r="T86" s="13">
        <v>405</v>
      </c>
      <c r="U86" s="12">
        <v>24173</v>
      </c>
      <c r="V86" s="12">
        <v>2967</v>
      </c>
      <c r="W86" s="12">
        <v>325</v>
      </c>
      <c r="X86" s="12">
        <v>3</v>
      </c>
      <c r="Y86" s="12">
        <v>5394</v>
      </c>
      <c r="Z86" s="12">
        <v>145</v>
      </c>
    </row>
    <row r="87" spans="1:26">
      <c r="A87" s="11">
        <v>42401</v>
      </c>
      <c r="B87" s="9">
        <f t="shared" si="10"/>
        <v>2016</v>
      </c>
      <c r="C87" s="12">
        <v>66097836.691799991</v>
      </c>
      <c r="D87" s="12">
        <v>19220321.7674</v>
      </c>
      <c r="E87" s="1">
        <f>VLOOKUP(B87,'Historic CDM'!$K$3:$Q$15,2,FALSE)/12</f>
        <v>339299.6844840846</v>
      </c>
      <c r="F87" s="12">
        <f t="shared" si="6"/>
        <v>19559621.451884083</v>
      </c>
      <c r="G87" s="12">
        <v>8050025.1751000006</v>
      </c>
      <c r="H87" s="1">
        <f>VLOOKUP($B87,'Historic CDM'!$K$3:$Q$15,3,FALSE)/12</f>
        <v>502378.44566334272</v>
      </c>
      <c r="I87" s="12">
        <f t="shared" si="7"/>
        <v>8552403.6207633428</v>
      </c>
      <c r="J87" s="12">
        <v>23680739.033899996</v>
      </c>
      <c r="K87" s="1">
        <f>VLOOKUP($B87,'Historic CDM'!$K$3:$Q$15,4,FALSE)/12</f>
        <v>931384.3899056603</v>
      </c>
      <c r="L87" s="12">
        <f t="shared" si="8"/>
        <v>24612123.423805658</v>
      </c>
      <c r="M87" s="12">
        <v>13018434.248599999</v>
      </c>
      <c r="N87" s="1">
        <f>VLOOKUP($B87,'Historic CDM'!$K$3:$Q$15,5,FALSE)/12</f>
        <v>418346.82824717317</v>
      </c>
      <c r="O87" s="12">
        <f t="shared" si="9"/>
        <v>13436781.076847171</v>
      </c>
      <c r="P87" s="12">
        <v>158574.27000000002</v>
      </c>
      <c r="Q87" s="12">
        <v>95824.308000000005</v>
      </c>
      <c r="R87" s="13">
        <v>52088.659953310293</v>
      </c>
      <c r="S87" s="13">
        <v>23913.092100000002</v>
      </c>
      <c r="T87" s="13">
        <v>405</v>
      </c>
      <c r="U87" s="12">
        <v>24157</v>
      </c>
      <c r="V87" s="12">
        <v>2964</v>
      </c>
      <c r="W87" s="12">
        <v>327</v>
      </c>
      <c r="X87" s="12">
        <v>3</v>
      </c>
      <c r="Y87" s="12">
        <v>5393</v>
      </c>
      <c r="Z87" s="12">
        <v>145</v>
      </c>
    </row>
    <row r="88" spans="1:26">
      <c r="A88" s="11">
        <v>42430</v>
      </c>
      <c r="B88" s="9">
        <f t="shared" si="10"/>
        <v>2016</v>
      </c>
      <c r="C88" s="12">
        <v>63414490.457700007</v>
      </c>
      <c r="D88" s="12">
        <v>17619063.504499998</v>
      </c>
      <c r="E88" s="1">
        <f>VLOOKUP(B88,'Historic CDM'!$K$3:$Q$15,2,FALSE)/12</f>
        <v>339299.6844840846</v>
      </c>
      <c r="F88" s="12">
        <f t="shared" si="6"/>
        <v>17958363.188984081</v>
      </c>
      <c r="G88" s="12">
        <v>7779627.5218000002</v>
      </c>
      <c r="H88" s="1">
        <f>VLOOKUP($B88,'Historic CDM'!$K$3:$Q$15,3,FALSE)/12</f>
        <v>502378.44566334272</v>
      </c>
      <c r="I88" s="12">
        <f t="shared" si="7"/>
        <v>8282005.9674633425</v>
      </c>
      <c r="J88" s="12">
        <v>23435403.499300003</v>
      </c>
      <c r="K88" s="1">
        <f>VLOOKUP($B88,'Historic CDM'!$K$3:$Q$15,4,FALSE)/12</f>
        <v>931384.3899056603</v>
      </c>
      <c r="L88" s="12">
        <f t="shared" si="8"/>
        <v>24366787.889205664</v>
      </c>
      <c r="M88" s="12">
        <v>12973579.252999999</v>
      </c>
      <c r="N88" s="1">
        <f>VLOOKUP($B88,'Historic CDM'!$K$3:$Q$15,5,FALSE)/12</f>
        <v>418346.82824717317</v>
      </c>
      <c r="O88" s="12">
        <f t="shared" si="9"/>
        <v>13391926.081247171</v>
      </c>
      <c r="P88" s="12">
        <v>151090</v>
      </c>
      <c r="Q88" s="12">
        <v>102592.61199999999</v>
      </c>
      <c r="R88" s="13">
        <v>63444.524611635868</v>
      </c>
      <c r="S88" s="13">
        <v>22991.368900000001</v>
      </c>
      <c r="T88" s="13">
        <v>405</v>
      </c>
      <c r="U88" s="12">
        <v>24168</v>
      </c>
      <c r="V88" s="12">
        <v>2960</v>
      </c>
      <c r="W88" s="12">
        <v>328</v>
      </c>
      <c r="X88" s="12">
        <v>3</v>
      </c>
      <c r="Y88" s="12">
        <v>5390</v>
      </c>
      <c r="Z88" s="12">
        <v>145</v>
      </c>
    </row>
    <row r="89" spans="1:26">
      <c r="A89" s="11">
        <v>42461</v>
      </c>
      <c r="B89" s="9">
        <f t="shared" si="10"/>
        <v>2016</v>
      </c>
      <c r="C89" s="12">
        <v>55936953.085399993</v>
      </c>
      <c r="D89" s="12">
        <v>14096673.867799999</v>
      </c>
      <c r="E89" s="1">
        <f>VLOOKUP(B89,'Historic CDM'!$K$3:$Q$15,2,FALSE)/12</f>
        <v>339299.6844840846</v>
      </c>
      <c r="F89" s="12">
        <f t="shared" si="6"/>
        <v>14435973.552284084</v>
      </c>
      <c r="G89" s="12">
        <v>6853277.9141999995</v>
      </c>
      <c r="H89" s="1">
        <f>VLOOKUP($B89,'Historic CDM'!$K$3:$Q$15,3,FALSE)/12</f>
        <v>502378.44566334272</v>
      </c>
      <c r="I89" s="12">
        <f t="shared" si="7"/>
        <v>7355656.3598633427</v>
      </c>
      <c r="J89" s="12">
        <v>20845833.939100001</v>
      </c>
      <c r="K89" s="1">
        <f>VLOOKUP($B89,'Historic CDM'!$K$3:$Q$15,4,FALSE)/12</f>
        <v>931384.3899056603</v>
      </c>
      <c r="L89" s="12">
        <f t="shared" si="8"/>
        <v>21777218.329005662</v>
      </c>
      <c r="M89" s="12">
        <v>12114692.385599999</v>
      </c>
      <c r="N89" s="1">
        <f>VLOOKUP($B89,'Historic CDM'!$K$3:$Q$15,5,FALSE)/12</f>
        <v>418346.82824717317</v>
      </c>
      <c r="O89" s="12">
        <f t="shared" si="9"/>
        <v>12533039.213847172</v>
      </c>
      <c r="P89" s="12">
        <v>127388.56</v>
      </c>
      <c r="Q89" s="12">
        <v>99440.960000000006</v>
      </c>
      <c r="R89" s="13">
        <v>57556.101334836465</v>
      </c>
      <c r="S89" s="13">
        <v>21695.065399999999</v>
      </c>
      <c r="T89" s="13">
        <v>405</v>
      </c>
      <c r="U89" s="12">
        <v>24004</v>
      </c>
      <c r="V89" s="12">
        <v>2961</v>
      </c>
      <c r="W89" s="12">
        <v>324</v>
      </c>
      <c r="X89" s="12">
        <v>3</v>
      </c>
      <c r="Y89" s="12">
        <v>5390</v>
      </c>
      <c r="Z89" s="12">
        <v>144</v>
      </c>
    </row>
    <row r="90" spans="1:26">
      <c r="A90" s="11">
        <v>42491</v>
      </c>
      <c r="B90" s="9">
        <f t="shared" si="10"/>
        <v>2016</v>
      </c>
      <c r="C90" s="12">
        <v>52415152.503399998</v>
      </c>
      <c r="D90" s="12">
        <v>11063259.794</v>
      </c>
      <c r="E90" s="1">
        <f>VLOOKUP(B90,'Historic CDM'!$K$3:$Q$15,2,FALSE)/12</f>
        <v>339299.6844840846</v>
      </c>
      <c r="F90" s="12">
        <f t="shared" si="6"/>
        <v>11402559.478484085</v>
      </c>
      <c r="G90" s="12">
        <v>6541686.0662000002</v>
      </c>
      <c r="H90" s="1">
        <f>VLOOKUP($B90,'Historic CDM'!$K$3:$Q$15,3,FALSE)/12</f>
        <v>502378.44566334272</v>
      </c>
      <c r="I90" s="12">
        <f t="shared" si="7"/>
        <v>7044064.5118633434</v>
      </c>
      <c r="J90" s="12">
        <v>20665251.4943</v>
      </c>
      <c r="K90" s="1">
        <f>VLOOKUP($B90,'Historic CDM'!$K$3:$Q$15,4,FALSE)/12</f>
        <v>931384.3899056603</v>
      </c>
      <c r="L90" s="12">
        <f t="shared" si="8"/>
        <v>21596635.884205662</v>
      </c>
      <c r="M90" s="12">
        <v>12700093.3561</v>
      </c>
      <c r="N90" s="1">
        <f>VLOOKUP($B90,'Historic CDM'!$K$3:$Q$15,5,FALSE)/12</f>
        <v>418346.82824717317</v>
      </c>
      <c r="O90" s="12">
        <f t="shared" si="9"/>
        <v>13118440.184347173</v>
      </c>
      <c r="P90" s="12">
        <v>114785.71</v>
      </c>
      <c r="Q90" s="12">
        <v>102820.11199999999</v>
      </c>
      <c r="R90" s="13">
        <v>50509.350853288197</v>
      </c>
      <c r="S90" s="13">
        <v>24976.407999999996</v>
      </c>
      <c r="T90" s="13">
        <v>404</v>
      </c>
      <c r="U90" s="12">
        <v>23924</v>
      </c>
      <c r="V90" s="12">
        <v>2957</v>
      </c>
      <c r="W90" s="12">
        <v>324</v>
      </c>
      <c r="X90" s="12">
        <v>3</v>
      </c>
      <c r="Y90" s="12">
        <v>5384</v>
      </c>
      <c r="Z90" s="12">
        <v>144</v>
      </c>
    </row>
    <row r="91" spans="1:26">
      <c r="A91" s="11">
        <v>42522</v>
      </c>
      <c r="B91" s="9">
        <f t="shared" si="10"/>
        <v>2016</v>
      </c>
      <c r="C91" s="12">
        <v>54155422.312799998</v>
      </c>
      <c r="D91" s="12">
        <v>11401146.703099998</v>
      </c>
      <c r="E91" s="1">
        <f>VLOOKUP(B91,'Historic CDM'!$K$3:$Q$15,2,FALSE)/12</f>
        <v>339299.6844840846</v>
      </c>
      <c r="F91" s="12">
        <f t="shared" si="6"/>
        <v>11740446.387584083</v>
      </c>
      <c r="G91" s="12">
        <v>6765859.5701000001</v>
      </c>
      <c r="H91" s="1">
        <f>VLOOKUP($B91,'Historic CDM'!$K$3:$Q$15,3,FALSE)/12</f>
        <v>502378.44566334272</v>
      </c>
      <c r="I91" s="12">
        <f t="shared" si="7"/>
        <v>7268238.0157633424</v>
      </c>
      <c r="J91" s="12">
        <v>20950426.690300003</v>
      </c>
      <c r="K91" s="1">
        <f>VLOOKUP($B91,'Historic CDM'!$K$3:$Q$15,4,FALSE)/12</f>
        <v>931384.3899056603</v>
      </c>
      <c r="L91" s="12">
        <f t="shared" si="8"/>
        <v>21881811.080205664</v>
      </c>
      <c r="M91" s="12">
        <v>13516519.053400001</v>
      </c>
      <c r="N91" s="1">
        <f>VLOOKUP($B91,'Historic CDM'!$K$3:$Q$15,5,FALSE)/12</f>
        <v>418346.82824717317</v>
      </c>
      <c r="O91" s="12">
        <f t="shared" si="9"/>
        <v>13934865.881647173</v>
      </c>
      <c r="P91" s="12">
        <v>115395.7</v>
      </c>
      <c r="Q91" s="12">
        <v>99528.960000000006</v>
      </c>
      <c r="R91" s="13">
        <v>51782.149148045159</v>
      </c>
      <c r="S91" s="13">
        <v>26216.606299999999</v>
      </c>
      <c r="T91" s="13">
        <v>453</v>
      </c>
      <c r="U91" s="12">
        <v>24024</v>
      </c>
      <c r="V91" s="12">
        <v>2954</v>
      </c>
      <c r="W91" s="12">
        <v>325</v>
      </c>
      <c r="X91" s="12">
        <v>3</v>
      </c>
      <c r="Y91" s="12">
        <v>5730</v>
      </c>
      <c r="Z91" s="12">
        <v>144</v>
      </c>
    </row>
    <row r="92" spans="1:26">
      <c r="A92" s="11">
        <v>42552</v>
      </c>
      <c r="B92" s="9">
        <f t="shared" si="10"/>
        <v>2016</v>
      </c>
      <c r="C92" s="12">
        <v>62878145.297999993</v>
      </c>
      <c r="D92" s="12">
        <v>13851488.416199999</v>
      </c>
      <c r="E92" s="1">
        <f>VLOOKUP(B92,'Historic CDM'!$K$3:$Q$15,2,FALSE)/12</f>
        <v>339299.6844840846</v>
      </c>
      <c r="F92" s="12">
        <f t="shared" si="6"/>
        <v>14190788.100684084</v>
      </c>
      <c r="G92" s="12">
        <v>7737061.9649999999</v>
      </c>
      <c r="H92" s="1">
        <f>VLOOKUP($B92,'Historic CDM'!$K$3:$Q$15,3,FALSE)/12</f>
        <v>502378.44566334272</v>
      </c>
      <c r="I92" s="12">
        <f t="shared" si="7"/>
        <v>8239440.4106633421</v>
      </c>
      <c r="J92" s="12">
        <v>23644816.229700003</v>
      </c>
      <c r="K92" s="1">
        <f>VLOOKUP($B92,'Historic CDM'!$K$3:$Q$15,4,FALSE)/12</f>
        <v>931384.3899056603</v>
      </c>
      <c r="L92" s="12">
        <f t="shared" si="8"/>
        <v>24576200.619605664</v>
      </c>
      <c r="M92" s="12">
        <v>15687041.080399999</v>
      </c>
      <c r="N92" s="1">
        <f>VLOOKUP($B92,'Historic CDM'!$K$3:$Q$15,5,FALSE)/12</f>
        <v>418346.82824717317</v>
      </c>
      <c r="O92" s="12">
        <f t="shared" si="9"/>
        <v>16105387.908647172</v>
      </c>
      <c r="P92" s="12">
        <v>123911.42</v>
      </c>
      <c r="Q92" s="12">
        <v>102773.61199999999</v>
      </c>
      <c r="R92" s="13">
        <v>54582.679486749985</v>
      </c>
      <c r="S92" s="13">
        <v>28989.612000000001</v>
      </c>
      <c r="T92" s="13">
        <v>453</v>
      </c>
      <c r="U92" s="12">
        <v>24069</v>
      </c>
      <c r="V92" s="12">
        <v>2952</v>
      </c>
      <c r="W92" s="12">
        <v>326</v>
      </c>
      <c r="X92" s="12">
        <v>3</v>
      </c>
      <c r="Y92" s="12">
        <v>5730</v>
      </c>
      <c r="Z92" s="12">
        <v>144</v>
      </c>
    </row>
    <row r="93" spans="1:26">
      <c r="A93" s="11">
        <v>42583</v>
      </c>
      <c r="B93" s="9">
        <f t="shared" si="10"/>
        <v>2016</v>
      </c>
      <c r="C93" s="12">
        <v>66508425.302200004</v>
      </c>
      <c r="D93" s="12">
        <v>14324780.231399998</v>
      </c>
      <c r="E93" s="1">
        <f>VLOOKUP(B93,'Historic CDM'!$K$3:$Q$15,2,FALSE)/12</f>
        <v>339299.6844840846</v>
      </c>
      <c r="F93" s="12">
        <f t="shared" si="6"/>
        <v>14664079.915884083</v>
      </c>
      <c r="G93" s="12">
        <v>7868293.3522999994</v>
      </c>
      <c r="H93" s="1">
        <f>VLOOKUP($B93,'Historic CDM'!$K$3:$Q$15,3,FALSE)/12</f>
        <v>502378.44566334272</v>
      </c>
      <c r="I93" s="12">
        <f t="shared" si="7"/>
        <v>8370671.7979633417</v>
      </c>
      <c r="J93" s="12">
        <v>24543742.43480001</v>
      </c>
      <c r="K93" s="1">
        <f>VLOOKUP($B93,'Historic CDM'!$K$3:$Q$15,4,FALSE)/12</f>
        <v>931384.3899056603</v>
      </c>
      <c r="L93" s="12">
        <f t="shared" si="8"/>
        <v>25475126.824705672</v>
      </c>
      <c r="M93" s="12">
        <v>16519841.488099998</v>
      </c>
      <c r="N93" s="1">
        <f>VLOOKUP($B93,'Historic CDM'!$K$3:$Q$15,5,FALSE)/12</f>
        <v>418346.82824717317</v>
      </c>
      <c r="O93" s="12">
        <f t="shared" si="9"/>
        <v>16938188.316347171</v>
      </c>
      <c r="P93" s="12">
        <v>139374.28</v>
      </c>
      <c r="Q93" s="12">
        <v>102773.61199999999</v>
      </c>
      <c r="R93" s="13">
        <v>63368.863278501798</v>
      </c>
      <c r="S93" s="13">
        <v>30483.6014</v>
      </c>
      <c r="T93" s="13">
        <v>451</v>
      </c>
      <c r="U93" s="12">
        <v>24049</v>
      </c>
      <c r="V93" s="12">
        <v>2946</v>
      </c>
      <c r="W93" s="12">
        <v>326</v>
      </c>
      <c r="X93" s="12">
        <v>3</v>
      </c>
      <c r="Y93" s="12">
        <v>5714</v>
      </c>
      <c r="Z93" s="12">
        <v>144</v>
      </c>
    </row>
    <row r="94" spans="1:26">
      <c r="A94" s="11">
        <v>42614</v>
      </c>
      <c r="B94" s="9">
        <f t="shared" si="10"/>
        <v>2016</v>
      </c>
      <c r="C94" s="12">
        <v>58118617.642399997</v>
      </c>
      <c r="D94" s="12">
        <v>12453853.445900001</v>
      </c>
      <c r="E94" s="1">
        <f>VLOOKUP(B94,'Historic CDM'!$K$3:$Q$15,2,FALSE)/12</f>
        <v>339299.6844840846</v>
      </c>
      <c r="F94" s="12">
        <f t="shared" si="6"/>
        <v>12793153.130384086</v>
      </c>
      <c r="G94" s="12">
        <v>6910455.9319000002</v>
      </c>
      <c r="H94" s="1">
        <f>VLOOKUP($B94,'Historic CDM'!$K$3:$Q$15,3,FALSE)/12</f>
        <v>502378.44566334272</v>
      </c>
      <c r="I94" s="12">
        <f t="shared" si="7"/>
        <v>7412834.3775633425</v>
      </c>
      <c r="J94" s="12">
        <v>22086932.425200012</v>
      </c>
      <c r="K94" s="1">
        <f>VLOOKUP($B94,'Historic CDM'!$K$3:$Q$15,4,FALSE)/12</f>
        <v>931384.3899056603</v>
      </c>
      <c r="L94" s="12">
        <f t="shared" si="8"/>
        <v>23018316.815105673</v>
      </c>
      <c r="M94" s="12">
        <v>14994176.8036</v>
      </c>
      <c r="N94" s="1">
        <f>VLOOKUP($B94,'Historic CDM'!$K$3:$Q$15,5,FALSE)/12</f>
        <v>418346.82824717317</v>
      </c>
      <c r="O94" s="12">
        <f t="shared" si="9"/>
        <v>15412523.631847173</v>
      </c>
      <c r="P94" s="12">
        <v>155525.70000000001</v>
      </c>
      <c r="Q94" s="12">
        <v>99518.46</v>
      </c>
      <c r="R94" s="13">
        <v>58174.411203055373</v>
      </c>
      <c r="S94" s="13">
        <v>31262.063599999998</v>
      </c>
      <c r="T94" s="13">
        <v>453</v>
      </c>
      <c r="U94" s="12">
        <v>24208</v>
      </c>
      <c r="V94" s="12">
        <v>2950</v>
      </c>
      <c r="W94" s="12">
        <v>326</v>
      </c>
      <c r="X94" s="12">
        <v>3</v>
      </c>
      <c r="Y94" s="12">
        <v>5716</v>
      </c>
      <c r="Z94" s="12">
        <v>144</v>
      </c>
    </row>
    <row r="95" spans="1:26">
      <c r="A95" s="11">
        <v>42644</v>
      </c>
      <c r="B95" s="9">
        <f t="shared" si="10"/>
        <v>2016</v>
      </c>
      <c r="C95" s="12">
        <v>55864632.254600003</v>
      </c>
      <c r="D95" s="12">
        <v>12844880.183900001</v>
      </c>
      <c r="E95" s="1">
        <f>VLOOKUP(B95,'Historic CDM'!$K$3:$Q$15,2,FALSE)/12</f>
        <v>339299.6844840846</v>
      </c>
      <c r="F95" s="12">
        <f t="shared" si="6"/>
        <v>13184179.868384086</v>
      </c>
      <c r="G95" s="12">
        <v>6598790.2306000004</v>
      </c>
      <c r="H95" s="1">
        <f>VLOOKUP($B95,'Historic CDM'!$K$3:$Q$15,3,FALSE)/12</f>
        <v>502378.44566334272</v>
      </c>
      <c r="I95" s="12">
        <f t="shared" si="7"/>
        <v>7101168.6762633435</v>
      </c>
      <c r="J95" s="12">
        <v>21306731.097100008</v>
      </c>
      <c r="K95" s="1">
        <f>VLOOKUP($B95,'Historic CDM'!$K$3:$Q$15,4,FALSE)/12</f>
        <v>931384.3899056603</v>
      </c>
      <c r="L95" s="12">
        <f t="shared" si="8"/>
        <v>22238115.48700567</v>
      </c>
      <c r="M95" s="12">
        <v>13282837.785799999</v>
      </c>
      <c r="N95" s="1">
        <f>VLOOKUP($B95,'Historic CDM'!$K$3:$Q$15,5,FALSE)/12</f>
        <v>418346.82824717317</v>
      </c>
      <c r="O95" s="12">
        <f t="shared" si="9"/>
        <v>13701184.614047172</v>
      </c>
      <c r="P95" s="12">
        <v>181605.7</v>
      </c>
      <c r="Q95" s="12">
        <v>103101.11199999999</v>
      </c>
      <c r="R95" s="13">
        <v>58351.710275051075</v>
      </c>
      <c r="S95" s="13">
        <v>25698.579900000004</v>
      </c>
      <c r="T95" s="13">
        <v>453</v>
      </c>
      <c r="U95" s="12">
        <v>24199</v>
      </c>
      <c r="V95" s="12">
        <v>2956</v>
      </c>
      <c r="W95" s="12">
        <v>324</v>
      </c>
      <c r="X95" s="12">
        <v>3</v>
      </c>
      <c r="Y95" s="12">
        <v>5699</v>
      </c>
      <c r="Z95" s="12">
        <v>144</v>
      </c>
    </row>
    <row r="96" spans="1:26">
      <c r="A96" s="11">
        <v>42675</v>
      </c>
      <c r="B96" s="9">
        <f t="shared" si="10"/>
        <v>2016</v>
      </c>
      <c r="C96" s="12">
        <v>57684659.069200002</v>
      </c>
      <c r="D96" s="12">
        <v>15085400.874599999</v>
      </c>
      <c r="E96" s="1">
        <f>VLOOKUP(B96,'Historic CDM'!$K$3:$Q$15,2,FALSE)/12</f>
        <v>339299.6844840846</v>
      </c>
      <c r="F96" s="12">
        <f t="shared" si="6"/>
        <v>15424700.559084084</v>
      </c>
      <c r="G96" s="12">
        <v>6982191.2413999988</v>
      </c>
      <c r="H96" s="1">
        <f>VLOOKUP($B96,'Historic CDM'!$K$3:$Q$15,3,FALSE)/12</f>
        <v>502378.44566334272</v>
      </c>
      <c r="I96" s="12">
        <f t="shared" si="7"/>
        <v>7484569.687063342</v>
      </c>
      <c r="J96" s="12">
        <v>21858904.196000002</v>
      </c>
      <c r="K96" s="1">
        <f>VLOOKUP($B96,'Historic CDM'!$K$3:$Q$15,4,FALSE)/12</f>
        <v>931384.3899056603</v>
      </c>
      <c r="L96" s="12">
        <f t="shared" si="8"/>
        <v>22790288.585905664</v>
      </c>
      <c r="M96" s="12">
        <v>12285768.26</v>
      </c>
      <c r="N96" s="1">
        <f>VLOOKUP($B96,'Historic CDM'!$K$3:$Q$15,5,FALSE)/12</f>
        <v>418346.82824717317</v>
      </c>
      <c r="O96" s="12">
        <f t="shared" si="9"/>
        <v>12704115.088247173</v>
      </c>
      <c r="P96" s="12">
        <v>193142.84999999998</v>
      </c>
      <c r="Q96" s="12">
        <v>100133.46</v>
      </c>
      <c r="R96" s="13">
        <v>53176.582130054616</v>
      </c>
      <c r="S96" s="13">
        <v>22738.6368</v>
      </c>
      <c r="T96" s="13">
        <v>448</v>
      </c>
      <c r="U96" s="12">
        <v>24229</v>
      </c>
      <c r="V96" s="12">
        <v>2952</v>
      </c>
      <c r="W96" s="12">
        <v>325</v>
      </c>
      <c r="X96" s="12">
        <v>3</v>
      </c>
      <c r="Y96" s="12">
        <v>5618</v>
      </c>
      <c r="Z96" s="12">
        <v>144</v>
      </c>
    </row>
    <row r="97" spans="1:26">
      <c r="A97" s="11">
        <v>42705</v>
      </c>
      <c r="B97" s="9">
        <f t="shared" si="10"/>
        <v>2016</v>
      </c>
      <c r="C97" s="12">
        <v>66185136.373999998</v>
      </c>
      <c r="D97" s="12">
        <v>18623084.021399997</v>
      </c>
      <c r="E97" s="1">
        <f>VLOOKUP(B97,'Historic CDM'!$K$3:$Q$15,2,FALSE)/12</f>
        <v>339299.6844840846</v>
      </c>
      <c r="F97" s="12">
        <f t="shared" si="6"/>
        <v>18962383.70588408</v>
      </c>
      <c r="G97" s="12">
        <v>7991533.4846000001</v>
      </c>
      <c r="H97" s="1">
        <f>VLOOKUP($B97,'Historic CDM'!$K$3:$Q$15,3,FALSE)/12</f>
        <v>502378.44566334272</v>
      </c>
      <c r="I97" s="12">
        <f t="shared" si="7"/>
        <v>8493911.9302633423</v>
      </c>
      <c r="J97" s="12">
        <v>24346790.911899999</v>
      </c>
      <c r="K97" s="1">
        <f>VLOOKUP($B97,'Historic CDM'!$K$3:$Q$15,4,FALSE)/12</f>
        <v>931384.3899056603</v>
      </c>
      <c r="L97" s="12">
        <f t="shared" si="8"/>
        <v>25278175.30180566</v>
      </c>
      <c r="M97" s="12">
        <v>12242647.972999999</v>
      </c>
      <c r="N97" s="1">
        <f>VLOOKUP($B97,'Historic CDM'!$K$3:$Q$15,5,FALSE)/12</f>
        <v>418346.82824717317</v>
      </c>
      <c r="O97" s="12">
        <f t="shared" si="9"/>
        <v>12660994.801247172</v>
      </c>
      <c r="P97" s="12">
        <v>210114.28</v>
      </c>
      <c r="Q97" s="12">
        <v>103471.11199999999</v>
      </c>
      <c r="R97" s="13">
        <v>48337.414988776836</v>
      </c>
      <c r="S97" s="13">
        <v>21071.999100000001</v>
      </c>
      <c r="T97" s="13">
        <v>449</v>
      </c>
      <c r="U97" s="12">
        <v>24259</v>
      </c>
      <c r="V97" s="12">
        <v>2956</v>
      </c>
      <c r="W97" s="12">
        <v>324</v>
      </c>
      <c r="X97" s="12">
        <v>3</v>
      </c>
      <c r="Y97" s="12">
        <v>5577</v>
      </c>
      <c r="Z97" s="12">
        <v>143</v>
      </c>
    </row>
    <row r="98" spans="1:26">
      <c r="A98" s="11">
        <v>42736</v>
      </c>
      <c r="B98" s="9">
        <f t="shared" si="10"/>
        <v>2017</v>
      </c>
      <c r="C98" s="12">
        <v>68356787.789299995</v>
      </c>
      <c r="D98" s="12">
        <v>19816743.061100006</v>
      </c>
      <c r="E98" s="1">
        <f>VLOOKUP(B98,'Historic CDM'!$K$3:$Q$15,2,FALSE)/12</f>
        <v>901059.29939304094</v>
      </c>
      <c r="F98" s="12">
        <f t="shared" si="6"/>
        <v>20717802.360493045</v>
      </c>
      <c r="G98" s="12">
        <v>8363513.2481000004</v>
      </c>
      <c r="H98" s="1">
        <f>VLOOKUP($B98,'Historic CDM'!$K$3:$Q$15,3,FALSE)/12</f>
        <v>553736.11793068668</v>
      </c>
      <c r="I98" s="12">
        <f t="shared" si="7"/>
        <v>8917249.3660306875</v>
      </c>
      <c r="J98" s="12">
        <v>25389967.839600001</v>
      </c>
      <c r="K98" s="1">
        <f>VLOOKUP($B98,'Historic CDM'!$K$3:$Q$15,4,FALSE)/12</f>
        <v>1160669.9261061691</v>
      </c>
      <c r="L98" s="12">
        <f t="shared" si="8"/>
        <v>26550637.76570617</v>
      </c>
      <c r="M98" s="12">
        <v>12685102.421600001</v>
      </c>
      <c r="N98" s="1">
        <f>VLOOKUP($B98,'Historic CDM'!$K$3:$Q$15,5,FALSE)/12</f>
        <v>447842.73543878825</v>
      </c>
      <c r="O98" s="12">
        <f t="shared" si="9"/>
        <v>13132945.157038789</v>
      </c>
      <c r="P98" s="12">
        <v>209282.11374027783</v>
      </c>
      <c r="Q98" s="12">
        <v>103477.22199999999</v>
      </c>
      <c r="R98" s="13">
        <v>66584.804263908198</v>
      </c>
      <c r="S98" s="13">
        <v>22173.957999999999</v>
      </c>
      <c r="T98" s="13">
        <v>459</v>
      </c>
      <c r="U98" s="12">
        <v>24250</v>
      </c>
      <c r="V98" s="12">
        <v>2956</v>
      </c>
      <c r="W98" s="12">
        <v>315</v>
      </c>
      <c r="X98" s="12">
        <v>3</v>
      </c>
      <c r="Y98" s="12">
        <v>5514</v>
      </c>
      <c r="Z98" s="12">
        <v>143</v>
      </c>
    </row>
    <row r="99" spans="1:26">
      <c r="A99" s="11">
        <v>42767</v>
      </c>
      <c r="B99" s="9">
        <f t="shared" si="10"/>
        <v>2017</v>
      </c>
      <c r="C99" s="12">
        <v>60609481.786699995</v>
      </c>
      <c r="D99" s="12">
        <v>17299210.489300005</v>
      </c>
      <c r="E99" s="1">
        <f>VLOOKUP(B99,'Historic CDM'!$K$3:$Q$15,2,FALSE)/12</f>
        <v>901059.29939304094</v>
      </c>
      <c r="F99" s="12">
        <f t="shared" si="6"/>
        <v>18200269.788693044</v>
      </c>
      <c r="G99" s="12">
        <v>7542376.0876000002</v>
      </c>
      <c r="H99" s="1">
        <f>VLOOKUP($B99,'Historic CDM'!$K$3:$Q$15,3,FALSE)/12</f>
        <v>553736.11793068668</v>
      </c>
      <c r="I99" s="12">
        <f t="shared" si="7"/>
        <v>8096112.2055306872</v>
      </c>
      <c r="J99" s="12">
        <v>22555473.722700004</v>
      </c>
      <c r="K99" s="1">
        <f>VLOOKUP($B99,'Historic CDM'!$K$3:$Q$15,4,FALSE)/12</f>
        <v>1160669.9261061691</v>
      </c>
      <c r="L99" s="12">
        <f t="shared" si="8"/>
        <v>23716143.648806173</v>
      </c>
      <c r="M99" s="12">
        <v>11562280.7064</v>
      </c>
      <c r="N99" s="1">
        <f>VLOOKUP($B99,'Historic CDM'!$K$3:$Q$15,5,FALSE)/12</f>
        <v>447842.73543878825</v>
      </c>
      <c r="O99" s="12">
        <f t="shared" si="9"/>
        <v>12010123.441838788</v>
      </c>
      <c r="P99" s="12">
        <v>173900.10052722227</v>
      </c>
      <c r="Q99" s="12">
        <v>92740.95600000002</v>
      </c>
      <c r="R99" s="13">
        <v>49326.966436960007</v>
      </c>
      <c r="S99" s="13">
        <v>21645.142</v>
      </c>
      <c r="T99" s="13">
        <v>459</v>
      </c>
      <c r="U99" s="12">
        <v>24260</v>
      </c>
      <c r="V99" s="12">
        <v>2955</v>
      </c>
      <c r="W99" s="12">
        <v>318</v>
      </c>
      <c r="X99" s="12">
        <v>3</v>
      </c>
      <c r="Y99" s="12">
        <v>5514</v>
      </c>
      <c r="Z99" s="12">
        <v>143</v>
      </c>
    </row>
    <row r="100" spans="1:26">
      <c r="A100" s="11">
        <v>42795</v>
      </c>
      <c r="B100" s="9">
        <f t="shared" si="10"/>
        <v>2017</v>
      </c>
      <c r="C100" s="12">
        <v>67400269.962200001</v>
      </c>
      <c r="D100" s="12">
        <v>18178790.319500003</v>
      </c>
      <c r="E100" s="1">
        <f>VLOOKUP(B100,'Historic CDM'!$K$3:$Q$15,2,FALSE)/12</f>
        <v>901059.29939304094</v>
      </c>
      <c r="F100" s="12">
        <f t="shared" si="6"/>
        <v>19079849.618893042</v>
      </c>
      <c r="G100" s="12">
        <v>8091825.9873000011</v>
      </c>
      <c r="H100" s="1">
        <f>VLOOKUP($B100,'Historic CDM'!$K$3:$Q$15,3,FALSE)/12</f>
        <v>553736.11793068668</v>
      </c>
      <c r="I100" s="12">
        <f t="shared" si="7"/>
        <v>8645562.1052306872</v>
      </c>
      <c r="J100" s="12">
        <v>24148876.4595</v>
      </c>
      <c r="K100" s="1">
        <f>VLOOKUP($B100,'Historic CDM'!$K$3:$Q$15,4,FALSE)/12</f>
        <v>1160669.9261061691</v>
      </c>
      <c r="L100" s="12">
        <f t="shared" si="8"/>
        <v>25309546.38560617</v>
      </c>
      <c r="M100" s="12">
        <v>13023421.493999999</v>
      </c>
      <c r="N100" s="1">
        <f>VLOOKUP($B100,'Historic CDM'!$K$3:$Q$15,5,FALSE)/12</f>
        <v>447842.73543878825</v>
      </c>
      <c r="O100" s="12">
        <f t="shared" si="9"/>
        <v>13471264.229438787</v>
      </c>
      <c r="P100" s="12">
        <v>171412.68342999998</v>
      </c>
      <c r="Q100" s="12">
        <v>141179.51199999999</v>
      </c>
      <c r="R100" s="13">
        <v>57906.916807071131</v>
      </c>
      <c r="S100" s="13">
        <v>21442.578000000001</v>
      </c>
      <c r="T100" s="13">
        <v>459</v>
      </c>
      <c r="U100" s="12">
        <v>24274</v>
      </c>
      <c r="V100" s="12">
        <v>2951</v>
      </c>
      <c r="W100" s="12">
        <v>319</v>
      </c>
      <c r="X100" s="12">
        <v>3</v>
      </c>
      <c r="Y100" s="12">
        <v>5514</v>
      </c>
      <c r="Z100" s="12">
        <v>143</v>
      </c>
    </row>
    <row r="101" spans="1:26">
      <c r="A101" s="11">
        <v>42826</v>
      </c>
      <c r="B101" s="9">
        <f t="shared" si="10"/>
        <v>2017</v>
      </c>
      <c r="C101" s="12">
        <v>54159868.670199998</v>
      </c>
      <c r="D101" s="12">
        <v>13880973.858000001</v>
      </c>
      <c r="E101" s="1">
        <f>VLOOKUP(B101,'Historic CDM'!$K$3:$Q$15,2,FALSE)/12</f>
        <v>901059.29939304094</v>
      </c>
      <c r="F101" s="12">
        <f t="shared" si="6"/>
        <v>14782033.157393042</v>
      </c>
      <c r="G101" s="12">
        <v>6846397.841</v>
      </c>
      <c r="H101" s="1">
        <f>VLOOKUP($B101,'Historic CDM'!$K$3:$Q$15,3,FALSE)/12</f>
        <v>553736.11793068668</v>
      </c>
      <c r="I101" s="12">
        <f t="shared" si="7"/>
        <v>7400133.958930687</v>
      </c>
      <c r="J101" s="12">
        <v>20634879.5295</v>
      </c>
      <c r="K101" s="1">
        <f>VLOOKUP($B101,'Historic CDM'!$K$3:$Q$15,4,FALSE)/12</f>
        <v>1160669.9261061691</v>
      </c>
      <c r="L101" s="12">
        <f t="shared" si="8"/>
        <v>21795549.45560617</v>
      </c>
      <c r="M101" s="12">
        <v>11997489.802999999</v>
      </c>
      <c r="N101" s="1">
        <f>VLOOKUP($B101,'Historic CDM'!$K$3:$Q$15,5,FALSE)/12</f>
        <v>447842.73543878825</v>
      </c>
      <c r="O101" s="12">
        <f t="shared" si="9"/>
        <v>12445332.538438788</v>
      </c>
      <c r="P101" s="12">
        <v>144523.58000000002</v>
      </c>
      <c r="Q101" s="12">
        <v>103373.46</v>
      </c>
      <c r="R101" s="13">
        <v>50576.911321759915</v>
      </c>
      <c r="S101" s="13">
        <v>22926.509699999999</v>
      </c>
      <c r="T101" s="13">
        <v>459</v>
      </c>
      <c r="U101" s="12">
        <v>24249</v>
      </c>
      <c r="V101" s="12">
        <v>2943</v>
      </c>
      <c r="W101" s="12">
        <v>320</v>
      </c>
      <c r="X101" s="12">
        <v>3</v>
      </c>
      <c r="Y101" s="12">
        <v>5514</v>
      </c>
      <c r="Z101" s="12">
        <v>143</v>
      </c>
    </row>
    <row r="102" spans="1:26">
      <c r="A102" s="11">
        <v>42856</v>
      </c>
      <c r="B102" s="9">
        <f t="shared" si="10"/>
        <v>2017</v>
      </c>
      <c r="C102" s="12">
        <v>52137238.187299997</v>
      </c>
      <c r="D102" s="12">
        <v>11288120.311799997</v>
      </c>
      <c r="E102" s="1">
        <f>VLOOKUP(B102,'Historic CDM'!$K$3:$Q$15,2,FALSE)/12</f>
        <v>901059.29939304094</v>
      </c>
      <c r="F102" s="12">
        <f t="shared" si="6"/>
        <v>12189179.611193039</v>
      </c>
      <c r="G102" s="12">
        <v>6570881.8266000003</v>
      </c>
      <c r="H102" s="1">
        <f>VLOOKUP($B102,'Historic CDM'!$K$3:$Q$15,3,FALSE)/12</f>
        <v>553736.11793068668</v>
      </c>
      <c r="I102" s="12">
        <f t="shared" si="7"/>
        <v>7124617.9445306873</v>
      </c>
      <c r="J102" s="12">
        <v>20182855.309400003</v>
      </c>
      <c r="K102" s="1">
        <f>VLOOKUP($B102,'Historic CDM'!$K$3:$Q$15,4,FALSE)/12</f>
        <v>1160669.9261061691</v>
      </c>
      <c r="L102" s="12">
        <f t="shared" si="8"/>
        <v>21343525.235506173</v>
      </c>
      <c r="M102" s="12">
        <v>12415557.9563</v>
      </c>
      <c r="N102" s="1">
        <f>VLOOKUP($B102,'Historic CDM'!$K$3:$Q$15,5,FALSE)/12</f>
        <v>447842.73543878825</v>
      </c>
      <c r="O102" s="12">
        <f t="shared" si="9"/>
        <v>12863400.691738788</v>
      </c>
      <c r="P102" s="12">
        <v>143480.72</v>
      </c>
      <c r="Q102" s="12">
        <v>102693.01200000002</v>
      </c>
      <c r="R102" s="13">
        <v>60221.716699973011</v>
      </c>
      <c r="S102" s="13">
        <v>22488.404300000002</v>
      </c>
      <c r="T102" s="13">
        <v>459</v>
      </c>
      <c r="U102" s="12">
        <v>24068</v>
      </c>
      <c r="V102" s="12">
        <v>2942</v>
      </c>
      <c r="W102" s="12">
        <v>320</v>
      </c>
      <c r="X102" s="12">
        <v>3</v>
      </c>
      <c r="Y102" s="12">
        <v>5514</v>
      </c>
      <c r="Z102" s="12">
        <v>143</v>
      </c>
    </row>
    <row r="103" spans="1:26">
      <c r="A103" s="11">
        <v>42887</v>
      </c>
      <c r="B103" s="9">
        <f t="shared" si="10"/>
        <v>2017</v>
      </c>
      <c r="C103" s="12">
        <v>52870623.703299999</v>
      </c>
      <c r="D103" s="12">
        <v>10677569.377400002</v>
      </c>
      <c r="E103" s="1">
        <f>VLOOKUP(B103,'Historic CDM'!$K$3:$Q$15,2,FALSE)/12</f>
        <v>901059.29939304094</v>
      </c>
      <c r="F103" s="12">
        <f t="shared" si="6"/>
        <v>11578628.676793043</v>
      </c>
      <c r="G103" s="12">
        <v>6587958.0161000006</v>
      </c>
      <c r="H103" s="1">
        <f>VLOOKUP($B103,'Historic CDM'!$K$3:$Q$15,3,FALSE)/12</f>
        <v>553736.11793068668</v>
      </c>
      <c r="I103" s="12">
        <f t="shared" si="7"/>
        <v>7141694.1340306876</v>
      </c>
      <c r="J103" s="12">
        <v>20295739.911500003</v>
      </c>
      <c r="K103" s="1">
        <f>VLOOKUP($B103,'Historic CDM'!$K$3:$Q$15,4,FALSE)/12</f>
        <v>1160669.9261061691</v>
      </c>
      <c r="L103" s="12">
        <f t="shared" si="8"/>
        <v>21456409.837606173</v>
      </c>
      <c r="M103" s="12">
        <v>13429993.408599999</v>
      </c>
      <c r="N103" s="1">
        <f>VLOOKUP($B103,'Historic CDM'!$K$3:$Q$15,5,FALSE)/12</f>
        <v>447842.73543878825</v>
      </c>
      <c r="O103" s="12">
        <f t="shared" si="9"/>
        <v>13877836.144038787</v>
      </c>
      <c r="P103" s="12">
        <v>116679.99</v>
      </c>
      <c r="Q103" s="12">
        <v>99380.46</v>
      </c>
      <c r="R103" s="13">
        <v>55053.634574408999</v>
      </c>
      <c r="S103" s="13">
        <v>25817.853199999998</v>
      </c>
      <c r="T103" s="13">
        <v>459</v>
      </c>
      <c r="U103" s="12">
        <v>24187</v>
      </c>
      <c r="V103" s="12">
        <v>2945</v>
      </c>
      <c r="W103" s="12">
        <v>320</v>
      </c>
      <c r="X103" s="12">
        <v>3</v>
      </c>
      <c r="Y103" s="12">
        <v>5514</v>
      </c>
      <c r="Z103" s="12">
        <v>153</v>
      </c>
    </row>
    <row r="104" spans="1:26">
      <c r="A104" s="11">
        <v>42917</v>
      </c>
      <c r="B104" s="9">
        <f t="shared" si="10"/>
        <v>2017</v>
      </c>
      <c r="C104" s="12">
        <v>59076854.506900005</v>
      </c>
      <c r="D104" s="12">
        <v>12588292.302800002</v>
      </c>
      <c r="E104" s="1">
        <f>VLOOKUP(B104,'Historic CDM'!$K$3:$Q$15,2,FALSE)/12</f>
        <v>901059.29939304094</v>
      </c>
      <c r="F104" s="12">
        <f t="shared" si="6"/>
        <v>13489351.602193043</v>
      </c>
      <c r="G104" s="12">
        <v>7354654.6288000001</v>
      </c>
      <c r="H104" s="1">
        <f>VLOOKUP($B104,'Historic CDM'!$K$3:$Q$15,3,FALSE)/12</f>
        <v>553736.11793068668</v>
      </c>
      <c r="I104" s="12">
        <f t="shared" si="7"/>
        <v>7908390.7467306871</v>
      </c>
      <c r="J104" s="12">
        <v>22298728.840599991</v>
      </c>
      <c r="K104" s="1">
        <f>VLOOKUP($B104,'Historic CDM'!$K$3:$Q$15,4,FALSE)/12</f>
        <v>1160669.9261061691</v>
      </c>
      <c r="L104" s="12">
        <f t="shared" si="8"/>
        <v>23459398.766706161</v>
      </c>
      <c r="M104" s="12">
        <v>15083038.816700002</v>
      </c>
      <c r="N104" s="1">
        <f>VLOOKUP($B104,'Historic CDM'!$K$3:$Q$15,5,FALSE)/12</f>
        <v>447842.73543878825</v>
      </c>
      <c r="O104" s="12">
        <f t="shared" si="9"/>
        <v>15530881.55213879</v>
      </c>
      <c r="P104" s="12">
        <v>125289.89677499991</v>
      </c>
      <c r="Q104" s="12">
        <v>102693.01200000002</v>
      </c>
      <c r="R104" s="13">
        <v>53441.751205417619</v>
      </c>
      <c r="S104" s="13">
        <v>27404.147699999998</v>
      </c>
      <c r="T104" s="13">
        <v>459</v>
      </c>
      <c r="U104" s="12">
        <v>24182</v>
      </c>
      <c r="V104" s="12">
        <v>2941</v>
      </c>
      <c r="W104" s="12">
        <v>320</v>
      </c>
      <c r="X104" s="12">
        <v>3</v>
      </c>
      <c r="Y104" s="12">
        <v>5514</v>
      </c>
      <c r="Z104" s="12">
        <v>161</v>
      </c>
    </row>
    <row r="105" spans="1:26">
      <c r="A105" s="11">
        <v>42948</v>
      </c>
      <c r="B105" s="9">
        <f t="shared" si="10"/>
        <v>2017</v>
      </c>
      <c r="C105" s="12">
        <v>59023505.268099993</v>
      </c>
      <c r="D105" s="12">
        <v>12297615.852200001</v>
      </c>
      <c r="E105" s="1">
        <f>VLOOKUP(B105,'Historic CDM'!$K$3:$Q$15,2,FALSE)/12</f>
        <v>901059.29939304094</v>
      </c>
      <c r="F105" s="12">
        <f t="shared" si="6"/>
        <v>13198675.151593043</v>
      </c>
      <c r="G105" s="12">
        <v>7247790.9322999995</v>
      </c>
      <c r="H105" s="1">
        <f>VLOOKUP($B105,'Historic CDM'!$K$3:$Q$15,3,FALSE)/12</f>
        <v>553736.11793068668</v>
      </c>
      <c r="I105" s="12">
        <f t="shared" si="7"/>
        <v>7801527.0502306866</v>
      </c>
      <c r="J105" s="12">
        <v>22015853.891999997</v>
      </c>
      <c r="K105" s="1">
        <f>VLOOKUP($B105,'Historic CDM'!$K$3:$Q$15,4,FALSE)/12</f>
        <v>1160669.9261061691</v>
      </c>
      <c r="L105" s="12">
        <f t="shared" si="8"/>
        <v>23176523.818106167</v>
      </c>
      <c r="M105" s="12">
        <v>15026919.9844</v>
      </c>
      <c r="N105" s="1">
        <f>VLOOKUP($B105,'Historic CDM'!$K$3:$Q$15,5,FALSE)/12</f>
        <v>447842.73543878825</v>
      </c>
      <c r="O105" s="12">
        <f t="shared" si="9"/>
        <v>15474762.719838789</v>
      </c>
      <c r="P105" s="12">
        <v>141831.42000000001</v>
      </c>
      <c r="Q105" s="12">
        <v>102693.01200000002</v>
      </c>
      <c r="R105" s="13">
        <v>53036.747849806976</v>
      </c>
      <c r="S105" s="13">
        <v>28523.406200000001</v>
      </c>
      <c r="T105" s="13">
        <v>459</v>
      </c>
      <c r="U105" s="12">
        <v>24171</v>
      </c>
      <c r="V105" s="12">
        <v>2943</v>
      </c>
      <c r="W105" s="12">
        <v>320</v>
      </c>
      <c r="X105" s="12">
        <v>3</v>
      </c>
      <c r="Y105" s="12">
        <v>5514</v>
      </c>
      <c r="Z105" s="12">
        <v>161</v>
      </c>
    </row>
    <row r="106" spans="1:26">
      <c r="A106" s="11">
        <v>42979</v>
      </c>
      <c r="B106" s="9">
        <f t="shared" si="10"/>
        <v>2017</v>
      </c>
      <c r="C106" s="12">
        <v>56482316.859700002</v>
      </c>
      <c r="D106" s="12">
        <v>12035613.511500003</v>
      </c>
      <c r="E106" s="1">
        <f>VLOOKUP(B106,'Historic CDM'!$K$3:$Q$15,2,FALSE)/12</f>
        <v>901059.29939304094</v>
      </c>
      <c r="F106" s="12">
        <f t="shared" si="6"/>
        <v>12936672.810893044</v>
      </c>
      <c r="G106" s="12">
        <v>6758144.1184999999</v>
      </c>
      <c r="H106" s="1">
        <f>VLOOKUP($B106,'Historic CDM'!$K$3:$Q$15,3,FALSE)/12</f>
        <v>553736.11793068668</v>
      </c>
      <c r="I106" s="12">
        <f t="shared" si="7"/>
        <v>7311880.2364306869</v>
      </c>
      <c r="J106" s="12">
        <v>20854965.347300004</v>
      </c>
      <c r="K106" s="1">
        <f>VLOOKUP($B106,'Historic CDM'!$K$3:$Q$15,4,FALSE)/12</f>
        <v>1160669.9261061691</v>
      </c>
      <c r="L106" s="12">
        <f t="shared" si="8"/>
        <v>22015635.273406174</v>
      </c>
      <c r="M106" s="12">
        <v>14798187.4748</v>
      </c>
      <c r="N106" s="1">
        <f>VLOOKUP($B106,'Historic CDM'!$K$3:$Q$15,5,FALSE)/12</f>
        <v>447842.73543878825</v>
      </c>
      <c r="O106" s="12">
        <f t="shared" si="9"/>
        <v>15246030.210238788</v>
      </c>
      <c r="P106" s="12">
        <v>157711.42000000001</v>
      </c>
      <c r="Q106" s="12">
        <v>99380.46</v>
      </c>
      <c r="R106" s="13">
        <v>50202.255678475136</v>
      </c>
      <c r="S106" s="13">
        <v>30376.705600000001</v>
      </c>
      <c r="T106" s="13">
        <v>459</v>
      </c>
      <c r="U106" s="12">
        <v>24262</v>
      </c>
      <c r="V106" s="12">
        <v>2947</v>
      </c>
      <c r="W106" s="12">
        <v>322</v>
      </c>
      <c r="X106" s="12">
        <v>3</v>
      </c>
      <c r="Y106" s="12">
        <v>5514</v>
      </c>
      <c r="Z106" s="12">
        <v>161</v>
      </c>
    </row>
    <row r="107" spans="1:26">
      <c r="A107" s="11">
        <v>43009</v>
      </c>
      <c r="B107" s="9">
        <f t="shared" si="10"/>
        <v>2017</v>
      </c>
      <c r="C107" s="12">
        <v>54269647.032200009</v>
      </c>
      <c r="D107" s="12">
        <v>12974207.807499995</v>
      </c>
      <c r="E107" s="1">
        <f>VLOOKUP(B107,'Historic CDM'!$K$3:$Q$15,2,FALSE)/12</f>
        <v>901059.29939304094</v>
      </c>
      <c r="F107" s="12">
        <f t="shared" si="6"/>
        <v>13875267.106893037</v>
      </c>
      <c r="G107" s="12">
        <v>6706363.0928999996</v>
      </c>
      <c r="H107" s="1">
        <f>VLOOKUP($B107,'Historic CDM'!$K$3:$Q$15,3,FALSE)/12</f>
        <v>553736.11793068668</v>
      </c>
      <c r="I107" s="12">
        <f t="shared" si="7"/>
        <v>7260099.2108306866</v>
      </c>
      <c r="J107" s="12">
        <v>20508680.753400005</v>
      </c>
      <c r="K107" s="1">
        <f>VLOOKUP($B107,'Historic CDM'!$K$3:$Q$15,4,FALSE)/12</f>
        <v>1160669.9261061691</v>
      </c>
      <c r="L107" s="12">
        <f t="shared" si="8"/>
        <v>21669350.679506175</v>
      </c>
      <c r="M107" s="12">
        <v>13831478.849199999</v>
      </c>
      <c r="N107" s="1">
        <f>VLOOKUP($B107,'Historic CDM'!$K$3:$Q$15,5,FALSE)/12</f>
        <v>447842.73543878825</v>
      </c>
      <c r="O107" s="12">
        <f t="shared" si="9"/>
        <v>14279321.584638787</v>
      </c>
      <c r="P107" s="12">
        <v>184904.53555222214</v>
      </c>
      <c r="Q107" s="12">
        <v>102693.01200000002</v>
      </c>
      <c r="R107" s="13">
        <v>51701.488820320228</v>
      </c>
      <c r="S107" s="13">
        <v>26669.619000000002</v>
      </c>
      <c r="T107" s="13">
        <v>459</v>
      </c>
      <c r="U107" s="12">
        <v>24266</v>
      </c>
      <c r="V107" s="12">
        <v>2942</v>
      </c>
      <c r="W107" s="12">
        <v>322</v>
      </c>
      <c r="X107" s="12">
        <v>3</v>
      </c>
      <c r="Y107" s="12">
        <v>5514</v>
      </c>
      <c r="Z107" s="12">
        <v>161</v>
      </c>
    </row>
    <row r="108" spans="1:26">
      <c r="A108" s="11">
        <v>43040</v>
      </c>
      <c r="B108" s="9">
        <f t="shared" si="10"/>
        <v>2017</v>
      </c>
      <c r="C108" s="12">
        <v>59341818.018600002</v>
      </c>
      <c r="D108" s="12">
        <v>15708033.221500002</v>
      </c>
      <c r="E108" s="1">
        <f>VLOOKUP(B108,'Historic CDM'!$K$3:$Q$15,2,FALSE)/12</f>
        <v>901059.29939304094</v>
      </c>
      <c r="F108" s="12">
        <f t="shared" si="6"/>
        <v>16609092.520893043</v>
      </c>
      <c r="G108" s="12">
        <v>7145873.2959999992</v>
      </c>
      <c r="H108" s="1">
        <f>VLOOKUP($B108,'Historic CDM'!$K$3:$Q$15,3,FALSE)/12</f>
        <v>553736.11793068668</v>
      </c>
      <c r="I108" s="12">
        <f t="shared" si="7"/>
        <v>7699609.4139306862</v>
      </c>
      <c r="J108" s="12">
        <v>21601438.239699997</v>
      </c>
      <c r="K108" s="1">
        <f>VLOOKUP($B108,'Historic CDM'!$K$3:$Q$15,4,FALSE)/12</f>
        <v>1160669.9261061691</v>
      </c>
      <c r="L108" s="12">
        <f t="shared" si="8"/>
        <v>22762108.165806167</v>
      </c>
      <c r="M108" s="12">
        <v>12294516.051000001</v>
      </c>
      <c r="N108" s="1">
        <f>VLOOKUP($B108,'Historic CDM'!$K$3:$Q$15,5,FALSE)/12</f>
        <v>447842.73543878825</v>
      </c>
      <c r="O108" s="12">
        <f t="shared" si="9"/>
        <v>12742358.786438789</v>
      </c>
      <c r="P108" s="12">
        <v>197758.31111472234</v>
      </c>
      <c r="Q108" s="12">
        <v>99380.46</v>
      </c>
      <c r="R108" s="13">
        <v>50400.477114366018</v>
      </c>
      <c r="S108" s="13">
        <v>22319.472399999999</v>
      </c>
      <c r="T108" s="13">
        <v>459</v>
      </c>
      <c r="U108" s="12">
        <v>24302</v>
      </c>
      <c r="V108" s="12">
        <v>2944</v>
      </c>
      <c r="W108" s="12">
        <v>321</v>
      </c>
      <c r="X108" s="12">
        <v>3</v>
      </c>
      <c r="Y108" s="12">
        <v>5514</v>
      </c>
      <c r="Z108" s="12">
        <v>161</v>
      </c>
    </row>
    <row r="109" spans="1:26">
      <c r="A109" s="11">
        <v>43070</v>
      </c>
      <c r="B109" s="9">
        <f t="shared" si="10"/>
        <v>2017</v>
      </c>
      <c r="C109" s="12">
        <v>68680016.010999992</v>
      </c>
      <c r="D109" s="12">
        <v>20545363.173</v>
      </c>
      <c r="E109" s="1">
        <f>VLOOKUP(B109,'Historic CDM'!$K$3:$Q$15,2,FALSE)/12</f>
        <v>901059.29939304094</v>
      </c>
      <c r="F109" s="12">
        <f t="shared" si="6"/>
        <v>21446422.47239304</v>
      </c>
      <c r="G109" s="12">
        <v>8363657.4934999999</v>
      </c>
      <c r="H109" s="1">
        <f>VLOOKUP($B109,'Historic CDM'!$K$3:$Q$15,3,FALSE)/12</f>
        <v>553736.11793068668</v>
      </c>
      <c r="I109" s="12">
        <f t="shared" si="7"/>
        <v>8917393.611430686</v>
      </c>
      <c r="J109" s="12">
        <v>24694655.281500001</v>
      </c>
      <c r="K109" s="1">
        <f>VLOOKUP($B109,'Historic CDM'!$K$3:$Q$15,4,FALSE)/12</f>
        <v>1160669.9261061691</v>
      </c>
      <c r="L109" s="12">
        <f t="shared" si="8"/>
        <v>25855325.20760617</v>
      </c>
      <c r="M109" s="12">
        <v>12328404.916999999</v>
      </c>
      <c r="N109" s="1">
        <f>VLOOKUP($B109,'Historic CDM'!$K$3:$Q$15,5,FALSE)/12</f>
        <v>447842.73543878825</v>
      </c>
      <c r="O109" s="12">
        <f t="shared" si="9"/>
        <v>12776247.652438788</v>
      </c>
      <c r="P109" s="12">
        <v>214668.42143305557</v>
      </c>
      <c r="Q109" s="12">
        <v>102693.01200000002</v>
      </c>
      <c r="R109" s="13">
        <v>51300.898403095758</v>
      </c>
      <c r="S109" s="13">
        <v>21175.703999999998</v>
      </c>
      <c r="T109" s="13">
        <v>459</v>
      </c>
      <c r="U109" s="12">
        <v>24317</v>
      </c>
      <c r="V109" s="12">
        <v>2941</v>
      </c>
      <c r="W109" s="12">
        <v>322</v>
      </c>
      <c r="X109" s="12">
        <v>3</v>
      </c>
      <c r="Y109" s="12">
        <v>5514</v>
      </c>
      <c r="Z109" s="12">
        <v>161</v>
      </c>
    </row>
    <row r="110" spans="1:26">
      <c r="A110" s="11">
        <v>43101</v>
      </c>
      <c r="B110" s="9">
        <f t="shared" si="10"/>
        <v>2018</v>
      </c>
      <c r="C110" s="12">
        <v>74411629.835700005</v>
      </c>
      <c r="D110" s="12">
        <v>22722353.780999999</v>
      </c>
      <c r="E110" s="1">
        <f>VLOOKUP(B110,'Historic CDM'!$K$3:$Q$15,2,FALSE)/12</f>
        <v>1430670.7050135201</v>
      </c>
      <c r="F110" s="12">
        <f t="shared" si="6"/>
        <v>24153024.486013521</v>
      </c>
      <c r="G110" s="12">
        <v>9133528.5758000016</v>
      </c>
      <c r="H110" s="1">
        <f>VLOOKUP($B110,'Historic CDM'!$K$3:$Q$15,3,FALSE)/12</f>
        <v>655950.62407129374</v>
      </c>
      <c r="I110" s="12">
        <f t="shared" si="7"/>
        <v>9789479.1998712961</v>
      </c>
      <c r="J110" s="12">
        <v>26664158.7608</v>
      </c>
      <c r="K110" s="1">
        <f>VLOOKUP($B110,'Historic CDM'!$K$3:$Q$15,4,FALSE)/12</f>
        <v>1446778.1001672812</v>
      </c>
      <c r="L110" s="12">
        <f t="shared" si="8"/>
        <v>28110936.860967282</v>
      </c>
      <c r="M110" s="12">
        <v>12140536.132000001</v>
      </c>
      <c r="N110" s="1">
        <f>VLOOKUP($B110,'Historic CDM'!$K$3:$Q$15,5,FALSE)/12</f>
        <v>501412.6140682089</v>
      </c>
      <c r="O110" s="12">
        <f t="shared" si="9"/>
        <v>12641948.746068209</v>
      </c>
      <c r="P110" s="12">
        <v>209384.46089583338</v>
      </c>
      <c r="Q110" s="12">
        <v>104217.51200000002</v>
      </c>
      <c r="R110" s="13">
        <v>72082.378590490203</v>
      </c>
      <c r="S110" s="13">
        <v>22318.951000000001</v>
      </c>
      <c r="T110" s="13">
        <v>459</v>
      </c>
      <c r="U110" s="12">
        <v>24330</v>
      </c>
      <c r="V110" s="12">
        <v>2943</v>
      </c>
      <c r="W110" s="12">
        <v>322</v>
      </c>
      <c r="X110" s="12">
        <v>3</v>
      </c>
      <c r="Y110" s="12">
        <v>5514</v>
      </c>
      <c r="Z110" s="12">
        <v>165</v>
      </c>
    </row>
    <row r="111" spans="1:26">
      <c r="A111" s="11">
        <v>43132</v>
      </c>
      <c r="B111" s="9">
        <f t="shared" si="10"/>
        <v>2018</v>
      </c>
      <c r="C111" s="12">
        <v>61558830.735299997</v>
      </c>
      <c r="D111" s="12">
        <v>17933066.622499999</v>
      </c>
      <c r="E111" s="1">
        <f>VLOOKUP(B111,'Historic CDM'!$K$3:$Q$15,2,FALSE)/12</f>
        <v>1430670.7050135201</v>
      </c>
      <c r="F111" s="12">
        <f t="shared" si="6"/>
        <v>19363737.32751352</v>
      </c>
      <c r="G111" s="12">
        <v>7658508.4949999992</v>
      </c>
      <c r="H111" s="1">
        <f>VLOOKUP($B111,'Historic CDM'!$K$3:$Q$15,3,FALSE)/12</f>
        <v>655950.62407129374</v>
      </c>
      <c r="I111" s="12">
        <f t="shared" si="7"/>
        <v>8314459.1190712927</v>
      </c>
      <c r="J111" s="12">
        <v>22466302.747899994</v>
      </c>
      <c r="K111" s="1">
        <f>VLOOKUP($B111,'Historic CDM'!$K$3:$Q$15,4,FALSE)/12</f>
        <v>1446778.1001672812</v>
      </c>
      <c r="L111" s="12">
        <f t="shared" si="8"/>
        <v>23913080.848067276</v>
      </c>
      <c r="M111" s="12">
        <v>11581980.397</v>
      </c>
      <c r="N111" s="1">
        <f>VLOOKUP($B111,'Historic CDM'!$K$3:$Q$15,5,FALSE)/12</f>
        <v>501412.6140682089</v>
      </c>
      <c r="O111" s="12">
        <f t="shared" si="9"/>
        <v>12083393.011068208</v>
      </c>
      <c r="P111" s="12">
        <v>174264.19499999998</v>
      </c>
      <c r="Q111" s="12">
        <v>92755.356</v>
      </c>
      <c r="R111" s="13">
        <v>26965.596874854484</v>
      </c>
      <c r="S111" s="13">
        <v>21791.612999999998</v>
      </c>
      <c r="T111" s="13">
        <v>459</v>
      </c>
      <c r="U111" s="12">
        <v>24337</v>
      </c>
      <c r="V111" s="12">
        <v>2939</v>
      </c>
      <c r="W111" s="12">
        <v>322</v>
      </c>
      <c r="X111" s="12">
        <v>3</v>
      </c>
      <c r="Y111" s="12">
        <v>5514</v>
      </c>
      <c r="Z111" s="12">
        <v>164</v>
      </c>
    </row>
    <row r="112" spans="1:26">
      <c r="A112" s="11">
        <v>43160</v>
      </c>
      <c r="B112" s="9">
        <f t="shared" si="10"/>
        <v>2018</v>
      </c>
      <c r="C112" s="12">
        <v>64110210.672899999</v>
      </c>
      <c r="D112" s="12">
        <v>18000296.776700001</v>
      </c>
      <c r="E112" s="1">
        <f>VLOOKUP(B112,'Historic CDM'!$K$3:$Q$15,2,FALSE)/12</f>
        <v>1430670.7050135201</v>
      </c>
      <c r="F112" s="12">
        <f t="shared" si="6"/>
        <v>19430967.481713522</v>
      </c>
      <c r="G112" s="12">
        <v>7882064.4131000005</v>
      </c>
      <c r="H112" s="1">
        <f>VLOOKUP($B112,'Historic CDM'!$K$3:$Q$15,3,FALSE)/12</f>
        <v>655950.62407129374</v>
      </c>
      <c r="I112" s="12">
        <f t="shared" si="7"/>
        <v>8538015.0371712949</v>
      </c>
      <c r="J112" s="12">
        <v>23294233.3312</v>
      </c>
      <c r="K112" s="1">
        <f>VLOOKUP($B112,'Historic CDM'!$K$3:$Q$15,4,FALSE)/12</f>
        <v>1446778.1001672812</v>
      </c>
      <c r="L112" s="12">
        <f t="shared" si="8"/>
        <v>24741011.431367282</v>
      </c>
      <c r="M112" s="12">
        <v>12725856.011</v>
      </c>
      <c r="N112" s="1">
        <f>VLOOKUP($B112,'Historic CDM'!$K$3:$Q$15,5,FALSE)/12</f>
        <v>501412.6140682089</v>
      </c>
      <c r="O112" s="12">
        <f t="shared" si="9"/>
        <v>13227268.625068208</v>
      </c>
      <c r="P112" s="12">
        <v>171412.68342999998</v>
      </c>
      <c r="Q112" s="12">
        <v>102693.01200000002</v>
      </c>
      <c r="R112" s="13">
        <v>68988.101813541056</v>
      </c>
      <c r="S112" s="13">
        <v>21107.903999999999</v>
      </c>
      <c r="T112" s="13">
        <v>459</v>
      </c>
      <c r="U112" s="12">
        <v>24344</v>
      </c>
      <c r="V112" s="12">
        <v>2940</v>
      </c>
      <c r="W112" s="12">
        <v>323</v>
      </c>
      <c r="X112" s="12">
        <v>3</v>
      </c>
      <c r="Y112" s="12">
        <v>5514</v>
      </c>
      <c r="Z112" s="12">
        <v>164</v>
      </c>
    </row>
    <row r="113" spans="1:26">
      <c r="A113" s="11">
        <v>43191</v>
      </c>
      <c r="B113" s="9">
        <f t="shared" si="10"/>
        <v>2018</v>
      </c>
      <c r="C113" s="12">
        <v>58360943.736599989</v>
      </c>
      <c r="D113" s="12">
        <v>15709331.293699998</v>
      </c>
      <c r="E113" s="1">
        <f>VLOOKUP(B113,'Historic CDM'!$K$3:$Q$15,2,FALSE)/12</f>
        <v>1430670.7050135201</v>
      </c>
      <c r="F113" s="12">
        <f t="shared" si="6"/>
        <v>17140001.998713519</v>
      </c>
      <c r="G113" s="12">
        <v>7184160.1399999997</v>
      </c>
      <c r="H113" s="1">
        <f>VLOOKUP($B113,'Historic CDM'!$K$3:$Q$15,3,FALSE)/12</f>
        <v>655950.62407129374</v>
      </c>
      <c r="I113" s="12">
        <f t="shared" si="7"/>
        <v>7840110.7640712932</v>
      </c>
      <c r="J113" s="12">
        <v>21213650.681899998</v>
      </c>
      <c r="K113" s="1">
        <f>VLOOKUP($B113,'Historic CDM'!$K$3:$Q$15,4,FALSE)/12</f>
        <v>1446778.1001672812</v>
      </c>
      <c r="L113" s="12">
        <f t="shared" si="8"/>
        <v>22660428.78206728</v>
      </c>
      <c r="M113" s="12">
        <v>11998099.314000001</v>
      </c>
      <c r="N113" s="1">
        <f>VLOOKUP($B113,'Historic CDM'!$K$3:$Q$15,5,FALSE)/12</f>
        <v>501412.6140682089</v>
      </c>
      <c r="O113" s="12">
        <f t="shared" si="9"/>
        <v>12499511.928068209</v>
      </c>
      <c r="P113" s="12">
        <v>144594.31871666689</v>
      </c>
      <c r="Q113" s="12">
        <v>99380.46</v>
      </c>
      <c r="R113" s="13">
        <v>60349.070189853723</v>
      </c>
      <c r="S113" s="13">
        <v>21402.551000000003</v>
      </c>
      <c r="T113" s="13">
        <v>459</v>
      </c>
      <c r="U113" s="12">
        <v>24227</v>
      </c>
      <c r="V113" s="12">
        <v>2926</v>
      </c>
      <c r="W113" s="12">
        <v>324</v>
      </c>
      <c r="X113" s="12">
        <v>3</v>
      </c>
      <c r="Y113" s="12">
        <v>5514</v>
      </c>
      <c r="Z113" s="12">
        <v>164</v>
      </c>
    </row>
    <row r="114" spans="1:26">
      <c r="A114" s="11">
        <v>43221</v>
      </c>
      <c r="B114" s="9">
        <f t="shared" si="10"/>
        <v>2018</v>
      </c>
      <c r="C114" s="12">
        <v>51606176.012500003</v>
      </c>
      <c r="D114" s="12">
        <v>10876124.879099997</v>
      </c>
      <c r="E114" s="1">
        <f>VLOOKUP(B114,'Historic CDM'!$K$3:$Q$15,2,FALSE)/12</f>
        <v>1430670.7050135201</v>
      </c>
      <c r="F114" s="12">
        <f t="shared" si="6"/>
        <v>12306795.584113516</v>
      </c>
      <c r="G114" s="12">
        <v>6523979.4556999998</v>
      </c>
      <c r="H114" s="1">
        <f>VLOOKUP($B114,'Historic CDM'!$K$3:$Q$15,3,FALSE)/12</f>
        <v>655950.62407129374</v>
      </c>
      <c r="I114" s="12">
        <f t="shared" si="7"/>
        <v>7179930.0797712933</v>
      </c>
      <c r="J114" s="12">
        <v>19934362.430099994</v>
      </c>
      <c r="K114" s="1">
        <f>VLOOKUP($B114,'Historic CDM'!$K$3:$Q$15,4,FALSE)/12</f>
        <v>1446778.1001672812</v>
      </c>
      <c r="L114" s="12">
        <f t="shared" si="8"/>
        <v>21381140.530267276</v>
      </c>
      <c r="M114" s="12">
        <v>12323320.401999999</v>
      </c>
      <c r="N114" s="1">
        <f>VLOOKUP($B114,'Historic CDM'!$K$3:$Q$15,5,FALSE)/12</f>
        <v>501412.6140682089</v>
      </c>
      <c r="O114" s="12">
        <f t="shared" si="9"/>
        <v>12824733.016068207</v>
      </c>
      <c r="P114" s="12">
        <v>130439.02205000007</v>
      </c>
      <c r="Q114" s="12">
        <v>102693.01200000002</v>
      </c>
      <c r="R114" s="13">
        <v>47692.671615312793</v>
      </c>
      <c r="S114" s="13">
        <v>25084.138200000001</v>
      </c>
      <c r="T114" s="13">
        <v>459</v>
      </c>
      <c r="U114" s="12">
        <v>24177</v>
      </c>
      <c r="V114" s="12">
        <v>2934</v>
      </c>
      <c r="W114" s="12">
        <v>324</v>
      </c>
      <c r="X114" s="12">
        <v>3</v>
      </c>
      <c r="Y114" s="12">
        <v>5514</v>
      </c>
      <c r="Z114" s="12">
        <v>164</v>
      </c>
    </row>
    <row r="115" spans="1:26">
      <c r="A115" s="11">
        <v>43252</v>
      </c>
      <c r="B115" s="9">
        <f t="shared" si="10"/>
        <v>2018</v>
      </c>
      <c r="C115" s="12">
        <v>52737076.451499999</v>
      </c>
      <c r="D115" s="12">
        <v>11651171.705700001</v>
      </c>
      <c r="E115" s="1">
        <f>VLOOKUP(B115,'Historic CDM'!$K$3:$Q$15,2,FALSE)/12</f>
        <v>1430670.7050135201</v>
      </c>
      <c r="F115" s="12">
        <f t="shared" si="6"/>
        <v>13081842.41071352</v>
      </c>
      <c r="G115" s="12">
        <v>6794784.6414999999</v>
      </c>
      <c r="H115" s="1">
        <f>VLOOKUP($B115,'Historic CDM'!$K$3:$Q$15,3,FALSE)/12</f>
        <v>655950.62407129374</v>
      </c>
      <c r="I115" s="12">
        <f t="shared" si="7"/>
        <v>7450735.2655712934</v>
      </c>
      <c r="J115" s="12">
        <v>20412277.4276</v>
      </c>
      <c r="K115" s="1">
        <f>VLOOKUP($B115,'Historic CDM'!$K$3:$Q$15,4,FALSE)/12</f>
        <v>1446778.1001672812</v>
      </c>
      <c r="L115" s="12">
        <f t="shared" si="8"/>
        <v>21859055.527767282</v>
      </c>
      <c r="M115" s="12">
        <v>12666927.732999999</v>
      </c>
      <c r="N115" s="1">
        <f>VLOOKUP($B115,'Historic CDM'!$K$3:$Q$15,5,FALSE)/12</f>
        <v>501412.6140682089</v>
      </c>
      <c r="O115" s="12">
        <f t="shared" si="9"/>
        <v>13168340.347068207</v>
      </c>
      <c r="P115" s="12">
        <v>116736.89854999978</v>
      </c>
      <c r="Q115" s="12">
        <v>99380.46</v>
      </c>
      <c r="R115" s="13">
        <v>54102.501379396199</v>
      </c>
      <c r="S115" s="13">
        <v>25743.157999999999</v>
      </c>
      <c r="T115" s="13">
        <v>459</v>
      </c>
      <c r="U115" s="12">
        <v>24208</v>
      </c>
      <c r="V115" s="12">
        <v>2935</v>
      </c>
      <c r="W115" s="12">
        <v>323</v>
      </c>
      <c r="X115" s="12">
        <v>3</v>
      </c>
      <c r="Y115" s="12">
        <v>5514</v>
      </c>
      <c r="Z115" s="12">
        <v>164</v>
      </c>
    </row>
    <row r="116" spans="1:26">
      <c r="A116" s="11">
        <v>43282</v>
      </c>
      <c r="B116" s="9">
        <f t="shared" si="10"/>
        <v>2018</v>
      </c>
      <c r="C116" s="12">
        <v>65238800.502200007</v>
      </c>
      <c r="D116" s="12">
        <v>14580478.285399999</v>
      </c>
      <c r="E116" s="1">
        <f>VLOOKUP(B116,'Historic CDM'!$K$3:$Q$15,2,FALSE)/12</f>
        <v>1430670.7050135201</v>
      </c>
      <c r="F116" s="12">
        <f t="shared" si="6"/>
        <v>16011148.99041352</v>
      </c>
      <c r="G116" s="12">
        <v>7891841.8924000002</v>
      </c>
      <c r="H116" s="1">
        <f>VLOOKUP($B116,'Historic CDM'!$K$3:$Q$15,3,FALSE)/12</f>
        <v>655950.62407129374</v>
      </c>
      <c r="I116" s="12">
        <f t="shared" si="7"/>
        <v>8547792.5164712947</v>
      </c>
      <c r="J116" s="12">
        <v>23363677.443700001</v>
      </c>
      <c r="K116" s="1">
        <f>VLOOKUP($B116,'Historic CDM'!$K$3:$Q$15,4,FALSE)/12</f>
        <v>1446778.1001672812</v>
      </c>
      <c r="L116" s="12">
        <f t="shared" si="8"/>
        <v>24810455.543867283</v>
      </c>
      <c r="M116" s="12">
        <v>14127984.923</v>
      </c>
      <c r="N116" s="1">
        <f>VLOOKUP($B116,'Historic CDM'!$K$3:$Q$15,5,FALSE)/12</f>
        <v>501412.6140682089</v>
      </c>
      <c r="O116" s="12">
        <f t="shared" si="9"/>
        <v>14629397.537068209</v>
      </c>
      <c r="P116" s="12">
        <v>125901.86919499995</v>
      </c>
      <c r="Q116" s="12">
        <v>102693.01200000002</v>
      </c>
      <c r="R116" s="13">
        <v>56992.400355420199</v>
      </c>
      <c r="S116" s="13">
        <v>29771.279600000002</v>
      </c>
      <c r="T116" s="13">
        <v>459</v>
      </c>
      <c r="U116" s="12">
        <v>24226</v>
      </c>
      <c r="V116" s="12">
        <v>2931</v>
      </c>
      <c r="W116" s="12">
        <v>323</v>
      </c>
      <c r="X116" s="12">
        <v>3</v>
      </c>
      <c r="Y116" s="12">
        <v>5514</v>
      </c>
      <c r="Z116" s="12">
        <v>161</v>
      </c>
    </row>
    <row r="117" spans="1:26">
      <c r="A117" s="11">
        <v>43313</v>
      </c>
      <c r="B117" s="9">
        <f t="shared" si="10"/>
        <v>2018</v>
      </c>
      <c r="C117" s="12">
        <v>64914470.167199999</v>
      </c>
      <c r="D117" s="12">
        <v>14702062.733500002</v>
      </c>
      <c r="E117" s="1">
        <f>VLOOKUP(B117,'Historic CDM'!$K$3:$Q$15,2,FALSE)/12</f>
        <v>1430670.7050135201</v>
      </c>
      <c r="F117" s="12">
        <f t="shared" si="6"/>
        <v>16132733.438513521</v>
      </c>
      <c r="G117" s="12">
        <v>7864804.0545000006</v>
      </c>
      <c r="H117" s="1">
        <f>VLOOKUP($B117,'Historic CDM'!$K$3:$Q$15,3,FALSE)/12</f>
        <v>655950.62407129374</v>
      </c>
      <c r="I117" s="12">
        <f t="shared" si="7"/>
        <v>8520754.678571295</v>
      </c>
      <c r="J117" s="12">
        <v>23590519.113199998</v>
      </c>
      <c r="K117" s="1">
        <f>VLOOKUP($B117,'Historic CDM'!$K$3:$Q$15,4,FALSE)/12</f>
        <v>1446778.1001672812</v>
      </c>
      <c r="L117" s="12">
        <f t="shared" si="8"/>
        <v>25037297.21336728</v>
      </c>
      <c r="M117" s="12">
        <v>14433212.835000001</v>
      </c>
      <c r="N117" s="1">
        <f>VLOOKUP($B117,'Historic CDM'!$K$3:$Q$15,5,FALSE)/12</f>
        <v>501412.6140682089</v>
      </c>
      <c r="O117" s="12">
        <f t="shared" si="9"/>
        <v>14934625.449068209</v>
      </c>
      <c r="P117" s="12">
        <v>142523.49450277802</v>
      </c>
      <c r="Q117" s="12">
        <v>102693.01200000002</v>
      </c>
      <c r="R117" s="13">
        <v>59799.634151260499</v>
      </c>
      <c r="S117" s="13">
        <v>30045.243200000001</v>
      </c>
      <c r="T117" s="13">
        <v>459</v>
      </c>
      <c r="U117" s="12">
        <v>24310</v>
      </c>
      <c r="V117" s="12">
        <v>2935</v>
      </c>
      <c r="W117" s="12">
        <v>325</v>
      </c>
      <c r="X117" s="12">
        <v>3</v>
      </c>
      <c r="Y117" s="12">
        <v>5514</v>
      </c>
      <c r="Z117" s="12">
        <v>161</v>
      </c>
    </row>
    <row r="118" spans="1:26">
      <c r="A118" s="11">
        <v>43344</v>
      </c>
      <c r="B118" s="9">
        <f t="shared" si="10"/>
        <v>2018</v>
      </c>
      <c r="C118" s="12">
        <v>58221516.279700004</v>
      </c>
      <c r="D118" s="12">
        <v>13221716.484300004</v>
      </c>
      <c r="E118" s="1">
        <f>VLOOKUP(B118,'Historic CDM'!$K$3:$Q$15,2,FALSE)/12</f>
        <v>1430670.7050135201</v>
      </c>
      <c r="F118" s="12">
        <f t="shared" si="6"/>
        <v>14652387.189313523</v>
      </c>
      <c r="G118" s="12">
        <v>6946035.9316000007</v>
      </c>
      <c r="H118" s="1">
        <f>VLOOKUP($B118,'Historic CDM'!$K$3:$Q$15,3,FALSE)/12</f>
        <v>655950.62407129374</v>
      </c>
      <c r="I118" s="12">
        <f t="shared" si="7"/>
        <v>7601986.5556712942</v>
      </c>
      <c r="J118" s="12">
        <v>20905341.726999998</v>
      </c>
      <c r="K118" s="1">
        <f>VLOOKUP($B118,'Historic CDM'!$K$3:$Q$15,4,FALSE)/12</f>
        <v>1446778.1001672812</v>
      </c>
      <c r="L118" s="12">
        <f t="shared" si="8"/>
        <v>22352119.82716728</v>
      </c>
      <c r="M118" s="12">
        <v>14152547.092999998</v>
      </c>
      <c r="N118" s="1">
        <f>VLOOKUP($B118,'Historic CDM'!$K$3:$Q$15,5,FALSE)/12</f>
        <v>501412.6140682089</v>
      </c>
      <c r="O118" s="12">
        <f t="shared" si="9"/>
        <v>14653959.707068207</v>
      </c>
      <c r="P118" s="12">
        <v>158480.27525500002</v>
      </c>
      <c r="Q118" s="12">
        <v>99380.46</v>
      </c>
      <c r="R118" s="13">
        <v>52130.399856831631</v>
      </c>
      <c r="S118" s="13">
        <v>30686.131000000001</v>
      </c>
      <c r="T118" s="13">
        <v>459</v>
      </c>
      <c r="U118" s="12">
        <v>24339</v>
      </c>
      <c r="V118" s="12">
        <v>2936</v>
      </c>
      <c r="W118" s="12">
        <v>325</v>
      </c>
      <c r="X118" s="12">
        <v>3</v>
      </c>
      <c r="Y118" s="12">
        <v>5514</v>
      </c>
      <c r="Z118" s="12">
        <v>161</v>
      </c>
    </row>
    <row r="119" spans="1:26">
      <c r="A119" s="11">
        <v>43374</v>
      </c>
      <c r="B119" s="9">
        <f t="shared" si="10"/>
        <v>2018</v>
      </c>
      <c r="C119" s="12">
        <v>55697006.533200003</v>
      </c>
      <c r="D119" s="12">
        <v>13872565.000799999</v>
      </c>
      <c r="E119" s="1">
        <f>VLOOKUP(B119,'Historic CDM'!$K$3:$Q$15,2,FALSE)/12</f>
        <v>1430670.7050135201</v>
      </c>
      <c r="F119" s="12">
        <f t="shared" si="6"/>
        <v>15303235.70581352</v>
      </c>
      <c r="G119" s="12">
        <v>6782158.5747000007</v>
      </c>
      <c r="H119" s="1">
        <f>VLOOKUP($B119,'Historic CDM'!$K$3:$Q$15,3,FALSE)/12</f>
        <v>655950.62407129374</v>
      </c>
      <c r="I119" s="12">
        <f t="shared" si="7"/>
        <v>7438109.1987712942</v>
      </c>
      <c r="J119" s="12">
        <v>20861594.375799999</v>
      </c>
      <c r="K119" s="1">
        <f>VLOOKUP($B119,'Historic CDM'!$K$3:$Q$15,4,FALSE)/12</f>
        <v>1446778.1001672812</v>
      </c>
      <c r="L119" s="12">
        <f t="shared" si="8"/>
        <v>22308372.475967281</v>
      </c>
      <c r="M119" s="12">
        <v>13091013.071</v>
      </c>
      <c r="N119" s="1">
        <f>VLOOKUP($B119,'Historic CDM'!$K$3:$Q$15,5,FALSE)/12</f>
        <v>501412.6140682089</v>
      </c>
      <c r="O119" s="12">
        <f t="shared" si="9"/>
        <v>13592425.685068209</v>
      </c>
      <c r="P119" s="12">
        <v>185807.17645444436</v>
      </c>
      <c r="Q119" s="12">
        <v>102693.01200000002</v>
      </c>
      <c r="R119" s="13">
        <v>51991.242918145035</v>
      </c>
      <c r="S119" s="13">
        <v>27257.977699999996</v>
      </c>
      <c r="T119" s="13">
        <v>459</v>
      </c>
      <c r="U119" s="12">
        <v>24359</v>
      </c>
      <c r="V119" s="12">
        <v>2927</v>
      </c>
      <c r="W119" s="12">
        <v>324</v>
      </c>
      <c r="X119" s="12">
        <v>3</v>
      </c>
      <c r="Y119" s="12">
        <v>5514</v>
      </c>
      <c r="Z119" s="12">
        <v>161</v>
      </c>
    </row>
    <row r="120" spans="1:26">
      <c r="A120" s="11">
        <v>43405</v>
      </c>
      <c r="B120" s="9">
        <f t="shared" si="10"/>
        <v>2018</v>
      </c>
      <c r="C120" s="12">
        <v>61534809.200199999</v>
      </c>
      <c r="D120" s="12">
        <v>16836410.71010001</v>
      </c>
      <c r="E120" s="1">
        <f>VLOOKUP(B120,'Historic CDM'!$K$3:$Q$15,2,FALSE)/12</f>
        <v>1430670.7050135201</v>
      </c>
      <c r="F120" s="12">
        <f t="shared" si="6"/>
        <v>18267081.415113531</v>
      </c>
      <c r="G120" s="12">
        <v>7416848.8483000007</v>
      </c>
      <c r="H120" s="1">
        <f>VLOOKUP($B120,'Historic CDM'!$K$3:$Q$15,3,FALSE)/12</f>
        <v>655950.62407129374</v>
      </c>
      <c r="I120" s="12">
        <f t="shared" si="7"/>
        <v>8072799.4723712942</v>
      </c>
      <c r="J120" s="12">
        <v>22092319.462500002</v>
      </c>
      <c r="K120" s="1">
        <f>VLOOKUP($B120,'Historic CDM'!$K$3:$Q$15,4,FALSE)/12</f>
        <v>1446778.1001672812</v>
      </c>
      <c r="L120" s="12">
        <f t="shared" si="8"/>
        <v>23539097.562667284</v>
      </c>
      <c r="M120" s="12">
        <v>12233301.99</v>
      </c>
      <c r="N120" s="1">
        <f>VLOOKUP($B120,'Historic CDM'!$K$3:$Q$15,5,FALSE)/12</f>
        <v>501412.6140682089</v>
      </c>
      <c r="O120" s="12">
        <f t="shared" si="9"/>
        <v>12734714.604068208</v>
      </c>
      <c r="P120" s="12">
        <v>198723.69976694451</v>
      </c>
      <c r="Q120" s="12">
        <v>99380.46</v>
      </c>
      <c r="R120" s="13">
        <v>48255.102813235848</v>
      </c>
      <c r="S120" s="13">
        <v>24411.3122</v>
      </c>
      <c r="T120" s="13">
        <v>459</v>
      </c>
      <c r="U120" s="12">
        <v>24382</v>
      </c>
      <c r="V120" s="12">
        <v>2925</v>
      </c>
      <c r="W120" s="12">
        <v>325</v>
      </c>
      <c r="X120" s="12">
        <v>3</v>
      </c>
      <c r="Y120" s="12">
        <v>5514</v>
      </c>
      <c r="Z120" s="12">
        <v>161</v>
      </c>
    </row>
    <row r="121" spans="1:26">
      <c r="A121" s="11">
        <v>43435</v>
      </c>
      <c r="B121" s="9">
        <f t="shared" si="10"/>
        <v>2018</v>
      </c>
      <c r="C121" s="12">
        <v>65257537.290599994</v>
      </c>
      <c r="D121" s="12">
        <v>18906303.831199996</v>
      </c>
      <c r="E121" s="1">
        <f>VLOOKUP(B121,'Historic CDM'!$K$3:$Q$15,2,FALSE)/12</f>
        <v>1430670.7050135201</v>
      </c>
      <c r="F121" s="12">
        <f t="shared" si="6"/>
        <v>20336974.536213517</v>
      </c>
      <c r="G121" s="12">
        <v>7948355.5248000007</v>
      </c>
      <c r="H121" s="1">
        <f>VLOOKUP($B121,'Historic CDM'!$K$3:$Q$15,3,FALSE)/12</f>
        <v>655950.62407129374</v>
      </c>
      <c r="I121" s="12">
        <f t="shared" si="7"/>
        <v>8604306.1488712952</v>
      </c>
      <c r="J121" s="12">
        <v>23659955.311299995</v>
      </c>
      <c r="K121" s="1">
        <f>VLOOKUP($B121,'Historic CDM'!$K$3:$Q$15,4,FALSE)/12</f>
        <v>1446778.1001672812</v>
      </c>
      <c r="L121" s="12">
        <f t="shared" si="8"/>
        <v>25106733.411467277</v>
      </c>
      <c r="M121" s="12">
        <v>12205509.799000001</v>
      </c>
      <c r="N121" s="1">
        <f>VLOOKUP($B121,'Historic CDM'!$K$3:$Q$15,5,FALSE)/12</f>
        <v>501412.6140682089</v>
      </c>
      <c r="O121" s="12">
        <f t="shared" si="9"/>
        <v>12706922.413068209</v>
      </c>
      <c r="P121" s="12">
        <v>210120.10861111115</v>
      </c>
      <c r="Q121" s="12">
        <v>102693.01200000002</v>
      </c>
      <c r="R121" s="13">
        <v>57568.521630874566</v>
      </c>
      <c r="S121" s="13">
        <v>22655.907999999999</v>
      </c>
      <c r="T121" s="13">
        <v>459</v>
      </c>
      <c r="U121" s="12">
        <v>24409</v>
      </c>
      <c r="V121" s="12">
        <v>2922</v>
      </c>
      <c r="W121" s="12">
        <v>326</v>
      </c>
      <c r="X121" s="12">
        <v>3</v>
      </c>
      <c r="Y121" s="12">
        <v>5514</v>
      </c>
      <c r="Z121" s="12">
        <v>161</v>
      </c>
    </row>
    <row r="122" spans="1:26">
      <c r="A122" s="11">
        <v>43466</v>
      </c>
      <c r="B122" s="9">
        <f t="shared" si="10"/>
        <v>2019</v>
      </c>
      <c r="C122" s="12">
        <v>74138539.329999998</v>
      </c>
      <c r="D122" s="12">
        <v>22891327</v>
      </c>
      <c r="E122" s="1">
        <f>VLOOKUP(B122,'Historic CDM'!$K$3:$Q$15,2,FALSE)/12</f>
        <v>1467281.4224736122</v>
      </c>
      <c r="F122" s="12">
        <f t="shared" si="6"/>
        <v>24358608.422473613</v>
      </c>
      <c r="G122" s="12">
        <v>9075394.9387949985</v>
      </c>
      <c r="H122" s="1">
        <f>VLOOKUP($B122,'Historic CDM'!$K$3:$Q$15,3,FALSE)/12</f>
        <v>690198.0782346701</v>
      </c>
      <c r="I122" s="12">
        <f t="shared" si="7"/>
        <v>9765593.0170296691</v>
      </c>
      <c r="J122" s="12">
        <v>26214840.167261001</v>
      </c>
      <c r="K122" s="1">
        <f>VLOOKUP($B122,'Historic CDM'!$K$3:$Q$15,4,FALSE)/12</f>
        <v>1531591.7204823459</v>
      </c>
      <c r="L122" s="12">
        <f t="shared" si="8"/>
        <v>27746431.887743346</v>
      </c>
      <c r="M122" s="12">
        <v>12102715.879999999</v>
      </c>
      <c r="N122" s="1">
        <f>VLOOKUP($B122,'Historic CDM'!$K$3:$Q$15,5,FALSE)/12</f>
        <v>542094.33362032229</v>
      </c>
      <c r="O122" s="12">
        <f t="shared" si="9"/>
        <v>12644810.213620322</v>
      </c>
      <c r="P122" s="12">
        <v>209720.28749999983</v>
      </c>
      <c r="Q122" s="12">
        <v>103876.05240135967</v>
      </c>
      <c r="R122" s="13">
        <v>66201.684245007724</v>
      </c>
      <c r="S122" s="13">
        <v>22714.090235294119</v>
      </c>
      <c r="T122" s="13">
        <v>459</v>
      </c>
      <c r="U122" s="12">
        <v>24414</v>
      </c>
      <c r="V122" s="12">
        <v>2923</v>
      </c>
      <c r="W122" s="12">
        <v>327</v>
      </c>
      <c r="X122" s="12">
        <v>3</v>
      </c>
      <c r="Y122" s="12">
        <v>5514</v>
      </c>
      <c r="Z122" s="12">
        <v>165</v>
      </c>
    </row>
    <row r="123" spans="1:26">
      <c r="A123" s="11">
        <v>43497</v>
      </c>
      <c r="B123" s="9">
        <f t="shared" si="10"/>
        <v>2019</v>
      </c>
      <c r="C123" s="12">
        <v>64615329.25</v>
      </c>
      <c r="D123" s="12">
        <v>19398154</v>
      </c>
      <c r="E123" s="1">
        <f>VLOOKUP(B123,'Historic CDM'!$K$3:$Q$15,2,FALSE)/12</f>
        <v>1467281.4224736122</v>
      </c>
      <c r="F123" s="12">
        <f t="shared" si="6"/>
        <v>20865435.422473613</v>
      </c>
      <c r="G123" s="12">
        <v>8004348.6033760002</v>
      </c>
      <c r="H123" s="1">
        <f>VLOOKUP($B123,'Historic CDM'!$K$3:$Q$15,3,FALSE)/12</f>
        <v>690198.0782346701</v>
      </c>
      <c r="I123" s="12">
        <f t="shared" si="7"/>
        <v>8694546.6816106699</v>
      </c>
      <c r="J123" s="12">
        <v>22946666.691895999</v>
      </c>
      <c r="K123" s="1">
        <f>VLOOKUP($B123,'Historic CDM'!$K$3:$Q$15,4,FALSE)/12</f>
        <v>1531591.7204823459</v>
      </c>
      <c r="L123" s="12">
        <f t="shared" si="8"/>
        <v>24478258.412378345</v>
      </c>
      <c r="M123" s="12">
        <v>11929811.619999999</v>
      </c>
      <c r="N123" s="1">
        <f>VLOOKUP($B123,'Historic CDM'!$K$3:$Q$15,5,FALSE)/12</f>
        <v>542094.33362032229</v>
      </c>
      <c r="O123" s="12">
        <f t="shared" si="9"/>
        <v>12471905.953620322</v>
      </c>
      <c r="P123" s="12">
        <v>174264.19500000001</v>
      </c>
      <c r="Q123" s="12">
        <v>81381.568577271959</v>
      </c>
      <c r="R123" s="13">
        <v>47180.788674729476</v>
      </c>
      <c r="S123" s="13">
        <v>22234.265591498614</v>
      </c>
      <c r="T123" s="13">
        <v>459</v>
      </c>
      <c r="U123" s="12">
        <v>24420</v>
      </c>
      <c r="V123" s="12">
        <v>2938</v>
      </c>
      <c r="W123" s="12">
        <v>313</v>
      </c>
      <c r="X123" s="12">
        <v>3</v>
      </c>
      <c r="Y123" s="12">
        <v>5514</v>
      </c>
      <c r="Z123" s="12">
        <v>164</v>
      </c>
    </row>
    <row r="124" spans="1:26">
      <c r="A124" s="11">
        <v>43525</v>
      </c>
      <c r="B124" s="9">
        <f t="shared" si="10"/>
        <v>2019</v>
      </c>
      <c r="C124" s="12">
        <v>66380661.289999999</v>
      </c>
      <c r="D124" s="12">
        <v>19128089</v>
      </c>
      <c r="E124" s="1">
        <f>VLOOKUP(B124,'Historic CDM'!$K$3:$Q$15,2,FALSE)/12</f>
        <v>1467281.4224736122</v>
      </c>
      <c r="F124" s="12">
        <f t="shared" si="6"/>
        <v>20595370.422473613</v>
      </c>
      <c r="G124" s="12">
        <v>8214704.6752880011</v>
      </c>
      <c r="H124" s="1">
        <f>VLOOKUP($B124,'Historic CDM'!$K$3:$Q$15,3,FALSE)/12</f>
        <v>690198.0782346701</v>
      </c>
      <c r="I124" s="12">
        <f t="shared" si="7"/>
        <v>8904902.7535226718</v>
      </c>
      <c r="J124" s="12">
        <v>23586038.479064997</v>
      </c>
      <c r="K124" s="1">
        <f>VLOOKUP($B124,'Historic CDM'!$K$3:$Q$15,4,FALSE)/12</f>
        <v>1531591.7204823459</v>
      </c>
      <c r="L124" s="12">
        <f t="shared" si="8"/>
        <v>25117630.199547343</v>
      </c>
      <c r="M124" s="12">
        <v>13093076.579999998</v>
      </c>
      <c r="N124" s="1">
        <f>VLOOKUP($B124,'Historic CDM'!$K$3:$Q$15,5,FALSE)/12</f>
        <v>542094.33362032229</v>
      </c>
      <c r="O124" s="12">
        <f t="shared" si="9"/>
        <v>13635170.913620321</v>
      </c>
      <c r="P124" s="12">
        <v>171412.68342999998</v>
      </c>
      <c r="Q124" s="12">
        <v>99376.668446712254</v>
      </c>
      <c r="R124" s="13">
        <v>72178.525941690095</v>
      </c>
      <c r="S124" s="13">
        <v>22658.154851338182</v>
      </c>
      <c r="T124" s="13">
        <v>459</v>
      </c>
      <c r="U124" s="12">
        <v>24426</v>
      </c>
      <c r="V124" s="12">
        <v>2937</v>
      </c>
      <c r="W124" s="12">
        <v>313</v>
      </c>
      <c r="X124" s="12">
        <v>3</v>
      </c>
      <c r="Y124" s="12">
        <v>5514</v>
      </c>
      <c r="Z124" s="12">
        <v>164</v>
      </c>
    </row>
    <row r="125" spans="1:26">
      <c r="A125" s="11">
        <v>43556</v>
      </c>
      <c r="B125" s="9">
        <f t="shared" si="10"/>
        <v>2019</v>
      </c>
      <c r="C125" s="12">
        <v>55578484.659999996</v>
      </c>
      <c r="D125" s="12">
        <v>14424694</v>
      </c>
      <c r="E125" s="1">
        <f>VLOOKUP(B125,'Historic CDM'!$K$3:$Q$15,2,FALSE)/12</f>
        <v>1467281.4224736122</v>
      </c>
      <c r="F125" s="12">
        <f t="shared" si="6"/>
        <v>15891975.422473613</v>
      </c>
      <c r="G125" s="12">
        <v>6856555.1729489993</v>
      </c>
      <c r="H125" s="1">
        <f>VLOOKUP($B125,'Historic CDM'!$K$3:$Q$15,3,FALSE)/12</f>
        <v>690198.0782346701</v>
      </c>
      <c r="I125" s="12">
        <f t="shared" si="7"/>
        <v>7546753.2511836691</v>
      </c>
      <c r="J125" s="12">
        <v>20169599.434608001</v>
      </c>
      <c r="K125" s="1">
        <f>VLOOKUP($B125,'Historic CDM'!$K$3:$Q$15,4,FALSE)/12</f>
        <v>1531591.7204823459</v>
      </c>
      <c r="L125" s="12">
        <f t="shared" si="8"/>
        <v>21701191.155090347</v>
      </c>
      <c r="M125" s="12">
        <v>12095131.18</v>
      </c>
      <c r="N125" s="1">
        <f>VLOOKUP($B125,'Historic CDM'!$K$3:$Q$15,5,FALSE)/12</f>
        <v>542094.33362032229</v>
      </c>
      <c r="O125" s="12">
        <f t="shared" si="9"/>
        <v>12637225.513620323</v>
      </c>
      <c r="P125" s="12">
        <v>144594.31871666719</v>
      </c>
      <c r="Q125" s="12">
        <v>98074.56068851937</v>
      </c>
      <c r="R125" s="13">
        <v>51740.860544766227</v>
      </c>
      <c r="S125" s="13">
        <v>21804.309999999998</v>
      </c>
      <c r="T125" s="13">
        <v>459</v>
      </c>
      <c r="U125" s="12">
        <v>24316</v>
      </c>
      <c r="V125" s="12">
        <v>2934</v>
      </c>
      <c r="W125" s="12">
        <v>312</v>
      </c>
      <c r="X125" s="12">
        <v>3</v>
      </c>
      <c r="Y125" s="12">
        <v>5514</v>
      </c>
      <c r="Z125" s="12">
        <v>164</v>
      </c>
    </row>
    <row r="126" spans="1:26">
      <c r="A126" s="11">
        <v>43586</v>
      </c>
      <c r="B126" s="9">
        <f t="shared" si="10"/>
        <v>2019</v>
      </c>
      <c r="C126" s="12">
        <v>50862977.799999997</v>
      </c>
      <c r="D126" s="12">
        <v>11313832</v>
      </c>
      <c r="E126" s="1">
        <f>VLOOKUP(B126,'Historic CDM'!$K$3:$Q$15,2,FALSE)/12</f>
        <v>1467281.4224736122</v>
      </c>
      <c r="F126" s="12">
        <f t="shared" si="6"/>
        <v>12781113.422473613</v>
      </c>
      <c r="G126" s="12">
        <v>6348803.9027980017</v>
      </c>
      <c r="H126" s="1">
        <f>VLOOKUP($B126,'Historic CDM'!$K$3:$Q$15,3,FALSE)/12</f>
        <v>690198.0782346701</v>
      </c>
      <c r="I126" s="12">
        <f t="shared" si="7"/>
        <v>7039001.9810326714</v>
      </c>
      <c r="J126" s="12">
        <v>19320682.259359997</v>
      </c>
      <c r="K126" s="1">
        <f>VLOOKUP($B126,'Historic CDM'!$K$3:$Q$15,4,FALSE)/12</f>
        <v>1531591.7204823459</v>
      </c>
      <c r="L126" s="12">
        <f t="shared" si="8"/>
        <v>20852273.979842342</v>
      </c>
      <c r="M126" s="12">
        <v>12756637.010000002</v>
      </c>
      <c r="N126" s="1">
        <f>VLOOKUP($B126,'Historic CDM'!$K$3:$Q$15,5,FALSE)/12</f>
        <v>542094.33362032229</v>
      </c>
      <c r="O126" s="12">
        <f t="shared" si="9"/>
        <v>13298731.343620325</v>
      </c>
      <c r="P126" s="12">
        <v>134162.6389233337</v>
      </c>
      <c r="Q126" s="12">
        <v>104024.18550184471</v>
      </c>
      <c r="R126" s="13">
        <v>51247.851216568743</v>
      </c>
      <c r="S126" s="13">
        <v>23340.348000000002</v>
      </c>
      <c r="T126" s="13">
        <v>472</v>
      </c>
      <c r="U126" s="12">
        <v>24310</v>
      </c>
      <c r="V126" s="12">
        <v>2931</v>
      </c>
      <c r="W126" s="12">
        <v>312</v>
      </c>
      <c r="X126" s="12">
        <v>3</v>
      </c>
      <c r="Y126" s="12">
        <v>5717</v>
      </c>
      <c r="Z126" s="12">
        <v>165</v>
      </c>
    </row>
    <row r="127" spans="1:26">
      <c r="A127" s="11">
        <v>43617</v>
      </c>
      <c r="B127" s="9">
        <f t="shared" si="10"/>
        <v>2019</v>
      </c>
      <c r="C127" s="12">
        <v>51673669.179999992</v>
      </c>
      <c r="D127" s="12">
        <v>10823919</v>
      </c>
      <c r="E127" s="1">
        <f>VLOOKUP(B127,'Historic CDM'!$K$3:$Q$15,2,FALSE)/12</f>
        <v>1467281.4224736122</v>
      </c>
      <c r="F127" s="12">
        <f t="shared" si="6"/>
        <v>12291200.422473613</v>
      </c>
      <c r="G127" s="12">
        <v>6413648.5172019992</v>
      </c>
      <c r="H127" s="1">
        <f>VLOOKUP($B127,'Historic CDM'!$K$3:$Q$15,3,FALSE)/12</f>
        <v>690198.0782346701</v>
      </c>
      <c r="I127" s="12">
        <f t="shared" si="7"/>
        <v>7103846.595436669</v>
      </c>
      <c r="J127" s="12">
        <v>19539798.124044001</v>
      </c>
      <c r="K127" s="1">
        <f>VLOOKUP($B127,'Historic CDM'!$K$3:$Q$15,4,FALSE)/12</f>
        <v>1531591.7204823459</v>
      </c>
      <c r="L127" s="12">
        <f t="shared" si="8"/>
        <v>21071389.844526347</v>
      </c>
      <c r="M127" s="12">
        <v>13390227.09</v>
      </c>
      <c r="N127" s="1">
        <f>VLOOKUP($B127,'Historic CDM'!$K$3:$Q$15,5,FALSE)/12</f>
        <v>542094.33362032229</v>
      </c>
      <c r="O127" s="12">
        <f t="shared" si="9"/>
        <v>13932321.423620323</v>
      </c>
      <c r="P127" s="12">
        <v>120069.36362333264</v>
      </c>
      <c r="Q127" s="12">
        <v>102688.60056297164</v>
      </c>
      <c r="R127" s="13">
        <v>45954.460924748542</v>
      </c>
      <c r="S127" s="13">
        <v>26469.784</v>
      </c>
      <c r="T127" s="13">
        <v>472</v>
      </c>
      <c r="U127" s="12">
        <v>24336</v>
      </c>
      <c r="V127" s="12">
        <v>2929</v>
      </c>
      <c r="W127" s="12">
        <v>312</v>
      </c>
      <c r="X127" s="12">
        <v>3</v>
      </c>
      <c r="Y127" s="12">
        <v>5717</v>
      </c>
      <c r="Z127" s="12">
        <v>165</v>
      </c>
    </row>
    <row r="128" spans="1:26">
      <c r="A128" s="11">
        <v>43647</v>
      </c>
      <c r="B128" s="9">
        <f t="shared" si="10"/>
        <v>2019</v>
      </c>
      <c r="C128" s="12">
        <v>64710408.939999998</v>
      </c>
      <c r="D128" s="12">
        <v>14938635</v>
      </c>
      <c r="E128" s="1">
        <f>VLOOKUP(B128,'Historic CDM'!$K$3:$Q$15,2,FALSE)/12</f>
        <v>1467281.4224736122</v>
      </c>
      <c r="F128" s="12">
        <f t="shared" si="6"/>
        <v>16405916.422473613</v>
      </c>
      <c r="G128" s="12">
        <v>7892946.2506619999</v>
      </c>
      <c r="H128" s="1">
        <f>VLOOKUP($B128,'Historic CDM'!$K$3:$Q$15,3,FALSE)/12</f>
        <v>690198.0782346701</v>
      </c>
      <c r="I128" s="12">
        <f t="shared" si="7"/>
        <v>8583144.3288966697</v>
      </c>
      <c r="J128" s="12">
        <v>23492947.123163</v>
      </c>
      <c r="K128" s="1">
        <f>VLOOKUP($B128,'Historic CDM'!$K$3:$Q$15,4,FALSE)/12</f>
        <v>1531591.7204823459</v>
      </c>
      <c r="L128" s="12">
        <f t="shared" si="8"/>
        <v>25024538.843645345</v>
      </c>
      <c r="M128" s="12">
        <v>13046931.640000001</v>
      </c>
      <c r="N128" s="1">
        <f>VLOOKUP($B128,'Historic CDM'!$K$3:$Q$15,5,FALSE)/12</f>
        <v>542094.33362032229</v>
      </c>
      <c r="O128" s="12">
        <f t="shared" si="9"/>
        <v>13589025.973620323</v>
      </c>
      <c r="P128" s="12">
        <v>128929.90164500001</v>
      </c>
      <c r="Q128" s="12">
        <v>102942.48711849848</v>
      </c>
      <c r="R128" s="13">
        <v>50472.312753591257</v>
      </c>
      <c r="S128" s="13">
        <v>28525.905299999999</v>
      </c>
      <c r="T128" s="13">
        <v>472</v>
      </c>
      <c r="U128" s="12">
        <v>24366</v>
      </c>
      <c r="V128" s="12">
        <v>2931</v>
      </c>
      <c r="W128" s="12">
        <v>314</v>
      </c>
      <c r="X128" s="12">
        <v>3</v>
      </c>
      <c r="Y128" s="12">
        <v>5717</v>
      </c>
      <c r="Z128" s="12">
        <v>166</v>
      </c>
    </row>
    <row r="129" spans="1:26">
      <c r="A129" s="11">
        <v>43678</v>
      </c>
      <c r="B129" s="9">
        <f t="shared" si="10"/>
        <v>2019</v>
      </c>
      <c r="C129" s="12">
        <v>59990879.560000002</v>
      </c>
      <c r="D129" s="12">
        <v>13234814</v>
      </c>
      <c r="E129" s="1">
        <f>VLOOKUP(B129,'Historic CDM'!$K$3:$Q$15,2,FALSE)/12</f>
        <v>1467281.4224736122</v>
      </c>
      <c r="F129" s="12">
        <f t="shared" si="6"/>
        <v>14702095.422473613</v>
      </c>
      <c r="G129" s="12">
        <v>7349211.664446</v>
      </c>
      <c r="H129" s="1">
        <f>VLOOKUP($B129,'Historic CDM'!$K$3:$Q$15,3,FALSE)/12</f>
        <v>690198.0782346701</v>
      </c>
      <c r="I129" s="12">
        <f t="shared" si="7"/>
        <v>8039409.7426806698</v>
      </c>
      <c r="J129" s="12">
        <v>21875358.066366002</v>
      </c>
      <c r="K129" s="1">
        <f>VLOOKUP($B129,'Historic CDM'!$K$3:$Q$15,4,FALSE)/12</f>
        <v>1531591.7204823459</v>
      </c>
      <c r="L129" s="12">
        <f t="shared" si="8"/>
        <v>23406949.786848348</v>
      </c>
      <c r="M129" s="12">
        <v>14660689.890000001</v>
      </c>
      <c r="N129" s="1">
        <f>VLOOKUP($B129,'Historic CDM'!$K$3:$Q$15,5,FALSE)/12</f>
        <v>542094.33362032229</v>
      </c>
      <c r="O129" s="12">
        <f t="shared" si="9"/>
        <v>15202784.223620323</v>
      </c>
      <c r="P129" s="12">
        <v>145951.28925277799</v>
      </c>
      <c r="Q129" s="12">
        <v>102611.3252122431</v>
      </c>
      <c r="R129" s="13">
        <v>56837.255674777181</v>
      </c>
      <c r="S129" s="13">
        <v>29196.376468468399</v>
      </c>
      <c r="T129" s="13">
        <v>472</v>
      </c>
      <c r="U129" s="12">
        <v>24383</v>
      </c>
      <c r="V129" s="12">
        <v>2932</v>
      </c>
      <c r="W129" s="12">
        <v>314</v>
      </c>
      <c r="X129" s="12">
        <v>3</v>
      </c>
      <c r="Y129" s="12">
        <v>5717</v>
      </c>
      <c r="Z129" s="12">
        <v>166</v>
      </c>
    </row>
    <row r="130" spans="1:26">
      <c r="A130" s="11">
        <v>43709</v>
      </c>
      <c r="B130" s="9">
        <f t="shared" si="10"/>
        <v>2019</v>
      </c>
      <c r="C130" s="12">
        <v>53655993.589999996</v>
      </c>
      <c r="D130" s="12">
        <v>11595340</v>
      </c>
      <c r="E130" s="1">
        <f>VLOOKUP(B130,'Historic CDM'!$K$3:$Q$15,2,FALSE)/12</f>
        <v>1467281.4224736122</v>
      </c>
      <c r="F130" s="12">
        <f t="shared" si="6"/>
        <v>13062621.422473613</v>
      </c>
      <c r="G130" s="12">
        <v>6385660.0348410001</v>
      </c>
      <c r="H130" s="1">
        <f>VLOOKUP($B130,'Historic CDM'!$K$3:$Q$15,3,FALSE)/12</f>
        <v>690198.0782346701</v>
      </c>
      <c r="I130" s="12">
        <f t="shared" si="7"/>
        <v>7075858.1130756699</v>
      </c>
      <c r="J130" s="12">
        <v>19418050.271416999</v>
      </c>
      <c r="K130" s="1">
        <f>VLOOKUP($B130,'Historic CDM'!$K$3:$Q$15,4,FALSE)/12</f>
        <v>1531591.7204823459</v>
      </c>
      <c r="L130" s="12">
        <f t="shared" si="8"/>
        <v>20949641.991899345</v>
      </c>
      <c r="M130" s="12">
        <v>14275033.159999998</v>
      </c>
      <c r="N130" s="1">
        <f>VLOOKUP($B130,'Historic CDM'!$K$3:$Q$15,5,FALSE)/12</f>
        <v>542094.33362032229</v>
      </c>
      <c r="O130" s="12">
        <f t="shared" si="9"/>
        <v>14817127.493620321</v>
      </c>
      <c r="P130" s="12">
        <v>162291.842305</v>
      </c>
      <c r="Q130" s="12">
        <v>104534.13042298339</v>
      </c>
      <c r="R130" s="13">
        <v>48919.972141907267</v>
      </c>
      <c r="S130" s="13">
        <v>29225.360787240425</v>
      </c>
      <c r="T130" s="13">
        <v>472</v>
      </c>
      <c r="U130" s="12">
        <v>24470</v>
      </c>
      <c r="V130" s="12">
        <v>2932</v>
      </c>
      <c r="W130" s="12">
        <v>316</v>
      </c>
      <c r="X130" s="12">
        <v>3</v>
      </c>
      <c r="Y130" s="12">
        <v>5717</v>
      </c>
      <c r="Z130" s="12">
        <v>166</v>
      </c>
    </row>
    <row r="131" spans="1:26">
      <c r="A131" s="11">
        <v>43739</v>
      </c>
      <c r="B131" s="9">
        <f t="shared" si="10"/>
        <v>2019</v>
      </c>
      <c r="C131" s="12">
        <v>53505049.690000005</v>
      </c>
      <c r="D131" s="12">
        <v>12625551</v>
      </c>
      <c r="E131" s="1">
        <f>VLOOKUP(B131,'Historic CDM'!$K$3:$Q$15,2,FALSE)/12</f>
        <v>1467281.4224736122</v>
      </c>
      <c r="F131" s="12">
        <f t="shared" ref="F131:F157" si="11">D131+E131</f>
        <v>14092832.422473613</v>
      </c>
      <c r="G131" s="12">
        <v>6398331.2950179996</v>
      </c>
      <c r="H131" s="1">
        <f>VLOOKUP($B131,'Historic CDM'!$K$3:$Q$15,3,FALSE)/12</f>
        <v>690198.0782346701</v>
      </c>
      <c r="I131" s="12">
        <f t="shared" ref="I131:I157" si="12">G131+H131</f>
        <v>7088529.3732526693</v>
      </c>
      <c r="J131" s="12">
        <v>19654447.548394002</v>
      </c>
      <c r="K131" s="1">
        <f>VLOOKUP($B131,'Historic CDM'!$K$3:$Q$15,4,FALSE)/12</f>
        <v>1531591.7204823459</v>
      </c>
      <c r="L131" s="12">
        <f t="shared" ref="L131:L157" si="13">J131+K131</f>
        <v>21186039.268876348</v>
      </c>
      <c r="M131" s="12">
        <v>12900545.379999999</v>
      </c>
      <c r="N131" s="1">
        <f>VLOOKUP($B131,'Historic CDM'!$K$3:$Q$15,5,FALSE)/12</f>
        <v>542094.33362032229</v>
      </c>
      <c r="O131" s="12">
        <f t="shared" ref="O131:O157" si="14">M131+N131</f>
        <v>13442639.713620322</v>
      </c>
      <c r="P131" s="12">
        <v>190275.97555444433</v>
      </c>
      <c r="Q131" s="12">
        <v>103064.49980039314</v>
      </c>
      <c r="R131" s="13">
        <v>45869.249680887078</v>
      </c>
      <c r="S131" s="13">
        <v>27110.639318689558</v>
      </c>
      <c r="T131" s="13">
        <v>472</v>
      </c>
      <c r="U131" s="12">
        <v>24478</v>
      </c>
      <c r="V131" s="12">
        <v>2931</v>
      </c>
      <c r="W131" s="12">
        <v>316</v>
      </c>
      <c r="X131" s="12">
        <v>3</v>
      </c>
      <c r="Y131" s="12">
        <v>5717</v>
      </c>
      <c r="Z131" s="12">
        <v>166</v>
      </c>
    </row>
    <row r="132" spans="1:26">
      <c r="A132" s="11">
        <v>43770</v>
      </c>
      <c r="B132" s="9">
        <f t="shared" si="10"/>
        <v>2019</v>
      </c>
      <c r="C132" s="12">
        <v>61211193.090000004</v>
      </c>
      <c r="D132" s="12">
        <v>17204276</v>
      </c>
      <c r="E132" s="1">
        <f>VLOOKUP(B132,'Historic CDM'!$K$3:$Q$15,2,FALSE)/12</f>
        <v>1467281.4224736122</v>
      </c>
      <c r="F132" s="12">
        <f t="shared" si="11"/>
        <v>18671557.422473613</v>
      </c>
      <c r="G132" s="12">
        <v>7452671.871220001</v>
      </c>
      <c r="H132" s="1">
        <f>VLOOKUP($B132,'Historic CDM'!$K$3:$Q$15,3,FALSE)/12</f>
        <v>690198.0782346701</v>
      </c>
      <c r="I132" s="12">
        <f t="shared" si="12"/>
        <v>8142869.9494546708</v>
      </c>
      <c r="J132" s="12">
        <v>21882635.657353997</v>
      </c>
      <c r="K132" s="1">
        <f>VLOOKUP($B132,'Historic CDM'!$K$3:$Q$15,4,FALSE)/12</f>
        <v>1531591.7204823459</v>
      </c>
      <c r="L132" s="12">
        <f t="shared" si="13"/>
        <v>23414227.377836343</v>
      </c>
      <c r="M132" s="12">
        <v>12462502.99</v>
      </c>
      <c r="N132" s="1">
        <f>VLOOKUP($B132,'Historic CDM'!$K$3:$Q$15,5,FALSE)/12</f>
        <v>542094.33362032229</v>
      </c>
      <c r="O132" s="12">
        <f t="shared" si="14"/>
        <v>13004597.323620323</v>
      </c>
      <c r="P132" s="12">
        <v>203503.15074194447</v>
      </c>
      <c r="Q132" s="12">
        <v>102635.63578909592</v>
      </c>
      <c r="R132" s="13">
        <v>46671.640864661691</v>
      </c>
      <c r="S132" s="13">
        <v>23419.327000000001</v>
      </c>
      <c r="T132" s="13">
        <v>472</v>
      </c>
      <c r="U132" s="12">
        <v>24499</v>
      </c>
      <c r="V132" s="12">
        <v>2925</v>
      </c>
      <c r="W132" s="12">
        <v>319</v>
      </c>
      <c r="X132" s="12">
        <v>3</v>
      </c>
      <c r="Y132" s="12">
        <v>5717</v>
      </c>
      <c r="Z132" s="12">
        <v>166</v>
      </c>
    </row>
    <row r="133" spans="1:26">
      <c r="A133" s="11">
        <v>43800</v>
      </c>
      <c r="B133" s="9">
        <f t="shared" si="10"/>
        <v>2019</v>
      </c>
      <c r="C133" s="12">
        <v>65620071.329999998</v>
      </c>
      <c r="D133" s="12">
        <v>19403311</v>
      </c>
      <c r="E133" s="1">
        <f>VLOOKUP(B133,'Historic CDM'!$K$3:$Q$15,2,FALSE)/12</f>
        <v>1467281.4224736122</v>
      </c>
      <c r="F133" s="12">
        <f t="shared" si="11"/>
        <v>20870592.422473613</v>
      </c>
      <c r="G133" s="12">
        <v>8148047.7998100007</v>
      </c>
      <c r="H133" s="1">
        <f>VLOOKUP($B133,'Historic CDM'!$K$3:$Q$15,3,FALSE)/12</f>
        <v>690198.0782346701</v>
      </c>
      <c r="I133" s="12">
        <f t="shared" si="12"/>
        <v>8838245.8780446704</v>
      </c>
      <c r="J133" s="12">
        <v>23354461.774108004</v>
      </c>
      <c r="K133" s="1">
        <f>VLOOKUP($B133,'Historic CDM'!$K$3:$Q$15,4,FALSE)/12</f>
        <v>1531591.7204823459</v>
      </c>
      <c r="L133" s="12">
        <f t="shared" si="13"/>
        <v>24886053.494590349</v>
      </c>
      <c r="M133" s="12">
        <v>12981129.08</v>
      </c>
      <c r="N133" s="1">
        <f>VLOOKUP($B133,'Historic CDM'!$K$3:$Q$15,5,FALSE)/12</f>
        <v>542094.33362032229</v>
      </c>
      <c r="O133" s="12">
        <f t="shared" si="14"/>
        <v>13523223.413620323</v>
      </c>
      <c r="P133" s="12">
        <v>220723.12251111103</v>
      </c>
      <c r="Q133" s="12">
        <v>101661.28547810621</v>
      </c>
      <c r="R133" s="13">
        <v>49417.228269097439</v>
      </c>
      <c r="S133" s="13">
        <v>24051.623580853138</v>
      </c>
      <c r="T133" s="13">
        <v>472</v>
      </c>
      <c r="U133" s="12">
        <v>24528</v>
      </c>
      <c r="V133" s="12">
        <v>2927</v>
      </c>
      <c r="W133" s="12">
        <v>320</v>
      </c>
      <c r="X133" s="12">
        <v>3</v>
      </c>
      <c r="Y133" s="12">
        <v>5717</v>
      </c>
      <c r="Z133" s="12">
        <v>166</v>
      </c>
    </row>
    <row r="134" spans="1:26">
      <c r="A134" s="11">
        <v>43831</v>
      </c>
      <c r="B134" s="9">
        <f t="shared" si="10"/>
        <v>2020</v>
      </c>
      <c r="C134" s="12">
        <v>68088749.109999999</v>
      </c>
      <c r="D134" s="12">
        <v>20263570.441732995</v>
      </c>
      <c r="E134" s="1">
        <f>VLOOKUP(B134,'Historic CDM'!$K$3:$Q$15,2,FALSE)/12</f>
        <v>1458084.266576336</v>
      </c>
      <c r="F134" s="12">
        <f t="shared" si="11"/>
        <v>21721654.70830933</v>
      </c>
      <c r="G134" s="12">
        <v>8379671.5004570009</v>
      </c>
      <c r="H134" s="1">
        <f>VLOOKUP($B134,'Historic CDM'!$K$3:$Q$15,3,FALSE)/12</f>
        <v>682242.11218835658</v>
      </c>
      <c r="I134" s="12">
        <f t="shared" si="12"/>
        <v>9061913.6126453578</v>
      </c>
      <c r="J134" s="12">
        <v>24087130.056060001</v>
      </c>
      <c r="K134" s="1">
        <f>VLOOKUP($B134,'Historic CDM'!$K$3:$Q$15,4,FALSE)/12</f>
        <v>1500467.1242189149</v>
      </c>
      <c r="L134" s="12">
        <f t="shared" si="13"/>
        <v>25587597.180278916</v>
      </c>
      <c r="M134" s="12">
        <v>13799843.893999999</v>
      </c>
      <c r="N134" s="1">
        <f>VLOOKUP($B134,'Historic CDM'!$K$3:$Q$15,5,FALSE)/12</f>
        <v>525808.82473421574</v>
      </c>
      <c r="O134" s="12">
        <f t="shared" si="14"/>
        <v>14325652.718734216</v>
      </c>
      <c r="P134" s="12">
        <v>215184.89464062353</v>
      </c>
      <c r="Q134" s="12">
        <v>99696.63</v>
      </c>
      <c r="R134" s="13">
        <v>67731.99861069562</v>
      </c>
      <c r="S134" s="13">
        <v>23358.583000000002</v>
      </c>
      <c r="T134" s="13">
        <v>472</v>
      </c>
      <c r="U134" s="12">
        <v>24521</v>
      </c>
      <c r="V134" s="12">
        <v>2923</v>
      </c>
      <c r="W134" s="12">
        <v>321</v>
      </c>
      <c r="X134" s="12">
        <v>3</v>
      </c>
      <c r="Y134" s="12">
        <v>5717</v>
      </c>
      <c r="Z134" s="12">
        <v>166</v>
      </c>
    </row>
    <row r="135" spans="1:26">
      <c r="A135" s="11">
        <v>43862</v>
      </c>
      <c r="B135" s="9">
        <f t="shared" si="10"/>
        <v>2020</v>
      </c>
      <c r="C135" s="12">
        <v>63084283.809999995</v>
      </c>
      <c r="D135" s="12">
        <v>18589808.918822005</v>
      </c>
      <c r="E135" s="1">
        <f>VLOOKUP(B135,'Historic CDM'!$K$3:$Q$15,2,FALSE)/12</f>
        <v>1458084.266576336</v>
      </c>
      <c r="F135" s="12">
        <f t="shared" si="11"/>
        <v>20047893.18539834</v>
      </c>
      <c r="G135" s="12">
        <v>7775918.7599930009</v>
      </c>
      <c r="H135" s="1">
        <f>VLOOKUP($B135,'Historic CDM'!$K$3:$Q$15,3,FALSE)/12</f>
        <v>682242.11218835658</v>
      </c>
      <c r="I135" s="12">
        <f t="shared" si="12"/>
        <v>8458160.8721813578</v>
      </c>
      <c r="J135" s="12">
        <v>22314781.492977999</v>
      </c>
      <c r="K135" s="1">
        <f>VLOOKUP($B135,'Historic CDM'!$K$3:$Q$15,4,FALSE)/12</f>
        <v>1500467.1242189149</v>
      </c>
      <c r="L135" s="12">
        <f t="shared" si="13"/>
        <v>23815248.617196914</v>
      </c>
      <c r="M135" s="12">
        <v>12942033.869999999</v>
      </c>
      <c r="N135" s="1">
        <f>VLOOKUP($B135,'Historic CDM'!$K$3:$Q$15,5,FALSE)/12</f>
        <v>525808.82473421574</v>
      </c>
      <c r="O135" s="12">
        <f t="shared" si="14"/>
        <v>13467842.694734216</v>
      </c>
      <c r="P135" s="12">
        <v>184879.66516451284</v>
      </c>
      <c r="Q135" s="12">
        <v>99296.49</v>
      </c>
      <c r="R135" s="13">
        <v>32792.06860074772</v>
      </c>
      <c r="S135" s="13">
        <v>23197.213501761751</v>
      </c>
      <c r="T135" s="13">
        <v>472</v>
      </c>
      <c r="U135" s="12">
        <v>24534</v>
      </c>
      <c r="V135" s="12">
        <v>2926</v>
      </c>
      <c r="W135" s="12">
        <v>321</v>
      </c>
      <c r="X135" s="12">
        <v>3</v>
      </c>
      <c r="Y135" s="12">
        <v>5717</v>
      </c>
      <c r="Z135" s="12">
        <v>168</v>
      </c>
    </row>
    <row r="136" spans="1:26">
      <c r="A136" s="11">
        <v>43891</v>
      </c>
      <c r="B136" s="9">
        <f t="shared" si="10"/>
        <v>2020</v>
      </c>
      <c r="C136" s="12">
        <v>59756113.369999997</v>
      </c>
      <c r="D136" s="12">
        <v>17342011.81158201</v>
      </c>
      <c r="E136" s="1">
        <f>VLOOKUP(B136,'Historic CDM'!$K$3:$Q$15,2,FALSE)/12</f>
        <v>1458084.266576336</v>
      </c>
      <c r="F136" s="12">
        <f t="shared" si="11"/>
        <v>18800096.078158345</v>
      </c>
      <c r="G136" s="12">
        <v>7117246.3301740019</v>
      </c>
      <c r="H136" s="1">
        <f>VLOOKUP($B136,'Historic CDM'!$K$3:$Q$15,3,FALSE)/12</f>
        <v>682242.11218835658</v>
      </c>
      <c r="I136" s="12">
        <f t="shared" si="12"/>
        <v>7799488.4423623588</v>
      </c>
      <c r="J136" s="12">
        <v>21118586.719999999</v>
      </c>
      <c r="K136" s="1">
        <f>VLOOKUP($B136,'Historic CDM'!$K$3:$Q$15,4,FALSE)/12</f>
        <v>1500467.1242189149</v>
      </c>
      <c r="L136" s="12">
        <f t="shared" si="13"/>
        <v>22619053.844218913</v>
      </c>
      <c r="M136" s="12">
        <v>12516310.804000001</v>
      </c>
      <c r="N136" s="1">
        <f>VLOOKUP($B136,'Historic CDM'!$K$3:$Q$15,5,FALSE)/12</f>
        <v>525808.82473421574</v>
      </c>
      <c r="O136" s="12">
        <f t="shared" si="14"/>
        <v>13042119.628734218</v>
      </c>
      <c r="P136" s="12">
        <v>176247.36081978257</v>
      </c>
      <c r="Q136" s="12">
        <v>101187.67</v>
      </c>
      <c r="R136" s="13">
        <v>78530.053988475978</v>
      </c>
      <c r="S136" s="13">
        <v>22692.228000000003</v>
      </c>
      <c r="T136" s="13">
        <v>472</v>
      </c>
      <c r="U136" s="12">
        <v>24522</v>
      </c>
      <c r="V136" s="12">
        <v>2925</v>
      </c>
      <c r="W136" s="12">
        <v>321</v>
      </c>
      <c r="X136" s="12">
        <v>3</v>
      </c>
      <c r="Y136" s="12">
        <v>5717</v>
      </c>
      <c r="Z136" s="12">
        <v>168</v>
      </c>
    </row>
    <row r="137" spans="1:26">
      <c r="A137" s="11">
        <v>43922</v>
      </c>
      <c r="B137" s="9">
        <f t="shared" si="10"/>
        <v>2020</v>
      </c>
      <c r="C137" s="12">
        <v>49479394.480000004</v>
      </c>
      <c r="D137" s="12">
        <v>14480743.655336004</v>
      </c>
      <c r="E137" s="1">
        <f>VLOOKUP(B137,'Historic CDM'!$K$3:$Q$15,2,FALSE)/12</f>
        <v>1458084.266576336</v>
      </c>
      <c r="F137" s="12">
        <f t="shared" si="11"/>
        <v>15938827.92191234</v>
      </c>
      <c r="G137" s="12">
        <v>5609751.8908899995</v>
      </c>
      <c r="H137" s="1">
        <f>VLOOKUP($B137,'Historic CDM'!$K$3:$Q$15,3,FALSE)/12</f>
        <v>682242.11218835658</v>
      </c>
      <c r="I137" s="12">
        <f t="shared" si="12"/>
        <v>6291994.0030783564</v>
      </c>
      <c r="J137" s="12">
        <v>17278657.384861998</v>
      </c>
      <c r="K137" s="1">
        <f>VLOOKUP($B137,'Historic CDM'!$K$3:$Q$15,4,FALSE)/12</f>
        <v>1500467.1242189149</v>
      </c>
      <c r="L137" s="12">
        <f t="shared" si="13"/>
        <v>18779124.509080913</v>
      </c>
      <c r="M137" s="12">
        <v>10328181.351</v>
      </c>
      <c r="N137" s="1">
        <f>VLOOKUP($B137,'Historic CDM'!$K$3:$Q$15,5,FALSE)/12</f>
        <v>525808.82473421574</v>
      </c>
      <c r="O137" s="12">
        <f t="shared" si="14"/>
        <v>10853990.175734216</v>
      </c>
      <c r="P137" s="12">
        <v>148599.9157124988</v>
      </c>
      <c r="Q137" s="12">
        <v>101122</v>
      </c>
      <c r="R137" s="13">
        <v>50201.414882472338</v>
      </c>
      <c r="S137" s="13">
        <v>17179.1191</v>
      </c>
      <c r="T137" s="13">
        <v>472</v>
      </c>
      <c r="U137" s="12">
        <v>24494</v>
      </c>
      <c r="V137" s="12">
        <v>2926</v>
      </c>
      <c r="W137" s="12">
        <v>321</v>
      </c>
      <c r="X137" s="12">
        <v>3</v>
      </c>
      <c r="Y137" s="12">
        <v>5717</v>
      </c>
      <c r="Z137" s="12">
        <v>168</v>
      </c>
    </row>
    <row r="138" spans="1:26">
      <c r="A138" s="11">
        <v>43952</v>
      </c>
      <c r="B138" s="9">
        <f t="shared" si="10"/>
        <v>2020</v>
      </c>
      <c r="C138" s="12">
        <v>48017547.290000007</v>
      </c>
      <c r="D138" s="12">
        <v>12706400.376999998</v>
      </c>
      <c r="E138" s="1">
        <f>VLOOKUP(B138,'Historic CDM'!$K$3:$Q$15,2,FALSE)/12</f>
        <v>1458084.266576336</v>
      </c>
      <c r="F138" s="12">
        <f t="shared" si="11"/>
        <v>14164484.643576335</v>
      </c>
      <c r="G138" s="12">
        <v>5424213.8370000003</v>
      </c>
      <c r="H138" s="1">
        <f>VLOOKUP($B138,'Historic CDM'!$K$3:$Q$15,3,FALSE)/12</f>
        <v>682242.11218835658</v>
      </c>
      <c r="I138" s="12">
        <f t="shared" si="12"/>
        <v>6106455.9491883572</v>
      </c>
      <c r="J138" s="12">
        <v>17038286.994000003</v>
      </c>
      <c r="K138" s="1">
        <f>VLOOKUP($B138,'Historic CDM'!$K$3:$Q$15,4,FALSE)/12</f>
        <v>1500467.1242189149</v>
      </c>
      <c r="L138" s="12">
        <f t="shared" si="13"/>
        <v>18538754.118218917</v>
      </c>
      <c r="M138" s="12">
        <v>10429904.407000002</v>
      </c>
      <c r="N138" s="1">
        <f>VLOOKUP($B138,'Historic CDM'!$K$3:$Q$15,5,FALSE)/12</f>
        <v>525808.82473421574</v>
      </c>
      <c r="O138" s="12">
        <f t="shared" si="14"/>
        <v>10955713.231734218</v>
      </c>
      <c r="P138" s="12">
        <v>134052.48455691332</v>
      </c>
      <c r="Q138" s="12">
        <v>101187.67</v>
      </c>
      <c r="R138" s="13">
        <v>41580.61055604869</v>
      </c>
      <c r="S138" s="13">
        <v>20637.821400000001</v>
      </c>
      <c r="T138" s="13">
        <v>472</v>
      </c>
      <c r="U138" s="12">
        <v>24418</v>
      </c>
      <c r="V138" s="12">
        <v>2920</v>
      </c>
      <c r="W138" s="12">
        <v>321</v>
      </c>
      <c r="X138" s="12">
        <v>3</v>
      </c>
      <c r="Y138" s="12">
        <v>5717</v>
      </c>
      <c r="Z138" s="12">
        <v>168</v>
      </c>
    </row>
    <row r="139" spans="1:26">
      <c r="A139" s="11">
        <v>43983</v>
      </c>
      <c r="B139" s="9">
        <f t="shared" si="10"/>
        <v>2020</v>
      </c>
      <c r="C139" s="12">
        <v>51233771.670000002</v>
      </c>
      <c r="D139" s="12">
        <v>12926384.737000003</v>
      </c>
      <c r="E139" s="1">
        <f>VLOOKUP(B139,'Historic CDM'!$K$3:$Q$15,2,FALSE)/12</f>
        <v>1458084.266576336</v>
      </c>
      <c r="F139" s="12">
        <f t="shared" si="11"/>
        <v>14384469.00357634</v>
      </c>
      <c r="G139" s="12">
        <v>5948119.0400000019</v>
      </c>
      <c r="H139" s="1">
        <f>VLOOKUP($B139,'Historic CDM'!$K$3:$Q$15,3,FALSE)/12</f>
        <v>682242.11218835658</v>
      </c>
      <c r="I139" s="12">
        <f t="shared" si="12"/>
        <v>6630361.1521883588</v>
      </c>
      <c r="J139" s="12">
        <v>17888233.348000001</v>
      </c>
      <c r="K139" s="1">
        <f>VLOOKUP($B139,'Historic CDM'!$K$3:$Q$15,4,FALSE)/12</f>
        <v>1500467.1242189149</v>
      </c>
      <c r="L139" s="12">
        <f t="shared" si="13"/>
        <v>19388700.472218916</v>
      </c>
      <c r="M139" s="12">
        <v>10873715.323999999</v>
      </c>
      <c r="N139" s="1">
        <f>VLOOKUP($B139,'Historic CDM'!$K$3:$Q$15,5,FALSE)/12</f>
        <v>525808.82473421574</v>
      </c>
      <c r="O139" s="12">
        <f t="shared" si="14"/>
        <v>11399524.148734216</v>
      </c>
      <c r="P139" s="12">
        <v>119970.78062157222</v>
      </c>
      <c r="Q139" s="12">
        <v>101308</v>
      </c>
      <c r="R139" s="13">
        <v>42298.191388315638</v>
      </c>
      <c r="S139" s="13">
        <v>24000.2883</v>
      </c>
      <c r="T139" s="13">
        <v>472</v>
      </c>
      <c r="U139" s="12">
        <v>24410</v>
      </c>
      <c r="V139" s="12">
        <v>2911</v>
      </c>
      <c r="W139" s="12">
        <v>321</v>
      </c>
      <c r="X139" s="12">
        <v>3</v>
      </c>
      <c r="Y139" s="12">
        <v>5717</v>
      </c>
      <c r="Z139" s="12">
        <v>168</v>
      </c>
    </row>
    <row r="140" spans="1:26">
      <c r="A140" s="11">
        <v>44013</v>
      </c>
      <c r="B140" s="9">
        <f t="shared" si="10"/>
        <v>2020</v>
      </c>
      <c r="C140" s="12">
        <v>64944458.689999998</v>
      </c>
      <c r="D140" s="12">
        <v>17580406.783352997</v>
      </c>
      <c r="E140" s="1">
        <f>VLOOKUP(B140,'Historic CDM'!$K$3:$Q$15,2,FALSE)/12</f>
        <v>1458084.266576336</v>
      </c>
      <c r="F140" s="12">
        <f t="shared" si="11"/>
        <v>19038491.049929332</v>
      </c>
      <c r="G140" s="12">
        <v>7601285.6712000007</v>
      </c>
      <c r="H140" s="1">
        <f>VLOOKUP($B140,'Historic CDM'!$K$3:$Q$15,3,FALSE)/12</f>
        <v>682242.11218835658</v>
      </c>
      <c r="I140" s="12">
        <f t="shared" si="12"/>
        <v>8283527.7833883576</v>
      </c>
      <c r="J140" s="12">
        <v>22014075.656999998</v>
      </c>
      <c r="K140" s="1">
        <f>VLOOKUP($B140,'Historic CDM'!$K$3:$Q$15,4,FALSE)/12</f>
        <v>1500467.1242189149</v>
      </c>
      <c r="L140" s="12">
        <f t="shared" si="13"/>
        <v>23514542.781218912</v>
      </c>
      <c r="M140" s="12">
        <v>14768967.265999999</v>
      </c>
      <c r="N140" s="1">
        <f>VLOOKUP($B140,'Historic CDM'!$K$3:$Q$15,5,FALSE)/12</f>
        <v>525808.82473421574</v>
      </c>
      <c r="O140" s="12">
        <f t="shared" si="14"/>
        <v>15294776.090734215</v>
      </c>
      <c r="P140" s="12">
        <v>128822.94948523046</v>
      </c>
      <c r="Q140" s="12">
        <v>105337.51</v>
      </c>
      <c r="R140" s="13">
        <v>55657.269904593712</v>
      </c>
      <c r="S140" s="13">
        <v>27773.920533645702</v>
      </c>
      <c r="T140" s="13">
        <v>472</v>
      </c>
      <c r="U140" s="12">
        <v>24375</v>
      </c>
      <c r="V140" s="12">
        <v>2905</v>
      </c>
      <c r="W140" s="12">
        <v>322</v>
      </c>
      <c r="X140" s="12">
        <v>3</v>
      </c>
      <c r="Y140" s="12">
        <v>5717</v>
      </c>
      <c r="Z140" s="12">
        <v>168</v>
      </c>
    </row>
    <row r="141" spans="1:26">
      <c r="A141" s="11">
        <v>44044</v>
      </c>
      <c r="B141" s="9">
        <f t="shared" si="10"/>
        <v>2020</v>
      </c>
      <c r="C141" s="12">
        <v>59782147.259999998</v>
      </c>
      <c r="D141" s="12">
        <v>15110714.393999998</v>
      </c>
      <c r="E141" s="1">
        <f>VLOOKUP(B141,'Historic CDM'!$K$3:$Q$15,2,FALSE)/12</f>
        <v>1458084.266576336</v>
      </c>
      <c r="F141" s="12">
        <f t="shared" si="11"/>
        <v>16568798.660576334</v>
      </c>
      <c r="G141" s="12">
        <v>7019178.5716999993</v>
      </c>
      <c r="H141" s="1">
        <f>VLOOKUP($B141,'Historic CDM'!$K$3:$Q$15,3,FALSE)/12</f>
        <v>682242.11218835658</v>
      </c>
      <c r="I141" s="12">
        <f t="shared" si="12"/>
        <v>7701420.6838883562</v>
      </c>
      <c r="J141" s="12">
        <v>20724542.577999998</v>
      </c>
      <c r="K141" s="1">
        <f>VLOOKUP($B141,'Historic CDM'!$K$3:$Q$15,4,FALSE)/12</f>
        <v>1500467.1242189149</v>
      </c>
      <c r="L141" s="12">
        <f t="shared" si="13"/>
        <v>22225009.702218913</v>
      </c>
      <c r="M141" s="12">
        <v>14649805</v>
      </c>
      <c r="N141" s="1">
        <f>VLOOKUP($B141,'Historic CDM'!$K$3:$Q$15,5,FALSE)/12</f>
        <v>525808.82473421574</v>
      </c>
      <c r="O141" s="12">
        <f t="shared" si="14"/>
        <v>15175613.824734217</v>
      </c>
      <c r="P141" s="12">
        <v>145830.21716539981</v>
      </c>
      <c r="Q141" s="12">
        <v>104603.67</v>
      </c>
      <c r="R141" s="13">
        <v>43883.450844726758</v>
      </c>
      <c r="S141" s="13">
        <v>26046.235000000001</v>
      </c>
      <c r="T141" s="13">
        <v>472</v>
      </c>
      <c r="U141" s="12">
        <v>24403</v>
      </c>
      <c r="V141" s="12">
        <v>2910</v>
      </c>
      <c r="W141" s="12">
        <v>320</v>
      </c>
      <c r="X141" s="12">
        <v>3</v>
      </c>
      <c r="Y141" s="12">
        <v>5717</v>
      </c>
      <c r="Z141" s="12">
        <v>168</v>
      </c>
    </row>
    <row r="142" spans="1:26">
      <c r="A142" s="11">
        <v>44075</v>
      </c>
      <c r="B142" s="9">
        <f t="shared" si="10"/>
        <v>2020</v>
      </c>
      <c r="C142" s="12">
        <v>50759234.5</v>
      </c>
      <c r="D142" s="12">
        <v>11960277.103420002</v>
      </c>
      <c r="E142" s="1">
        <f>VLOOKUP(B142,'Historic CDM'!$K$3:$Q$15,2,FALSE)/12</f>
        <v>1458084.266576336</v>
      </c>
      <c r="F142" s="12">
        <f t="shared" si="11"/>
        <v>13418361.369996339</v>
      </c>
      <c r="G142" s="12">
        <v>5931302.4069099994</v>
      </c>
      <c r="H142" s="1">
        <f>VLOOKUP($B142,'Historic CDM'!$K$3:$Q$15,3,FALSE)/12</f>
        <v>682242.11218835658</v>
      </c>
      <c r="I142" s="12">
        <f t="shared" si="12"/>
        <v>6613544.5190983564</v>
      </c>
      <c r="J142" s="12">
        <v>17745094.289999999</v>
      </c>
      <c r="K142" s="1">
        <f>VLOOKUP($B142,'Historic CDM'!$K$3:$Q$15,4,FALSE)/12</f>
        <v>1500467.1242189149</v>
      </c>
      <c r="L142" s="12">
        <f t="shared" si="13"/>
        <v>19245561.414218914</v>
      </c>
      <c r="M142" s="12">
        <v>13082541.407000002</v>
      </c>
      <c r="N142" s="1">
        <f>VLOOKUP($B142,'Historic CDM'!$K$3:$Q$15,5,FALSE)/12</f>
        <v>525808.82473421574</v>
      </c>
      <c r="O142" s="12">
        <f t="shared" si="14"/>
        <v>13608350.231734218</v>
      </c>
      <c r="P142" s="12">
        <v>162157.21514480902</v>
      </c>
      <c r="Q142" s="12">
        <v>102656.4</v>
      </c>
      <c r="R142" s="13">
        <v>54683.306098774148</v>
      </c>
      <c r="S142" s="13">
        <v>25529.838</v>
      </c>
      <c r="T142" s="13">
        <v>472</v>
      </c>
      <c r="U142" s="12">
        <v>24442</v>
      </c>
      <c r="V142" s="12">
        <v>2926</v>
      </c>
      <c r="W142" s="12">
        <v>318</v>
      </c>
      <c r="X142" s="12">
        <v>3</v>
      </c>
      <c r="Y142" s="12">
        <v>5717</v>
      </c>
      <c r="Z142" s="12">
        <v>169</v>
      </c>
    </row>
    <row r="143" spans="1:26">
      <c r="A143" s="11">
        <v>44105</v>
      </c>
      <c r="B143" s="9">
        <f t="shared" si="10"/>
        <v>2020</v>
      </c>
      <c r="C143" s="12">
        <v>50926620.07</v>
      </c>
      <c r="D143" s="12">
        <v>13196568.011658007</v>
      </c>
      <c r="E143" s="1">
        <f>VLOOKUP(B143,'Historic CDM'!$K$3:$Q$15,2,FALSE)/12</f>
        <v>1458084.266576336</v>
      </c>
      <c r="F143" s="12">
        <f t="shared" si="11"/>
        <v>14654652.278234344</v>
      </c>
      <c r="G143" s="12">
        <v>6086268.8498999979</v>
      </c>
      <c r="H143" s="1">
        <f>VLOOKUP($B143,'Historic CDM'!$K$3:$Q$15,3,FALSE)/12</f>
        <v>682242.11218835658</v>
      </c>
      <c r="I143" s="12">
        <f t="shared" si="12"/>
        <v>6768510.9620883549</v>
      </c>
      <c r="J143" s="12">
        <v>17739497.863400001</v>
      </c>
      <c r="K143" s="1">
        <f>VLOOKUP($B143,'Historic CDM'!$K$3:$Q$15,4,FALSE)/12</f>
        <v>1500467.1242189149</v>
      </c>
      <c r="L143" s="12">
        <f t="shared" si="13"/>
        <v>19239964.987618916</v>
      </c>
      <c r="M143" s="12">
        <v>11779078.572000001</v>
      </c>
      <c r="N143" s="1">
        <f>VLOOKUP($B143,'Historic CDM'!$K$3:$Q$15,5,FALSE)/12</f>
        <v>525808.82473421574</v>
      </c>
      <c r="O143" s="12">
        <f t="shared" si="14"/>
        <v>12304887.396734217</v>
      </c>
      <c r="P143" s="12">
        <v>190118.13451361496</v>
      </c>
      <c r="Q143" s="12">
        <v>101355.67</v>
      </c>
      <c r="R143" s="13">
        <v>45179.446289020845</v>
      </c>
      <c r="S143" s="13">
        <v>20375.908100000001</v>
      </c>
      <c r="T143" s="13">
        <v>472</v>
      </c>
      <c r="U143" s="12">
        <v>24468</v>
      </c>
      <c r="V143" s="12">
        <v>2933</v>
      </c>
      <c r="W143" s="12">
        <v>315</v>
      </c>
      <c r="X143" s="12">
        <v>3</v>
      </c>
      <c r="Y143" s="12">
        <v>5717</v>
      </c>
      <c r="Z143" s="12">
        <v>169</v>
      </c>
    </row>
    <row r="144" spans="1:26">
      <c r="A144" s="11">
        <v>44136</v>
      </c>
      <c r="B144" s="9">
        <f t="shared" si="10"/>
        <v>2020</v>
      </c>
      <c r="C144" s="12">
        <v>53606762.789999999</v>
      </c>
      <c r="D144" s="12">
        <v>15135799.238844996</v>
      </c>
      <c r="E144" s="1">
        <f>VLOOKUP(B144,'Historic CDM'!$K$3:$Q$15,2,FALSE)/12</f>
        <v>1458084.266576336</v>
      </c>
      <c r="F144" s="12">
        <f t="shared" si="11"/>
        <v>16593883.505421333</v>
      </c>
      <c r="G144" s="12">
        <v>6533900.0184189994</v>
      </c>
      <c r="H144" s="1">
        <f>VLOOKUP($B144,'Historic CDM'!$K$3:$Q$15,3,FALSE)/12</f>
        <v>682242.11218835658</v>
      </c>
      <c r="I144" s="12">
        <f t="shared" si="12"/>
        <v>7216142.1306073563</v>
      </c>
      <c r="J144" s="12">
        <v>18690211.977599997</v>
      </c>
      <c r="K144" s="1">
        <f>VLOOKUP($B144,'Historic CDM'!$K$3:$Q$15,4,FALSE)/12</f>
        <v>1500467.1242189149</v>
      </c>
      <c r="L144" s="12">
        <f t="shared" si="13"/>
        <v>20190679.101818912</v>
      </c>
      <c r="M144" s="12">
        <v>11491684.602</v>
      </c>
      <c r="N144" s="1">
        <f>VLOOKUP($B144,'Historic CDM'!$K$3:$Q$15,5,FALSE)/12</f>
        <v>525808.82473421574</v>
      </c>
      <c r="O144" s="12">
        <f t="shared" si="14"/>
        <v>12017493.426734217</v>
      </c>
      <c r="P144" s="12">
        <v>203334.33724622341</v>
      </c>
      <c r="Q144" s="12">
        <v>101156.4</v>
      </c>
      <c r="R144" s="13">
        <v>42245.58411888811</v>
      </c>
      <c r="S144" s="13">
        <v>20490.232</v>
      </c>
      <c r="T144" s="13">
        <v>472</v>
      </c>
      <c r="U144" s="12">
        <v>24465</v>
      </c>
      <c r="V144" s="12">
        <v>2939</v>
      </c>
      <c r="W144" s="12">
        <v>311</v>
      </c>
      <c r="X144" s="12">
        <v>3</v>
      </c>
      <c r="Y144" s="12">
        <v>5717</v>
      </c>
      <c r="Z144" s="12">
        <v>169</v>
      </c>
    </row>
    <row r="145" spans="1:26">
      <c r="A145" s="11">
        <v>44166</v>
      </c>
      <c r="B145" s="9">
        <f t="shared" ref="B145:B151" si="15">YEAR(A145)</f>
        <v>2020</v>
      </c>
      <c r="C145" s="12">
        <v>62169948.229999997</v>
      </c>
      <c r="D145" s="12">
        <v>19062315.311229993</v>
      </c>
      <c r="E145" s="1">
        <f>VLOOKUP(B145,'Historic CDM'!$K$3:$Q$15,2,FALSE)/12</f>
        <v>1458084.266576336</v>
      </c>
      <c r="F145" s="12">
        <f t="shared" si="11"/>
        <v>20520399.577806327</v>
      </c>
      <c r="G145" s="12">
        <v>7631322.1552269999</v>
      </c>
      <c r="H145" s="1">
        <f>VLOOKUP($B145,'Historic CDM'!$K$3:$Q$15,3,FALSE)/12</f>
        <v>682242.11218835658</v>
      </c>
      <c r="I145" s="12">
        <f t="shared" si="12"/>
        <v>8313564.2674153568</v>
      </c>
      <c r="J145" s="12">
        <v>21438445.617000002</v>
      </c>
      <c r="K145" s="1">
        <f>VLOOKUP($B145,'Historic CDM'!$K$3:$Q$15,4,FALSE)/12</f>
        <v>1500467.1242189149</v>
      </c>
      <c r="L145" s="12">
        <f t="shared" si="13"/>
        <v>22938912.741218917</v>
      </c>
      <c r="M145" s="12">
        <v>12473446.081</v>
      </c>
      <c r="N145" s="1">
        <f>VLOOKUP($B145,'Historic CDM'!$K$3:$Q$15,5,FALSE)/12</f>
        <v>525808.82473421574</v>
      </c>
      <c r="O145" s="12">
        <f t="shared" si="14"/>
        <v>12999254.905734217</v>
      </c>
      <c r="P145" s="12">
        <v>220721.24785913597</v>
      </c>
      <c r="Q145" s="12">
        <v>100265.89</v>
      </c>
      <c r="R145" s="13">
        <v>46681.048318839843</v>
      </c>
      <c r="S145" s="13">
        <v>20478.935000000001</v>
      </c>
      <c r="T145" s="13">
        <v>472</v>
      </c>
      <c r="U145" s="12">
        <v>24476</v>
      </c>
      <c r="V145" s="12">
        <v>2931</v>
      </c>
      <c r="W145" s="12">
        <v>309</v>
      </c>
      <c r="X145" s="12">
        <v>3</v>
      </c>
      <c r="Y145" s="12">
        <v>5717</v>
      </c>
      <c r="Z145" s="12">
        <v>169</v>
      </c>
    </row>
    <row r="146" spans="1:26" s="14" customFormat="1">
      <c r="A146" s="186">
        <v>44197</v>
      </c>
      <c r="B146" s="187">
        <f t="shared" si="15"/>
        <v>2021</v>
      </c>
      <c r="C146" s="188">
        <v>64211741.020000003</v>
      </c>
      <c r="D146" s="188">
        <v>20478526.174915999</v>
      </c>
      <c r="E146" s="155">
        <f>VLOOKUP(B146,'Historic CDM'!$K$3:$Q$15,2,FALSE)/12</f>
        <v>1457121.9880254194</v>
      </c>
      <c r="F146" s="188">
        <f t="shared" si="11"/>
        <v>21935648.162941419</v>
      </c>
      <c r="G146" s="188">
        <v>7731002.7516439995</v>
      </c>
      <c r="H146" s="155">
        <f>VLOOKUP($B146,'Historic CDM'!$K$3:$Q$15,3,FALSE)/12</f>
        <v>684730.39334757149</v>
      </c>
      <c r="I146" s="188">
        <f t="shared" si="12"/>
        <v>8415733.1449915711</v>
      </c>
      <c r="J146" s="188">
        <v>21820003.549996</v>
      </c>
      <c r="K146" s="155">
        <f>VLOOKUP($B146,'Historic CDM'!$K$3:$Q$15,4,FALSE)/12</f>
        <v>1498190.9890298899</v>
      </c>
      <c r="L146" s="188">
        <f t="shared" si="13"/>
        <v>23318194.539025888</v>
      </c>
      <c r="M146" s="188">
        <v>12467872.08</v>
      </c>
      <c r="N146" s="155">
        <f>VLOOKUP($B146,'Historic CDM'!$K$3:$Q$15,5,FALSE)/12</f>
        <v>525361.48709486297</v>
      </c>
      <c r="O146" s="188">
        <f t="shared" si="14"/>
        <v>12993233.567094862</v>
      </c>
      <c r="P146" s="188">
        <v>213282.33403888889</v>
      </c>
      <c r="Q146" s="188">
        <v>100276.89</v>
      </c>
      <c r="R146" s="189">
        <v>52660.421280235641</v>
      </c>
      <c r="S146" s="189">
        <v>19731.756000000001</v>
      </c>
      <c r="T146" s="189">
        <v>468</v>
      </c>
      <c r="U146" s="188">
        <v>24535</v>
      </c>
      <c r="V146" s="188">
        <v>2940</v>
      </c>
      <c r="W146" s="188">
        <v>311</v>
      </c>
      <c r="X146" s="188">
        <v>3</v>
      </c>
      <c r="Y146" s="188">
        <v>5685</v>
      </c>
      <c r="Z146" s="188">
        <v>169</v>
      </c>
    </row>
    <row r="147" spans="1:26">
      <c r="A147" s="11">
        <v>44228</v>
      </c>
      <c r="B147" s="9">
        <f t="shared" si="15"/>
        <v>2021</v>
      </c>
      <c r="C147" s="12">
        <v>60966255.810000002</v>
      </c>
      <c r="D147" s="12">
        <v>19651750.091680992</v>
      </c>
      <c r="E147" s="1">
        <f>VLOOKUP(B147,'Historic CDM'!$K$3:$Q$15,2,FALSE)/12</f>
        <v>1457121.9880254194</v>
      </c>
      <c r="F147" s="12">
        <f t="shared" si="11"/>
        <v>21108872.079706412</v>
      </c>
      <c r="G147" s="12">
        <v>7483376.304738001</v>
      </c>
      <c r="H147" s="1">
        <f>VLOOKUP($B147,'Historic CDM'!$K$3:$Q$15,3,FALSE)/12</f>
        <v>684730.39334757149</v>
      </c>
      <c r="I147" s="12">
        <f t="shared" si="12"/>
        <v>8168106.6980855726</v>
      </c>
      <c r="J147" s="12">
        <v>20605184.468310002</v>
      </c>
      <c r="K147" s="1">
        <f>VLOOKUP($B147,'Historic CDM'!$K$3:$Q$15,4,FALSE)/12</f>
        <v>1498190.9890298899</v>
      </c>
      <c r="L147" s="12">
        <f t="shared" si="13"/>
        <v>22103375.45733989</v>
      </c>
      <c r="M147" s="12">
        <v>11719345.75</v>
      </c>
      <c r="N147" s="1">
        <f>VLOOKUP($B147,'Historic CDM'!$K$3:$Q$15,5,FALSE)/12</f>
        <v>525361.48709486297</v>
      </c>
      <c r="O147" s="12">
        <f t="shared" si="14"/>
        <v>12244707.237094862</v>
      </c>
      <c r="P147" s="12">
        <v>177224.02869687299</v>
      </c>
      <c r="Q147" s="12">
        <v>96617.58</v>
      </c>
      <c r="R147" s="13">
        <v>37073.19983925749</v>
      </c>
      <c r="S147" s="13">
        <v>20506.250542844293</v>
      </c>
      <c r="T147" s="13">
        <v>468</v>
      </c>
      <c r="U147" s="12">
        <v>24567</v>
      </c>
      <c r="V147" s="12">
        <v>2941</v>
      </c>
      <c r="W147" s="12">
        <v>308</v>
      </c>
      <c r="X147" s="12">
        <v>3</v>
      </c>
      <c r="Y147" s="12">
        <v>5685</v>
      </c>
      <c r="Z147" s="12">
        <v>169</v>
      </c>
    </row>
    <row r="148" spans="1:26">
      <c r="A148" s="11">
        <v>44256</v>
      </c>
      <c r="B148" s="9">
        <f t="shared" si="15"/>
        <v>2021</v>
      </c>
      <c r="C148" s="12">
        <v>60205804.830000006</v>
      </c>
      <c r="D148" s="12">
        <v>17973874.152847003</v>
      </c>
      <c r="E148" s="1">
        <f>VLOOKUP(B148,'Historic CDM'!$K$3:$Q$15,2,FALSE)/12</f>
        <v>1457121.9880254194</v>
      </c>
      <c r="F148" s="12">
        <f t="shared" si="11"/>
        <v>19430996.140872423</v>
      </c>
      <c r="G148" s="12">
        <v>7520869.3015870005</v>
      </c>
      <c r="H148" s="1">
        <f>VLOOKUP($B148,'Historic CDM'!$K$3:$Q$15,3,FALSE)/12</f>
        <v>684730.39334757149</v>
      </c>
      <c r="I148" s="12">
        <f t="shared" si="12"/>
        <v>8205599.6949345721</v>
      </c>
      <c r="J148" s="12">
        <v>20705977.772418</v>
      </c>
      <c r="K148" s="1">
        <f>VLOOKUP($B148,'Historic CDM'!$K$3:$Q$15,4,FALSE)/12</f>
        <v>1498190.9890298899</v>
      </c>
      <c r="L148" s="12">
        <f t="shared" si="13"/>
        <v>22204168.761447892</v>
      </c>
      <c r="M148" s="12">
        <v>12632127.33</v>
      </c>
      <c r="N148" s="1">
        <f>VLOOKUP($B148,'Historic CDM'!$K$3:$Q$15,5,FALSE)/12</f>
        <v>525361.48709486297</v>
      </c>
      <c r="O148" s="12">
        <f t="shared" si="14"/>
        <v>13157488.817094862</v>
      </c>
      <c r="P148" s="12">
        <v>174689.06706437026</v>
      </c>
      <c r="Q148" s="12">
        <v>102272.67</v>
      </c>
      <c r="R148" s="13">
        <v>63808.640582172324</v>
      </c>
      <c r="S148" s="13">
        <v>20336.742999999999</v>
      </c>
      <c r="T148" s="13">
        <v>468</v>
      </c>
      <c r="U148" s="12">
        <v>24578</v>
      </c>
      <c r="V148" s="12">
        <v>2945</v>
      </c>
      <c r="W148" s="12">
        <v>309</v>
      </c>
      <c r="X148" s="12">
        <v>3</v>
      </c>
      <c r="Y148" s="12">
        <v>5685</v>
      </c>
      <c r="Z148" s="12">
        <v>169</v>
      </c>
    </row>
    <row r="149" spans="1:26">
      <c r="A149" s="11">
        <v>44287</v>
      </c>
      <c r="B149" s="9">
        <f t="shared" si="15"/>
        <v>2021</v>
      </c>
      <c r="C149" s="12">
        <v>49821746.809999995</v>
      </c>
      <c r="D149" s="12">
        <v>13771752.929745</v>
      </c>
      <c r="E149" s="1">
        <f>VLOOKUP(B149,'Historic CDM'!$K$3:$Q$15,2,FALSE)/12</f>
        <v>1457121.9880254194</v>
      </c>
      <c r="F149" s="12">
        <f t="shared" si="11"/>
        <v>15228874.917770419</v>
      </c>
      <c r="G149" s="12">
        <v>5962358.8143570004</v>
      </c>
      <c r="H149" s="1">
        <f>VLOOKUP($B149,'Historic CDM'!$K$3:$Q$15,3,FALSE)/12</f>
        <v>684730.39334757149</v>
      </c>
      <c r="I149" s="12">
        <f t="shared" si="12"/>
        <v>6647089.207704572</v>
      </c>
      <c r="J149" s="12">
        <v>17324043.361414</v>
      </c>
      <c r="K149" s="1">
        <f>VLOOKUP($B149,'Historic CDM'!$K$3:$Q$15,4,FALSE)/12</f>
        <v>1498190.9890298899</v>
      </c>
      <c r="L149" s="12">
        <f t="shared" si="13"/>
        <v>18822234.350443892</v>
      </c>
      <c r="M149" s="12">
        <v>11651242.309999999</v>
      </c>
      <c r="N149" s="1">
        <f>VLOOKUP($B149,'Historic CDM'!$K$3:$Q$15,5,FALSE)/12</f>
        <v>525361.48709486297</v>
      </c>
      <c r="O149" s="12">
        <f t="shared" si="14"/>
        <v>12176603.797094861</v>
      </c>
      <c r="P149" s="12">
        <v>147286.0672568075</v>
      </c>
      <c r="Q149" s="12">
        <v>101145.60000000001</v>
      </c>
      <c r="R149" s="13">
        <v>45837.479852636432</v>
      </c>
      <c r="S149" s="13">
        <v>19762.841</v>
      </c>
      <c r="T149" s="13">
        <v>468</v>
      </c>
      <c r="U149" s="12">
        <v>24572</v>
      </c>
      <c r="V149" s="12">
        <v>2947</v>
      </c>
      <c r="W149" s="12">
        <v>307</v>
      </c>
      <c r="X149" s="12">
        <v>3</v>
      </c>
      <c r="Y149" s="12">
        <v>5685</v>
      </c>
      <c r="Z149" s="12">
        <v>169</v>
      </c>
    </row>
    <row r="150" spans="1:26">
      <c r="A150" s="11">
        <v>44317</v>
      </c>
      <c r="B150" s="9">
        <f t="shared" si="15"/>
        <v>2021</v>
      </c>
      <c r="C150" s="12">
        <v>48555851.389999993</v>
      </c>
      <c r="D150" s="12">
        <v>12118151.106253998</v>
      </c>
      <c r="E150" s="1">
        <f>VLOOKUP(B150,'Historic CDM'!$K$3:$Q$15,2,FALSE)/12</f>
        <v>1457121.9880254194</v>
      </c>
      <c r="F150" s="12">
        <f t="shared" si="11"/>
        <v>13575273.094279418</v>
      </c>
      <c r="G150" s="12">
        <v>5805999.513665</v>
      </c>
      <c r="H150" s="1">
        <f>VLOOKUP($B150,'Historic CDM'!$K$3:$Q$15,3,FALSE)/12</f>
        <v>684730.39334757149</v>
      </c>
      <c r="I150" s="12">
        <f t="shared" si="12"/>
        <v>6490729.9070125716</v>
      </c>
      <c r="J150" s="12">
        <v>17333564.300861001</v>
      </c>
      <c r="K150" s="1">
        <f>VLOOKUP($B150,'Historic CDM'!$K$3:$Q$15,4,FALSE)/12</f>
        <v>1498190.9890298899</v>
      </c>
      <c r="L150" s="12">
        <f t="shared" si="13"/>
        <v>18831755.289890893</v>
      </c>
      <c r="M150" s="12">
        <v>12165116.789999999</v>
      </c>
      <c r="N150" s="1">
        <f>VLOOKUP($B150,'Historic CDM'!$K$3:$Q$15,5,FALSE)/12</f>
        <v>525361.48709486297</v>
      </c>
      <c r="O150" s="12">
        <f t="shared" si="14"/>
        <v>12690478.277094861</v>
      </c>
      <c r="P150" s="12">
        <v>132867.71713644764</v>
      </c>
      <c r="Q150" s="12">
        <v>101200.67</v>
      </c>
      <c r="R150" s="13">
        <v>42080.804274991147</v>
      </c>
      <c r="S150" s="13">
        <v>21757.5514</v>
      </c>
      <c r="T150" s="13">
        <v>468</v>
      </c>
      <c r="U150" s="12">
        <v>24524</v>
      </c>
      <c r="V150" s="12">
        <v>2947</v>
      </c>
      <c r="W150" s="12">
        <v>308</v>
      </c>
      <c r="X150" s="12">
        <v>3</v>
      </c>
      <c r="Y150" s="12">
        <v>5685</v>
      </c>
      <c r="Z150" s="12">
        <v>169</v>
      </c>
    </row>
    <row r="151" spans="1:26">
      <c r="A151" s="11">
        <v>44348</v>
      </c>
      <c r="B151" s="9">
        <f t="shared" si="15"/>
        <v>2021</v>
      </c>
      <c r="C151" s="12">
        <v>52762351.590000004</v>
      </c>
      <c r="D151" s="12">
        <v>12865540.796918003</v>
      </c>
      <c r="E151" s="1">
        <f>VLOOKUP(B151,'Historic CDM'!$K$3:$Q$15,2,FALSE)/12</f>
        <v>1457121.9880254194</v>
      </c>
      <c r="F151" s="12">
        <f t="shared" si="11"/>
        <v>14322662.784943422</v>
      </c>
      <c r="G151" s="12">
        <v>6358481.7256929995</v>
      </c>
      <c r="H151" s="1">
        <f>VLOOKUP($B151,'Historic CDM'!$K$3:$Q$15,3,FALSE)/12</f>
        <v>684730.39334757149</v>
      </c>
      <c r="I151" s="12">
        <f t="shared" si="12"/>
        <v>7043212.1190405712</v>
      </c>
      <c r="J151" s="12">
        <v>18591260.446012996</v>
      </c>
      <c r="K151" s="1">
        <f>VLOOKUP($B151,'Historic CDM'!$K$3:$Q$15,4,FALSE)/12</f>
        <v>1498190.9890298899</v>
      </c>
      <c r="L151" s="12">
        <f t="shared" si="13"/>
        <v>20089451.435042888</v>
      </c>
      <c r="M151" s="12">
        <v>11800114.779999999</v>
      </c>
      <c r="N151" s="1">
        <f>VLOOKUP($B151,'Historic CDM'!$K$3:$Q$15,5,FALSE)/12</f>
        <v>525361.48709486297</v>
      </c>
      <c r="O151" s="12">
        <f t="shared" si="14"/>
        <v>12325476.267094862</v>
      </c>
      <c r="P151" s="12">
        <v>118910.05705763496</v>
      </c>
      <c r="Q151" s="12">
        <v>101331.6</v>
      </c>
      <c r="R151" s="13">
        <v>50979.042116279401</v>
      </c>
      <c r="S151" s="13">
        <v>24175.138100000004</v>
      </c>
      <c r="T151" s="13">
        <v>468</v>
      </c>
      <c r="U151" s="12">
        <v>24551</v>
      </c>
      <c r="V151" s="12">
        <v>2943</v>
      </c>
      <c r="W151" s="12">
        <v>310</v>
      </c>
      <c r="X151" s="12">
        <v>3</v>
      </c>
      <c r="Y151" s="12">
        <v>5685</v>
      </c>
      <c r="Z151" s="12">
        <v>169</v>
      </c>
    </row>
    <row r="152" spans="1:26">
      <c r="A152" s="11">
        <v>44378</v>
      </c>
      <c r="B152" s="9">
        <f t="shared" ref="B152:B155" si="16">YEAR(A152)</f>
        <v>2021</v>
      </c>
      <c r="C152" s="12">
        <v>57081693.409999996</v>
      </c>
      <c r="D152" s="12">
        <v>13839326.944390001</v>
      </c>
      <c r="E152" s="1">
        <f>VLOOKUP(B152,'Historic CDM'!$K$3:$Q$15,2,FALSE)/12</f>
        <v>1457121.9880254194</v>
      </c>
      <c r="F152" s="12">
        <f t="shared" si="11"/>
        <v>15296448.93241542</v>
      </c>
      <c r="G152" s="12">
        <v>6873068.3681339994</v>
      </c>
      <c r="H152" s="1">
        <f>VLOOKUP($B152,'Historic CDM'!$K$3:$Q$15,3,FALSE)/12</f>
        <v>684730.39334757149</v>
      </c>
      <c r="I152" s="12">
        <f t="shared" si="12"/>
        <v>7557798.761481571</v>
      </c>
      <c r="J152" s="12">
        <v>20065988.714999996</v>
      </c>
      <c r="K152" s="1">
        <f>VLOOKUP($B152,'Historic CDM'!$K$3:$Q$15,4,FALSE)/12</f>
        <v>1498190.9890298899</v>
      </c>
      <c r="L152" s="12">
        <f t="shared" si="13"/>
        <v>21564179.704029888</v>
      </c>
      <c r="M152" s="12">
        <v>13147172.149999999</v>
      </c>
      <c r="N152" s="1">
        <f>VLOOKUP($B152,'Historic CDM'!$K$3:$Q$15,5,FALSE)/12</f>
        <v>525361.48709486297</v>
      </c>
      <c r="O152" s="12">
        <f t="shared" si="14"/>
        <v>13672533.637094861</v>
      </c>
      <c r="P152" s="12">
        <v>127685.04386953238</v>
      </c>
      <c r="Q152" s="12">
        <v>102645.71</v>
      </c>
      <c r="R152" s="13">
        <v>44507.517844807735</v>
      </c>
      <c r="S152" s="13">
        <v>25488.649399999998</v>
      </c>
      <c r="T152" s="13">
        <v>468</v>
      </c>
      <c r="U152" s="12">
        <v>24598</v>
      </c>
      <c r="V152" s="12">
        <v>2948</v>
      </c>
      <c r="W152" s="12">
        <v>309</v>
      </c>
      <c r="X152" s="12">
        <v>3</v>
      </c>
      <c r="Y152" s="12">
        <v>5685</v>
      </c>
      <c r="Z152" s="12">
        <v>169</v>
      </c>
    </row>
    <row r="153" spans="1:26">
      <c r="A153" s="11">
        <v>44409</v>
      </c>
      <c r="B153" s="9">
        <f t="shared" si="16"/>
        <v>2021</v>
      </c>
      <c r="C153" s="12">
        <v>64567666.960000008</v>
      </c>
      <c r="D153" s="12">
        <v>16375435.390022999</v>
      </c>
      <c r="E153" s="1">
        <f>VLOOKUP(B153,'Historic CDM'!$K$3:$Q$15,2,FALSE)/12</f>
        <v>1457121.9880254194</v>
      </c>
      <c r="F153" s="12">
        <f t="shared" si="11"/>
        <v>17832557.37804842</v>
      </c>
      <c r="G153" s="12">
        <v>7719083.9220110001</v>
      </c>
      <c r="H153" s="1">
        <f>VLOOKUP($B153,'Historic CDM'!$K$3:$Q$15,3,FALSE)/12</f>
        <v>684730.39334757149</v>
      </c>
      <c r="I153" s="12">
        <f t="shared" si="12"/>
        <v>8403814.3153585717</v>
      </c>
      <c r="J153" s="12">
        <v>22307757.397399999</v>
      </c>
      <c r="K153" s="1">
        <f>VLOOKUP($B153,'Historic CDM'!$K$3:$Q$15,4,FALSE)/12</f>
        <v>1498190.9890298899</v>
      </c>
      <c r="L153" s="12">
        <f t="shared" si="13"/>
        <v>23805948.386429891</v>
      </c>
      <c r="M153" s="12">
        <v>13449770.550000001</v>
      </c>
      <c r="N153" s="1">
        <f>VLOOKUP($B153,'Historic CDM'!$K$3:$Q$15,5,FALSE)/12</f>
        <v>525361.48709486297</v>
      </c>
      <c r="O153" s="12">
        <f t="shared" si="14"/>
        <v>13975132.037094863</v>
      </c>
      <c r="P153" s="12">
        <v>144542.08499999999</v>
      </c>
      <c r="Q153" s="12">
        <v>101200.67</v>
      </c>
      <c r="R153" s="13">
        <v>50257.704013934046</v>
      </c>
      <c r="S153" s="13">
        <v>28231.728068400931</v>
      </c>
      <c r="T153" s="13">
        <v>468</v>
      </c>
      <c r="U153" s="12">
        <v>24615</v>
      </c>
      <c r="V153" s="12">
        <v>2949</v>
      </c>
      <c r="W153" s="12">
        <v>311</v>
      </c>
      <c r="X153" s="12">
        <v>3</v>
      </c>
      <c r="Y153" s="12">
        <v>5685</v>
      </c>
      <c r="Z153" s="12">
        <v>169</v>
      </c>
    </row>
    <row r="154" spans="1:26">
      <c r="A154" s="11">
        <v>44440</v>
      </c>
      <c r="B154" s="9">
        <f t="shared" si="16"/>
        <v>2021</v>
      </c>
      <c r="C154" s="12">
        <v>54076201.339999996</v>
      </c>
      <c r="D154" s="12">
        <v>12601465.019769998</v>
      </c>
      <c r="E154" s="1">
        <f>VLOOKUP(B154,'Historic CDM'!$K$3:$Q$15,2,FALSE)/12</f>
        <v>1457121.9880254194</v>
      </c>
      <c r="F154" s="12">
        <f t="shared" si="11"/>
        <v>14058587.007795418</v>
      </c>
      <c r="G154" s="12">
        <v>6405359.4314669995</v>
      </c>
      <c r="H154" s="1">
        <f>VLOOKUP($B154,'Historic CDM'!$K$3:$Q$15,3,FALSE)/12</f>
        <v>684730.39334757149</v>
      </c>
      <c r="I154" s="12">
        <f t="shared" si="12"/>
        <v>7090089.8248145711</v>
      </c>
      <c r="J154" s="12">
        <v>19005861.921627</v>
      </c>
      <c r="K154" s="1">
        <f>VLOOKUP($B154,'Historic CDM'!$K$3:$Q$15,4,FALSE)/12</f>
        <v>1498190.9890298899</v>
      </c>
      <c r="L154" s="12">
        <f t="shared" si="13"/>
        <v>20504052.910656892</v>
      </c>
      <c r="M154" s="12">
        <v>13951258.609999999</v>
      </c>
      <c r="N154" s="1">
        <f>VLOOKUP($B154,'Historic CDM'!$K$3:$Q$15,5,FALSE)/12</f>
        <v>525361.48709486297</v>
      </c>
      <c r="O154" s="12">
        <f t="shared" si="14"/>
        <v>14476620.097094862</v>
      </c>
      <c r="P154" s="12">
        <v>160724.86509000009</v>
      </c>
      <c r="Q154" s="12">
        <v>101331.6</v>
      </c>
      <c r="R154" s="13">
        <v>36845.104527634074</v>
      </c>
      <c r="S154" s="13">
        <v>26160.331196933803</v>
      </c>
      <c r="T154" s="13">
        <v>468</v>
      </c>
      <c r="U154" s="12">
        <v>24647</v>
      </c>
      <c r="V154" s="12">
        <v>2947</v>
      </c>
      <c r="W154" s="12">
        <v>312</v>
      </c>
      <c r="X154" s="12">
        <v>3</v>
      </c>
      <c r="Y154" s="12">
        <v>5685</v>
      </c>
      <c r="Z154" s="12">
        <v>169</v>
      </c>
    </row>
    <row r="155" spans="1:26">
      <c r="A155" s="11">
        <v>44470</v>
      </c>
      <c r="B155" s="9">
        <f t="shared" si="16"/>
        <v>2021</v>
      </c>
      <c r="C155" s="12">
        <v>53076055.620000005</v>
      </c>
      <c r="D155" s="12">
        <v>12888071.098342</v>
      </c>
      <c r="E155" s="1">
        <f>VLOOKUP(B155,'Historic CDM'!$K$3:$Q$15,2,FALSE)/12</f>
        <v>1457121.9880254194</v>
      </c>
      <c r="F155" s="12">
        <f t="shared" si="11"/>
        <v>14345193.086367419</v>
      </c>
      <c r="G155" s="12">
        <v>6254503.9139350001</v>
      </c>
      <c r="H155" s="1">
        <f>VLOOKUP($B155,'Historic CDM'!$K$3:$Q$15,3,FALSE)/12</f>
        <v>684730.39334757149</v>
      </c>
      <c r="I155" s="12">
        <f t="shared" si="12"/>
        <v>6939234.3072825717</v>
      </c>
      <c r="J155" s="12">
        <v>18698183.327400003</v>
      </c>
      <c r="K155" s="1">
        <f>VLOOKUP($B155,'Historic CDM'!$K$3:$Q$15,4,FALSE)/12</f>
        <v>1498190.9890298899</v>
      </c>
      <c r="L155" s="12">
        <f t="shared" si="13"/>
        <v>20196374.316429891</v>
      </c>
      <c r="M155" s="12">
        <v>12960147.312000001</v>
      </c>
      <c r="N155" s="1">
        <f>VLOOKUP($B155,'Historic CDM'!$K$3:$Q$15,5,FALSE)/12</f>
        <v>525361.48709486297</v>
      </c>
      <c r="O155" s="12">
        <f t="shared" si="14"/>
        <v>13485508.799094863</v>
      </c>
      <c r="P155" s="12">
        <v>188438.80299999999</v>
      </c>
      <c r="Q155" s="12">
        <v>102645.71</v>
      </c>
      <c r="R155" s="13">
        <v>51990.026764278111</v>
      </c>
      <c r="S155" s="13">
        <v>24083.756366699152</v>
      </c>
      <c r="T155" s="13">
        <v>468</v>
      </c>
      <c r="U155" s="12">
        <v>24659</v>
      </c>
      <c r="V155" s="12">
        <v>2948</v>
      </c>
      <c r="W155" s="12">
        <v>311</v>
      </c>
      <c r="X155" s="12">
        <v>3</v>
      </c>
      <c r="Y155" s="12">
        <v>5685</v>
      </c>
      <c r="Z155" s="12">
        <v>169</v>
      </c>
    </row>
    <row r="156" spans="1:26">
      <c r="A156" s="11">
        <v>44501</v>
      </c>
      <c r="B156" s="9">
        <f t="shared" ref="B156:B157" si="17">YEAR(A156)</f>
        <v>2021</v>
      </c>
      <c r="C156" s="12">
        <v>56809911.270000003</v>
      </c>
      <c r="D156" s="12">
        <v>15987792.695303999</v>
      </c>
      <c r="E156" s="1">
        <f>VLOOKUP(B156,'Historic CDM'!$K$3:$Q$15,2,FALSE)/12</f>
        <v>1457121.9880254194</v>
      </c>
      <c r="F156" s="12">
        <f t="shared" si="11"/>
        <v>17444914.683329418</v>
      </c>
      <c r="G156" s="12">
        <v>6832832.2894799998</v>
      </c>
      <c r="H156" s="1">
        <f>VLOOKUP($B156,'Historic CDM'!$K$3:$Q$15,3,FALSE)/12</f>
        <v>684730.39334757149</v>
      </c>
      <c r="I156" s="12">
        <f t="shared" si="12"/>
        <v>7517562.6828275714</v>
      </c>
      <c r="J156" s="12">
        <v>19714081.154524773</v>
      </c>
      <c r="K156" s="1">
        <f>VLOOKUP($B156,'Historic CDM'!$K$3:$Q$15,4,FALSE)/12</f>
        <v>1498190.9890298899</v>
      </c>
      <c r="L156" s="12">
        <f t="shared" si="13"/>
        <v>21212272.143554665</v>
      </c>
      <c r="M156" s="12">
        <v>12137736.218</v>
      </c>
      <c r="N156" s="1">
        <f>VLOOKUP($B156,'Historic CDM'!$K$3:$Q$15,5,FALSE)/12</f>
        <v>525361.48709486297</v>
      </c>
      <c r="O156" s="12">
        <f t="shared" si="14"/>
        <v>12663097.705094863</v>
      </c>
      <c r="P156" s="12">
        <v>201538.26583277795</v>
      </c>
      <c r="Q156" s="12">
        <v>101331.6</v>
      </c>
      <c r="R156" s="13">
        <v>44964.16295771447</v>
      </c>
      <c r="S156" s="13">
        <v>21759.030999999999</v>
      </c>
      <c r="T156" s="13">
        <v>468</v>
      </c>
      <c r="U156" s="12">
        <v>24697</v>
      </c>
      <c r="V156" s="12">
        <v>2947</v>
      </c>
      <c r="W156" s="12">
        <v>312</v>
      </c>
      <c r="X156" s="12">
        <v>3</v>
      </c>
      <c r="Y156" s="12">
        <v>5685</v>
      </c>
      <c r="Z156" s="12">
        <v>169</v>
      </c>
    </row>
    <row r="157" spans="1:26">
      <c r="A157" s="11">
        <v>44531</v>
      </c>
      <c r="B157" s="9">
        <f t="shared" si="17"/>
        <v>2021</v>
      </c>
      <c r="C157" s="12">
        <v>62242607.770000011</v>
      </c>
      <c r="D157" s="12">
        <v>18712915.280792005</v>
      </c>
      <c r="E157" s="1">
        <f>VLOOKUP(B157,'Historic CDM'!$K$3:$Q$15,2,FALSE)/12</f>
        <v>1457121.9880254194</v>
      </c>
      <c r="F157" s="12">
        <f t="shared" si="11"/>
        <v>20170037.268817425</v>
      </c>
      <c r="G157" s="12">
        <v>7551087.3496540003</v>
      </c>
      <c r="H157" s="1">
        <f>VLOOKUP($B157,'Historic CDM'!$K$3:$Q$15,3,FALSE)/12</f>
        <v>684730.39334757149</v>
      </c>
      <c r="I157" s="12">
        <f t="shared" si="12"/>
        <v>8235817.7430015719</v>
      </c>
      <c r="J157" s="12">
        <v>21666320.736007001</v>
      </c>
      <c r="K157" s="1">
        <f>VLOOKUP($B157,'Historic CDM'!$K$3:$Q$15,4,FALSE)/12</f>
        <v>1498190.9890298899</v>
      </c>
      <c r="L157" s="12">
        <f t="shared" si="13"/>
        <v>23164511.725036889</v>
      </c>
      <c r="M157" s="12">
        <v>12310485.620999999</v>
      </c>
      <c r="N157" s="1">
        <f>VLOOKUP($B157,'Historic CDM'!$K$3:$Q$15,5,FALSE)/12</f>
        <v>525361.48709486297</v>
      </c>
      <c r="O157" s="12">
        <f t="shared" si="14"/>
        <v>12835847.108094862</v>
      </c>
      <c r="P157" s="12">
        <v>218771.59566777776</v>
      </c>
      <c r="Q157" s="12">
        <v>102645.71</v>
      </c>
      <c r="R157" s="13">
        <v>45152.365876122494</v>
      </c>
      <c r="S157" s="13">
        <v>21288.762999999999</v>
      </c>
      <c r="T157" s="13">
        <v>468</v>
      </c>
      <c r="U157" s="12">
        <v>24731</v>
      </c>
      <c r="V157" s="12">
        <v>2948</v>
      </c>
      <c r="W157" s="12">
        <v>312</v>
      </c>
      <c r="X157" s="12">
        <v>3</v>
      </c>
      <c r="Y157" s="12">
        <v>5685</v>
      </c>
      <c r="Z157" s="12">
        <v>169</v>
      </c>
    </row>
    <row r="158" spans="1:26">
      <c r="A158" s="11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3"/>
      <c r="S158" s="13"/>
      <c r="T158" s="13"/>
      <c r="U158" s="12"/>
      <c r="V158" s="12"/>
      <c r="W158" s="12"/>
      <c r="X158" s="12"/>
      <c r="Y158" s="12"/>
      <c r="Z158" s="12"/>
    </row>
    <row r="159" spans="1:26"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3"/>
      <c r="S159" s="13"/>
      <c r="T159" s="13"/>
      <c r="U159" s="12"/>
      <c r="V159" s="12"/>
      <c r="W159" s="12"/>
      <c r="X159" s="12"/>
      <c r="Y159" s="12"/>
      <c r="Z159" s="12"/>
    </row>
    <row r="160" spans="1:26"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3"/>
      <c r="S160" s="13"/>
      <c r="T160" s="13"/>
      <c r="U160" s="12"/>
      <c r="V160" s="12"/>
      <c r="W160" s="12"/>
      <c r="X160" s="12"/>
      <c r="Y160" s="12"/>
      <c r="Z160" s="12"/>
    </row>
    <row r="161" spans="3:26"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3"/>
      <c r="S161" s="13"/>
      <c r="T161" s="13"/>
      <c r="U161" s="12"/>
      <c r="V161" s="12"/>
      <c r="W161" s="12"/>
      <c r="X161" s="12"/>
      <c r="Y161" s="12"/>
      <c r="Z161" s="12"/>
    </row>
    <row r="162" spans="3:26"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3"/>
      <c r="S162" s="13"/>
      <c r="T162" s="13"/>
      <c r="U162" s="12"/>
      <c r="V162" s="12"/>
      <c r="W162" s="12"/>
      <c r="X162" s="12"/>
      <c r="Y162" s="12"/>
      <c r="Z162" s="12"/>
    </row>
    <row r="163" spans="3:26">
      <c r="P163" s="1"/>
    </row>
    <row r="164" spans="3:26">
      <c r="P164" s="1"/>
    </row>
    <row r="165" spans="3:26">
      <c r="P165" s="1"/>
    </row>
    <row r="166" spans="3:26">
      <c r="P166" s="1"/>
    </row>
    <row r="167" spans="3:26">
      <c r="P167" s="1"/>
    </row>
    <row r="168" spans="3:26">
      <c r="P168" s="1"/>
    </row>
    <row r="169" spans="3:26">
      <c r="P169" s="1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FD3BC-875F-400F-B3A1-71595834B088}">
  <sheetPr codeName="Sheet3"/>
  <dimension ref="A1:EZ241"/>
  <sheetViews>
    <sheetView zoomScaleNormal="100" workbookViewId="0">
      <pane xSplit="2" ySplit="1" topLeftCell="AQ20" activePane="bottomRight" state="frozen"/>
      <selection activeCell="Q163" sqref="Q163"/>
      <selection pane="topRight" activeCell="Q163" sqref="Q163"/>
      <selection pane="bottomLeft" activeCell="Q163" sqref="Q163"/>
      <selection pane="bottomRight" activeCell="DO22" sqref="DO22"/>
    </sheetView>
  </sheetViews>
  <sheetFormatPr defaultRowHeight="12.75"/>
  <cols>
    <col min="137" max="137" width="14" bestFit="1" customWidth="1"/>
    <col min="138" max="138" width="12.85546875" bestFit="1" customWidth="1"/>
    <col min="139" max="140" width="14" bestFit="1" customWidth="1"/>
    <col min="144" max="144" width="14.7109375" customWidth="1"/>
    <col min="148" max="148" width="10.28515625" customWidth="1"/>
    <col min="153" max="153" width="14" bestFit="1" customWidth="1"/>
    <col min="154" max="154" width="11.28515625" bestFit="1" customWidth="1"/>
    <col min="155" max="155" width="12.7109375" customWidth="1"/>
    <col min="156" max="156" width="13.28515625" customWidth="1"/>
  </cols>
  <sheetData>
    <row r="1" spans="1:156">
      <c r="A1" s="14" t="s">
        <v>13</v>
      </c>
      <c r="B1" t="s">
        <v>26</v>
      </c>
      <c r="C1" t="s">
        <v>27</v>
      </c>
      <c r="D1" t="s">
        <v>28</v>
      </c>
      <c r="E1" t="s">
        <v>29</v>
      </c>
      <c r="F1" t="s">
        <v>30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t="s">
        <v>36</v>
      </c>
      <c r="M1" t="s">
        <v>37</v>
      </c>
      <c r="N1" t="s">
        <v>38</v>
      </c>
      <c r="O1" t="s">
        <v>39</v>
      </c>
      <c r="P1" t="s">
        <v>40</v>
      </c>
      <c r="Q1" t="s">
        <v>41</v>
      </c>
      <c r="R1" t="s">
        <v>42</v>
      </c>
      <c r="S1" t="s">
        <v>43</v>
      </c>
      <c r="EG1" s="5" t="str">
        <f>Dataset!F1</f>
        <v>ReskWh</v>
      </c>
      <c r="EH1" s="5" t="str">
        <f>Dataset!I1</f>
        <v>GSlt50kWh</v>
      </c>
      <c r="EI1" s="5" t="str">
        <f>Dataset!L1</f>
        <v>GSgt50kWh</v>
      </c>
      <c r="EJ1" s="5" t="str">
        <f>Dataset!O1</f>
        <v>LUkWh</v>
      </c>
      <c r="EK1" s="5"/>
      <c r="EW1" s="42" t="s">
        <v>149</v>
      </c>
      <c r="EX1" s="42" t="s">
        <v>150</v>
      </c>
      <c r="EY1" s="42" t="s">
        <v>151</v>
      </c>
      <c r="EZ1" s="42" t="s">
        <v>152</v>
      </c>
    </row>
    <row r="2" spans="1:156">
      <c r="A2">
        <v>2002</v>
      </c>
      <c r="B2">
        <v>1</v>
      </c>
      <c r="C2" s="15">
        <v>-1.290322580645161</v>
      </c>
      <c r="D2">
        <v>722</v>
      </c>
      <c r="E2">
        <v>0</v>
      </c>
      <c r="F2">
        <v>660</v>
      </c>
      <c r="G2">
        <v>0</v>
      </c>
      <c r="H2">
        <v>598</v>
      </c>
      <c r="I2">
        <v>0</v>
      </c>
      <c r="J2">
        <v>536</v>
      </c>
      <c r="K2">
        <v>0</v>
      </c>
      <c r="L2">
        <v>474.00000000000006</v>
      </c>
      <c r="M2">
        <v>0</v>
      </c>
      <c r="N2">
        <v>412</v>
      </c>
      <c r="O2">
        <v>0</v>
      </c>
      <c r="P2">
        <v>350.00000000000006</v>
      </c>
      <c r="Q2">
        <v>0</v>
      </c>
      <c r="R2">
        <v>288.00000000000006</v>
      </c>
      <c r="S2">
        <v>0</v>
      </c>
    </row>
    <row r="3" spans="1:156">
      <c r="A3">
        <v>2002</v>
      </c>
      <c r="B3">
        <v>2</v>
      </c>
      <c r="C3" s="15">
        <v>-2.8357142857142854</v>
      </c>
      <c r="D3">
        <v>695.4</v>
      </c>
      <c r="E3">
        <v>0</v>
      </c>
      <c r="F3">
        <v>639.4</v>
      </c>
      <c r="G3">
        <v>0</v>
      </c>
      <c r="H3">
        <v>583.4</v>
      </c>
      <c r="I3">
        <v>0</v>
      </c>
      <c r="J3">
        <v>527.4</v>
      </c>
      <c r="K3">
        <v>0</v>
      </c>
      <c r="L3">
        <v>471.40000000000003</v>
      </c>
      <c r="M3">
        <v>0</v>
      </c>
      <c r="N3">
        <v>415.40000000000003</v>
      </c>
      <c r="O3">
        <v>0</v>
      </c>
      <c r="P3">
        <v>359.40000000000003</v>
      </c>
      <c r="Q3">
        <v>0</v>
      </c>
      <c r="R3">
        <v>303.40000000000003</v>
      </c>
      <c r="S3">
        <v>0</v>
      </c>
    </row>
    <row r="4" spans="1:156">
      <c r="A4">
        <v>2002</v>
      </c>
      <c r="B4">
        <v>3</v>
      </c>
      <c r="C4" s="15">
        <v>-9.3548387096774141E-2</v>
      </c>
      <c r="D4">
        <v>684.90000000000009</v>
      </c>
      <c r="E4">
        <v>0</v>
      </c>
      <c r="F4">
        <v>622.90000000000009</v>
      </c>
      <c r="G4">
        <v>0</v>
      </c>
      <c r="H4">
        <v>560.90000000000009</v>
      </c>
      <c r="I4">
        <v>0</v>
      </c>
      <c r="J4">
        <v>498.9</v>
      </c>
      <c r="K4">
        <v>0</v>
      </c>
      <c r="L4">
        <v>436.9</v>
      </c>
      <c r="M4">
        <v>0</v>
      </c>
      <c r="N4">
        <v>374.9</v>
      </c>
      <c r="O4">
        <v>0</v>
      </c>
      <c r="P4">
        <v>312.90000000000003</v>
      </c>
      <c r="Q4">
        <v>0</v>
      </c>
      <c r="R4">
        <v>252.70000000000005</v>
      </c>
      <c r="S4">
        <v>1.8000000000000007</v>
      </c>
      <c r="X4" s="16" t="str">
        <f>D1</f>
        <v>HDD22</v>
      </c>
      <c r="Y4" s="17" t="s">
        <v>44</v>
      </c>
      <c r="Z4" s="17" t="s">
        <v>45</v>
      </c>
      <c r="AA4" s="17" t="s">
        <v>46</v>
      </c>
      <c r="AB4" s="17" t="s">
        <v>47</v>
      </c>
      <c r="AC4" s="17" t="s">
        <v>48</v>
      </c>
      <c r="AD4" s="17" t="s">
        <v>49</v>
      </c>
      <c r="AE4" s="17" t="s">
        <v>50</v>
      </c>
      <c r="AF4" s="17" t="s">
        <v>51</v>
      </c>
      <c r="AG4" s="17" t="s">
        <v>52</v>
      </c>
      <c r="AH4" s="17" t="s">
        <v>53</v>
      </c>
      <c r="AI4" s="17" t="s">
        <v>54</v>
      </c>
      <c r="AJ4" s="17" t="s">
        <v>55</v>
      </c>
      <c r="AK4" s="18"/>
      <c r="AL4" s="16" t="str">
        <f>F1</f>
        <v>HDD20</v>
      </c>
      <c r="AM4" s="17" t="s">
        <v>44</v>
      </c>
      <c r="AN4" s="17" t="s">
        <v>45</v>
      </c>
      <c r="AO4" s="17" t="s">
        <v>46</v>
      </c>
      <c r="AP4" s="17" t="s">
        <v>47</v>
      </c>
      <c r="AQ4" s="17" t="s">
        <v>48</v>
      </c>
      <c r="AR4" s="17" t="s">
        <v>49</v>
      </c>
      <c r="AS4" s="17" t="s">
        <v>50</v>
      </c>
      <c r="AT4" s="17" t="s">
        <v>51</v>
      </c>
      <c r="AU4" s="17" t="s">
        <v>52</v>
      </c>
      <c r="AV4" s="17" t="s">
        <v>53</v>
      </c>
      <c r="AW4" s="17" t="s">
        <v>54</v>
      </c>
      <c r="AX4" s="17" t="s">
        <v>55</v>
      </c>
      <c r="AY4" s="18"/>
      <c r="AZ4" s="16" t="str">
        <f>H1</f>
        <v>HDD18</v>
      </c>
      <c r="BA4" s="17" t="s">
        <v>44</v>
      </c>
      <c r="BB4" s="17" t="s">
        <v>45</v>
      </c>
      <c r="BC4" s="17" t="s">
        <v>46</v>
      </c>
      <c r="BD4" s="17" t="s">
        <v>47</v>
      </c>
      <c r="BE4" s="17" t="s">
        <v>48</v>
      </c>
      <c r="BF4" s="17" t="s">
        <v>49</v>
      </c>
      <c r="BG4" s="17" t="s">
        <v>50</v>
      </c>
      <c r="BH4" s="17" t="s">
        <v>51</v>
      </c>
      <c r="BI4" s="17" t="s">
        <v>52</v>
      </c>
      <c r="BJ4" s="17" t="s">
        <v>53</v>
      </c>
      <c r="BK4" s="17" t="s">
        <v>54</v>
      </c>
      <c r="BL4" s="17" t="s">
        <v>55</v>
      </c>
      <c r="BM4" s="18"/>
      <c r="BN4" s="16" t="str">
        <f>J1</f>
        <v>HDD16</v>
      </c>
      <c r="BO4" s="17" t="s">
        <v>44</v>
      </c>
      <c r="BP4" s="17" t="s">
        <v>45</v>
      </c>
      <c r="BQ4" s="17" t="s">
        <v>46</v>
      </c>
      <c r="BR4" s="17" t="s">
        <v>47</v>
      </c>
      <c r="BS4" s="17" t="s">
        <v>48</v>
      </c>
      <c r="BT4" s="17" t="s">
        <v>49</v>
      </c>
      <c r="BU4" s="17" t="s">
        <v>50</v>
      </c>
      <c r="BV4" s="17" t="s">
        <v>51</v>
      </c>
      <c r="BW4" s="17" t="s">
        <v>52</v>
      </c>
      <c r="BX4" s="17" t="s">
        <v>53</v>
      </c>
      <c r="BY4" s="17" t="s">
        <v>54</v>
      </c>
      <c r="BZ4" s="17" t="s">
        <v>55</v>
      </c>
      <c r="CA4" s="18"/>
      <c r="CB4" s="16" t="str">
        <f>L1</f>
        <v>HDD14</v>
      </c>
      <c r="CC4" s="17" t="s">
        <v>44</v>
      </c>
      <c r="CD4" s="17" t="s">
        <v>45</v>
      </c>
      <c r="CE4" s="17" t="s">
        <v>46</v>
      </c>
      <c r="CF4" s="17" t="s">
        <v>47</v>
      </c>
      <c r="CG4" s="17" t="s">
        <v>48</v>
      </c>
      <c r="CH4" s="17" t="s">
        <v>49</v>
      </c>
      <c r="CI4" s="17" t="s">
        <v>50</v>
      </c>
      <c r="CJ4" s="17" t="s">
        <v>51</v>
      </c>
      <c r="CK4" s="17" t="s">
        <v>52</v>
      </c>
      <c r="CL4" s="17" t="s">
        <v>53</v>
      </c>
      <c r="CM4" s="17" t="s">
        <v>54</v>
      </c>
      <c r="CN4" s="17" t="s">
        <v>55</v>
      </c>
      <c r="CO4" s="18"/>
      <c r="CP4" s="16" t="str">
        <f>N1</f>
        <v>HDD12</v>
      </c>
      <c r="CQ4" s="17" t="s">
        <v>44</v>
      </c>
      <c r="CR4" s="17" t="s">
        <v>45</v>
      </c>
      <c r="CS4" s="17" t="s">
        <v>46</v>
      </c>
      <c r="CT4" s="17" t="s">
        <v>47</v>
      </c>
      <c r="CU4" s="17" t="s">
        <v>48</v>
      </c>
      <c r="CV4" s="17" t="s">
        <v>49</v>
      </c>
      <c r="CW4" s="17" t="s">
        <v>50</v>
      </c>
      <c r="CX4" s="17" t="s">
        <v>51</v>
      </c>
      <c r="CY4" s="17" t="s">
        <v>52</v>
      </c>
      <c r="CZ4" s="17" t="s">
        <v>53</v>
      </c>
      <c r="DA4" s="17" t="s">
        <v>54</v>
      </c>
      <c r="DB4" s="17" t="s">
        <v>55</v>
      </c>
      <c r="DC4" s="18"/>
      <c r="DD4" s="16" t="str">
        <f>P1</f>
        <v>HDD10</v>
      </c>
      <c r="DE4" s="17" t="s">
        <v>44</v>
      </c>
      <c r="DF4" s="17" t="s">
        <v>45</v>
      </c>
      <c r="DG4" s="17" t="s">
        <v>46</v>
      </c>
      <c r="DH4" s="17" t="s">
        <v>47</v>
      </c>
      <c r="DI4" s="17" t="s">
        <v>48</v>
      </c>
      <c r="DJ4" s="17" t="s">
        <v>49</v>
      </c>
      <c r="DK4" s="17" t="s">
        <v>50</v>
      </c>
      <c r="DL4" s="17" t="s">
        <v>51</v>
      </c>
      <c r="DM4" s="17" t="s">
        <v>52</v>
      </c>
      <c r="DN4" s="17" t="s">
        <v>53</v>
      </c>
      <c r="DO4" s="17" t="s">
        <v>54</v>
      </c>
      <c r="DP4" s="17" t="s">
        <v>55</v>
      </c>
      <c r="DQ4" s="18"/>
      <c r="DR4" s="16" t="str">
        <f>R1</f>
        <v>HDD8</v>
      </c>
      <c r="DS4" s="17" t="s">
        <v>44</v>
      </c>
      <c r="DT4" s="17" t="s">
        <v>45</v>
      </c>
      <c r="DU4" s="17" t="s">
        <v>46</v>
      </c>
      <c r="DV4" s="17" t="s">
        <v>47</v>
      </c>
      <c r="DW4" s="17" t="s">
        <v>48</v>
      </c>
      <c r="DX4" s="17" t="s">
        <v>49</v>
      </c>
      <c r="DY4" s="17" t="s">
        <v>50</v>
      </c>
      <c r="DZ4" s="17" t="s">
        <v>51</v>
      </c>
      <c r="EA4" s="17" t="s">
        <v>52</v>
      </c>
      <c r="EB4" s="17" t="s">
        <v>53</v>
      </c>
      <c r="EC4" s="17" t="s">
        <v>54</v>
      </c>
      <c r="ED4" s="17" t="s">
        <v>55</v>
      </c>
      <c r="EE4" s="18"/>
    </row>
    <row r="5" spans="1:156">
      <c r="A5">
        <v>2002</v>
      </c>
      <c r="B5">
        <v>4</v>
      </c>
      <c r="C5" s="15">
        <v>6.6600000000000028</v>
      </c>
      <c r="D5">
        <v>460.19999999999982</v>
      </c>
      <c r="E5">
        <v>0</v>
      </c>
      <c r="F5">
        <v>400.19999999999982</v>
      </c>
      <c r="G5">
        <v>0</v>
      </c>
      <c r="H5">
        <v>340.99999999999983</v>
      </c>
      <c r="I5">
        <v>0.80000000000000071</v>
      </c>
      <c r="J5">
        <v>284.2999999999999</v>
      </c>
      <c r="K5">
        <v>4.1000000000000014</v>
      </c>
      <c r="L5">
        <v>231.59999999999994</v>
      </c>
      <c r="M5">
        <v>11.400000000000002</v>
      </c>
      <c r="N5">
        <v>182.2</v>
      </c>
      <c r="O5">
        <v>22.000000000000004</v>
      </c>
      <c r="P5">
        <v>136.00000000000003</v>
      </c>
      <c r="Q5">
        <v>35.800000000000004</v>
      </c>
      <c r="R5">
        <v>93.800000000000026</v>
      </c>
      <c r="S5">
        <v>53.599999999999994</v>
      </c>
      <c r="X5" s="18">
        <v>2002</v>
      </c>
      <c r="Y5" s="18">
        <f ca="1">OFFSET($D$2,(ROW()-5)*12+COLUMN()-25,0)</f>
        <v>722</v>
      </c>
      <c r="Z5" s="18">
        <f t="shared" ref="Z5:AJ5" ca="1" si="0">OFFSET($D$2,(ROW()-5)*12+COLUMN()-25,0)</f>
        <v>695.4</v>
      </c>
      <c r="AA5" s="18">
        <f t="shared" ca="1" si="0"/>
        <v>684.90000000000009</v>
      </c>
      <c r="AB5" s="18">
        <f t="shared" ca="1" si="0"/>
        <v>460.19999999999982</v>
      </c>
      <c r="AC5" s="18">
        <f t="shared" ca="1" si="0"/>
        <v>341.39999999999992</v>
      </c>
      <c r="AD5" s="18">
        <f t="shared" ca="1" si="0"/>
        <v>119.9</v>
      </c>
      <c r="AE5" s="18">
        <f t="shared" ca="1" si="0"/>
        <v>31.599999999999994</v>
      </c>
      <c r="AF5" s="18">
        <f t="shared" ca="1" si="0"/>
        <v>49.5</v>
      </c>
      <c r="AG5" s="18">
        <f t="shared" ca="1" si="0"/>
        <v>107.50000000000001</v>
      </c>
      <c r="AH5" s="18">
        <f t="shared" ca="1" si="0"/>
        <v>426.99999999999989</v>
      </c>
      <c r="AI5" s="18">
        <f t="shared" ca="1" si="0"/>
        <v>580.19999999999993</v>
      </c>
      <c r="AJ5" s="18">
        <f t="shared" ca="1" si="0"/>
        <v>772.3</v>
      </c>
      <c r="AK5" s="18"/>
      <c r="AL5" s="18">
        <v>2002</v>
      </c>
      <c r="AM5" s="18">
        <f t="shared" ref="AM5:AX24" ca="1" si="1">OFFSET($F$2,(ROW()-5)*12+COLUMN()-39,0)</f>
        <v>660</v>
      </c>
      <c r="AN5" s="18">
        <f t="shared" ca="1" si="1"/>
        <v>639.4</v>
      </c>
      <c r="AO5" s="18">
        <f t="shared" ca="1" si="1"/>
        <v>622.90000000000009</v>
      </c>
      <c r="AP5" s="18">
        <f t="shared" ca="1" si="1"/>
        <v>400.19999999999982</v>
      </c>
      <c r="AQ5" s="18">
        <f t="shared" ca="1" si="1"/>
        <v>279.39999999999992</v>
      </c>
      <c r="AR5" s="18">
        <f t="shared" ca="1" si="1"/>
        <v>76.8</v>
      </c>
      <c r="AS5" s="18">
        <f t="shared" ca="1" si="1"/>
        <v>11.999999999999996</v>
      </c>
      <c r="AT5" s="18">
        <f t="shared" ca="1" si="1"/>
        <v>18.999999999999996</v>
      </c>
      <c r="AU5" s="18">
        <f t="shared" ca="1" si="1"/>
        <v>67.400000000000006</v>
      </c>
      <c r="AV5" s="18">
        <f t="shared" ca="1" si="1"/>
        <v>368.2999999999999</v>
      </c>
      <c r="AW5" s="18">
        <f t="shared" ca="1" si="1"/>
        <v>520.20000000000005</v>
      </c>
      <c r="AX5" s="18">
        <f t="shared" ca="1" si="1"/>
        <v>710.29999999999984</v>
      </c>
      <c r="AY5" s="19"/>
      <c r="AZ5" s="18">
        <v>2002</v>
      </c>
      <c r="BA5" s="18">
        <f t="shared" ref="BA5:BL20" ca="1" si="2">OFFSET($H$2,(ROW()-5)*12+COLUMN()-53,0)</f>
        <v>598</v>
      </c>
      <c r="BB5" s="18">
        <f t="shared" ca="1" si="2"/>
        <v>583.4</v>
      </c>
      <c r="BC5" s="18">
        <f t="shared" ca="1" si="2"/>
        <v>560.90000000000009</v>
      </c>
      <c r="BD5" s="18">
        <f t="shared" ca="1" si="2"/>
        <v>340.99999999999983</v>
      </c>
      <c r="BE5" s="18">
        <f t="shared" ca="1" si="2"/>
        <v>222.69999999999996</v>
      </c>
      <c r="BF5" s="18">
        <f t="shared" ca="1" si="2"/>
        <v>44.3</v>
      </c>
      <c r="BG5" s="18">
        <f t="shared" ca="1" si="2"/>
        <v>2.5999999999999979</v>
      </c>
      <c r="BH5" s="18">
        <f t="shared" ca="1" si="2"/>
        <v>1.5999999999999979</v>
      </c>
      <c r="BI5" s="18">
        <f t="shared" ca="1" si="2"/>
        <v>37.799999999999997</v>
      </c>
      <c r="BJ5" s="18">
        <f t="shared" ca="1" si="2"/>
        <v>310.29999999999995</v>
      </c>
      <c r="BK5" s="18">
        <f t="shared" ca="1" si="2"/>
        <v>460.2</v>
      </c>
      <c r="BL5" s="18">
        <f t="shared" ca="1" si="2"/>
        <v>648.29999999999984</v>
      </c>
      <c r="BM5" s="19">
        <f t="shared" ref="BM5:BM26" ca="1" si="3">SUM(BA5:BL5)</f>
        <v>3811.1</v>
      </c>
      <c r="BN5" s="18">
        <v>2002</v>
      </c>
      <c r="BO5" s="18">
        <f t="shared" ref="BO5:BZ20" ca="1" si="4">OFFSET($J$2,(ROW()-5)*12+COLUMN()-67,0)</f>
        <v>536</v>
      </c>
      <c r="BP5" s="18">
        <f t="shared" ca="1" si="4"/>
        <v>527.4</v>
      </c>
      <c r="BQ5" s="18">
        <f t="shared" ca="1" si="4"/>
        <v>498.9</v>
      </c>
      <c r="BR5" s="18">
        <f t="shared" ca="1" si="4"/>
        <v>284.2999999999999</v>
      </c>
      <c r="BS5" s="18">
        <f t="shared" ca="1" si="4"/>
        <v>169.7</v>
      </c>
      <c r="BT5" s="18">
        <f t="shared" ca="1" si="4"/>
        <v>17.399999999999999</v>
      </c>
      <c r="BU5" s="18">
        <f t="shared" ca="1" si="4"/>
        <v>0</v>
      </c>
      <c r="BV5" s="18">
        <f t="shared" ca="1" si="4"/>
        <v>0</v>
      </c>
      <c r="BW5" s="18">
        <f t="shared" ca="1" si="4"/>
        <v>16.599999999999998</v>
      </c>
      <c r="BX5" s="18">
        <f t="shared" ca="1" si="4"/>
        <v>252.29999999999995</v>
      </c>
      <c r="BY5" s="18">
        <f t="shared" ca="1" si="4"/>
        <v>400.2</v>
      </c>
      <c r="BZ5" s="18">
        <f t="shared" ca="1" si="4"/>
        <v>586.29999999999995</v>
      </c>
      <c r="CA5" s="18"/>
      <c r="CB5" s="18">
        <v>2002</v>
      </c>
      <c r="CC5" s="18">
        <f t="shared" ref="CC5:CN20" ca="1" si="5">OFFSET($L$2,(ROW()-5)*12+COLUMN()-81,0)</f>
        <v>474.00000000000006</v>
      </c>
      <c r="CD5" s="18">
        <f t="shared" ca="1" si="5"/>
        <v>471.40000000000003</v>
      </c>
      <c r="CE5" s="18">
        <f t="shared" ca="1" si="5"/>
        <v>436.9</v>
      </c>
      <c r="CF5" s="18">
        <f t="shared" ca="1" si="5"/>
        <v>231.59999999999994</v>
      </c>
      <c r="CG5" s="18">
        <f t="shared" ca="1" si="5"/>
        <v>121.30000000000003</v>
      </c>
      <c r="CH5" s="18">
        <f t="shared" ca="1" si="5"/>
        <v>5</v>
      </c>
      <c r="CI5" s="18">
        <f t="shared" ca="1" si="5"/>
        <v>0</v>
      </c>
      <c r="CJ5" s="18">
        <f t="shared" ca="1" si="5"/>
        <v>0</v>
      </c>
      <c r="CK5" s="18">
        <f t="shared" ca="1" si="5"/>
        <v>4.3999999999999986</v>
      </c>
      <c r="CL5" s="18">
        <f t="shared" ca="1" si="5"/>
        <v>195.39999999999998</v>
      </c>
      <c r="CM5" s="18">
        <f t="shared" ca="1" si="5"/>
        <v>340.7</v>
      </c>
      <c r="CN5" s="18">
        <f t="shared" ca="1" si="5"/>
        <v>524.29999999999995</v>
      </c>
      <c r="CO5" s="18"/>
      <c r="CP5" s="18">
        <v>2002</v>
      </c>
      <c r="CQ5" s="18">
        <f t="shared" ref="CQ5:DB20" ca="1" si="6">OFFSET($N$2,(ROW()-5)*12+COLUMN()-95,0)</f>
        <v>412</v>
      </c>
      <c r="CR5" s="18">
        <f t="shared" ca="1" si="6"/>
        <v>415.40000000000003</v>
      </c>
      <c r="CS5" s="18">
        <f t="shared" ca="1" si="6"/>
        <v>374.9</v>
      </c>
      <c r="CT5" s="18">
        <f t="shared" ca="1" si="6"/>
        <v>182.2</v>
      </c>
      <c r="CU5" s="18">
        <f t="shared" ca="1" si="6"/>
        <v>77.600000000000009</v>
      </c>
      <c r="CV5" s="18">
        <f t="shared" ca="1" si="6"/>
        <v>1.5</v>
      </c>
      <c r="CW5" s="18">
        <f t="shared" ca="1" si="6"/>
        <v>0</v>
      </c>
      <c r="CX5" s="18">
        <f t="shared" ca="1" si="6"/>
        <v>0</v>
      </c>
      <c r="CY5" s="18">
        <f t="shared" ca="1" si="6"/>
        <v>0</v>
      </c>
      <c r="CZ5" s="18">
        <f t="shared" ca="1" si="6"/>
        <v>144</v>
      </c>
      <c r="DA5" s="18">
        <f t="shared" ca="1" si="6"/>
        <v>284.2</v>
      </c>
      <c r="DB5" s="18">
        <f t="shared" ca="1" si="6"/>
        <v>462.29999999999995</v>
      </c>
      <c r="DC5" s="18"/>
      <c r="DD5" s="18">
        <v>2002</v>
      </c>
      <c r="DE5" s="18">
        <f ca="1">OFFSET($P$2,(ROW()-5)*12+COLUMN()-109,0)</f>
        <v>350.00000000000006</v>
      </c>
      <c r="DF5" s="18">
        <f t="shared" ref="DF5:DP5" ca="1" si="7">OFFSET($P$2,(ROW()-5)*12+COLUMN()-109,0)</f>
        <v>359.40000000000003</v>
      </c>
      <c r="DG5" s="18">
        <f t="shared" ca="1" si="7"/>
        <v>312.90000000000003</v>
      </c>
      <c r="DH5" s="18">
        <f t="shared" ca="1" si="7"/>
        <v>136.00000000000003</v>
      </c>
      <c r="DI5" s="18">
        <f t="shared" ca="1" si="7"/>
        <v>41.400000000000006</v>
      </c>
      <c r="DJ5" s="18">
        <f t="shared" ca="1" si="7"/>
        <v>0</v>
      </c>
      <c r="DK5" s="18">
        <f t="shared" ca="1" si="7"/>
        <v>0</v>
      </c>
      <c r="DL5" s="18">
        <f t="shared" ca="1" si="7"/>
        <v>0</v>
      </c>
      <c r="DM5" s="18">
        <f t="shared" ca="1" si="7"/>
        <v>0</v>
      </c>
      <c r="DN5" s="18">
        <f t="shared" ca="1" si="7"/>
        <v>103.10000000000002</v>
      </c>
      <c r="DO5" s="18">
        <f t="shared" ca="1" si="7"/>
        <v>230.2</v>
      </c>
      <c r="DP5" s="18">
        <f t="shared" ca="1" si="7"/>
        <v>400.29999999999995</v>
      </c>
      <c r="DQ5" s="18"/>
      <c r="DR5" s="18">
        <v>2002</v>
      </c>
      <c r="DS5" s="18">
        <f ca="1">OFFSET($R$2,(ROW()-5)*12+COLUMN()-123,0)</f>
        <v>288.00000000000006</v>
      </c>
      <c r="DT5" s="18">
        <f t="shared" ref="DT5:ED5" ca="1" si="8">OFFSET($R$2,(ROW()-5)*12+COLUMN()-123,0)</f>
        <v>303.40000000000003</v>
      </c>
      <c r="DU5" s="18">
        <f t="shared" ca="1" si="8"/>
        <v>252.70000000000005</v>
      </c>
      <c r="DV5" s="18">
        <f t="shared" ca="1" si="8"/>
        <v>93.800000000000026</v>
      </c>
      <c r="DW5" s="18">
        <f t="shared" ca="1" si="8"/>
        <v>14.8</v>
      </c>
      <c r="DX5" s="18">
        <f t="shared" ca="1" si="8"/>
        <v>0</v>
      </c>
      <c r="DY5" s="18">
        <f t="shared" ca="1" si="8"/>
        <v>0</v>
      </c>
      <c r="DZ5" s="18">
        <f t="shared" ca="1" si="8"/>
        <v>0</v>
      </c>
      <c r="EA5" s="18">
        <f t="shared" ca="1" si="8"/>
        <v>0</v>
      </c>
      <c r="EB5" s="18">
        <f t="shared" ca="1" si="8"/>
        <v>67.7</v>
      </c>
      <c r="EC5" s="18">
        <f t="shared" ca="1" si="8"/>
        <v>176.20000000000005</v>
      </c>
      <c r="ED5" s="18">
        <f t="shared" ca="1" si="8"/>
        <v>338.29999999999995</v>
      </c>
      <c r="EE5" s="18"/>
    </row>
    <row r="6" spans="1:156">
      <c r="A6">
        <v>2002</v>
      </c>
      <c r="B6">
        <v>5</v>
      </c>
      <c r="C6" s="15">
        <v>10.987096774193551</v>
      </c>
      <c r="D6">
        <v>341.39999999999992</v>
      </c>
      <c r="E6">
        <v>0</v>
      </c>
      <c r="F6">
        <v>279.39999999999992</v>
      </c>
      <c r="G6">
        <v>0</v>
      </c>
      <c r="H6">
        <v>222.69999999999996</v>
      </c>
      <c r="I6">
        <v>5.3000000000000007</v>
      </c>
      <c r="J6">
        <v>169.7</v>
      </c>
      <c r="K6">
        <v>14.3</v>
      </c>
      <c r="L6">
        <v>121.30000000000003</v>
      </c>
      <c r="M6">
        <v>27.900000000000002</v>
      </c>
      <c r="N6">
        <v>77.600000000000009</v>
      </c>
      <c r="O6">
        <v>46.2</v>
      </c>
      <c r="P6">
        <v>41.400000000000006</v>
      </c>
      <c r="Q6">
        <v>72</v>
      </c>
      <c r="R6">
        <v>14.8</v>
      </c>
      <c r="S6">
        <v>107.39999999999999</v>
      </c>
      <c r="X6" s="18">
        <f t="shared" ref="X6:X26" si="9">1+X5</f>
        <v>2003</v>
      </c>
      <c r="Y6" s="18">
        <f t="shared" ref="Y6:AJ24" ca="1" si="10">OFFSET($D$2,(ROW()-5)*12+COLUMN()-25,0)</f>
        <v>1017.8999999999997</v>
      </c>
      <c r="Z6" s="18">
        <f t="shared" ca="1" si="10"/>
        <v>872.89999999999986</v>
      </c>
      <c r="AA6" s="18">
        <f t="shared" ca="1" si="10"/>
        <v>740.70000000000027</v>
      </c>
      <c r="AB6" s="18">
        <f t="shared" ca="1" si="10"/>
        <v>545.29999999999995</v>
      </c>
      <c r="AC6" s="18">
        <f t="shared" ca="1" si="10"/>
        <v>288.09999999999991</v>
      </c>
      <c r="AD6" s="18">
        <f t="shared" ca="1" si="10"/>
        <v>133.6</v>
      </c>
      <c r="AE6" s="18">
        <f t="shared" ca="1" si="10"/>
        <v>44.900000000000006</v>
      </c>
      <c r="AF6" s="18">
        <f t="shared" ca="1" si="10"/>
        <v>35.899999999999991</v>
      </c>
      <c r="AG6" s="18">
        <f t="shared" ca="1" si="10"/>
        <v>140.5</v>
      </c>
      <c r="AH6" s="18">
        <f t="shared" ca="1" si="10"/>
        <v>414.89999999999992</v>
      </c>
      <c r="AI6" s="18">
        <f t="shared" ca="1" si="10"/>
        <v>524.79999999999995</v>
      </c>
      <c r="AJ6" s="18">
        <f t="shared" ca="1" si="10"/>
        <v>746.1</v>
      </c>
      <c r="AK6" s="18"/>
      <c r="AL6" s="18">
        <f t="shared" ref="AL6:AL26" si="11">1+AL5</f>
        <v>2003</v>
      </c>
      <c r="AM6" s="18">
        <f t="shared" ca="1" si="1"/>
        <v>955.89999999999975</v>
      </c>
      <c r="AN6" s="18">
        <f t="shared" ca="1" si="1"/>
        <v>816.89999999999986</v>
      </c>
      <c r="AO6" s="18">
        <f t="shared" ca="1" si="1"/>
        <v>678.70000000000016</v>
      </c>
      <c r="AP6" s="18">
        <f t="shared" ca="1" si="1"/>
        <v>485.2999999999999</v>
      </c>
      <c r="AQ6" s="18">
        <f t="shared" ca="1" si="1"/>
        <v>226.09999999999991</v>
      </c>
      <c r="AR6" s="18">
        <f t="shared" ca="1" si="1"/>
        <v>83.200000000000017</v>
      </c>
      <c r="AS6" s="18">
        <f t="shared" ca="1" si="1"/>
        <v>12.999999999999996</v>
      </c>
      <c r="AT6" s="18">
        <f t="shared" ca="1" si="1"/>
        <v>18.599999999999998</v>
      </c>
      <c r="AU6" s="18">
        <f t="shared" ca="1" si="1"/>
        <v>89.600000000000009</v>
      </c>
      <c r="AV6" s="18">
        <f t="shared" ca="1" si="1"/>
        <v>352.89999999999992</v>
      </c>
      <c r="AW6" s="18">
        <f t="shared" ca="1" si="1"/>
        <v>464.7999999999999</v>
      </c>
      <c r="AX6" s="18">
        <f t="shared" ca="1" si="1"/>
        <v>684.10000000000014</v>
      </c>
      <c r="AY6" s="19"/>
      <c r="AZ6" s="18">
        <f t="shared" ref="AZ6:AZ26" si="12">1+AZ5</f>
        <v>2003</v>
      </c>
      <c r="BA6" s="18">
        <f t="shared" ca="1" si="2"/>
        <v>893.89999999999986</v>
      </c>
      <c r="BB6" s="18">
        <f t="shared" ca="1" si="2"/>
        <v>760.89999999999986</v>
      </c>
      <c r="BC6" s="18">
        <f t="shared" ca="1" si="2"/>
        <v>616.70000000000005</v>
      </c>
      <c r="BD6" s="18">
        <f t="shared" ca="1" si="2"/>
        <v>425.29999999999995</v>
      </c>
      <c r="BE6" s="18">
        <f t="shared" ca="1" si="2"/>
        <v>164.09999999999997</v>
      </c>
      <c r="BF6" s="18">
        <f t="shared" ca="1" si="2"/>
        <v>40.900000000000006</v>
      </c>
      <c r="BG6" s="18">
        <f t="shared" ca="1" si="2"/>
        <v>0.69999999999999929</v>
      </c>
      <c r="BH6" s="18">
        <f t="shared" ca="1" si="2"/>
        <v>9.3999999999999986</v>
      </c>
      <c r="BI6" s="18">
        <f t="shared" ca="1" si="2"/>
        <v>45.499999999999993</v>
      </c>
      <c r="BJ6" s="18">
        <f t="shared" ca="1" si="2"/>
        <v>290.89999999999992</v>
      </c>
      <c r="BK6" s="18">
        <f t="shared" ca="1" si="2"/>
        <v>404.7999999999999</v>
      </c>
      <c r="BL6" s="18">
        <f t="shared" ca="1" si="2"/>
        <v>622.10000000000014</v>
      </c>
      <c r="BM6" s="19">
        <f t="shared" ca="1" si="3"/>
        <v>4275.2</v>
      </c>
      <c r="BN6" s="18">
        <f t="shared" ref="BN6:BN26" si="13">1+BN5</f>
        <v>2003</v>
      </c>
      <c r="BO6" s="18">
        <f t="shared" ca="1" si="4"/>
        <v>831.89999999999986</v>
      </c>
      <c r="BP6" s="18">
        <f t="shared" ca="1" si="4"/>
        <v>704.89999999999986</v>
      </c>
      <c r="BQ6" s="18">
        <f t="shared" ca="1" si="4"/>
        <v>554.70000000000005</v>
      </c>
      <c r="BR6" s="18">
        <f t="shared" ca="1" si="4"/>
        <v>365.2999999999999</v>
      </c>
      <c r="BS6" s="18">
        <f t="shared" ca="1" si="4"/>
        <v>103.90000000000003</v>
      </c>
      <c r="BT6" s="18">
        <f t="shared" ca="1" si="4"/>
        <v>14.799999999999997</v>
      </c>
      <c r="BU6" s="18">
        <f t="shared" ca="1" si="4"/>
        <v>0</v>
      </c>
      <c r="BV6" s="18">
        <f t="shared" ca="1" si="4"/>
        <v>1.6999999999999993</v>
      </c>
      <c r="BW6" s="18">
        <f t="shared" ca="1" si="4"/>
        <v>15.899999999999999</v>
      </c>
      <c r="BX6" s="18">
        <f t="shared" ca="1" si="4"/>
        <v>229.89999999999995</v>
      </c>
      <c r="BY6" s="18">
        <f t="shared" ca="1" si="4"/>
        <v>344.79999999999995</v>
      </c>
      <c r="BZ6" s="18">
        <f t="shared" ca="1" si="4"/>
        <v>560.10000000000014</v>
      </c>
      <c r="CA6" s="18"/>
      <c r="CB6" s="18">
        <f t="shared" ref="CB6:CB26" si="14">1+CB5</f>
        <v>2003</v>
      </c>
      <c r="CC6" s="18">
        <f t="shared" ca="1" si="5"/>
        <v>769.89999999999986</v>
      </c>
      <c r="CD6" s="18">
        <f t="shared" ca="1" si="5"/>
        <v>648.89999999999986</v>
      </c>
      <c r="CE6" s="18">
        <f t="shared" ca="1" si="5"/>
        <v>492.7</v>
      </c>
      <c r="CF6" s="18">
        <f t="shared" ca="1" si="5"/>
        <v>305.7999999999999</v>
      </c>
      <c r="CG6" s="18">
        <f t="shared" ca="1" si="5"/>
        <v>52.100000000000009</v>
      </c>
      <c r="CH6" s="18">
        <f t="shared" ca="1" si="5"/>
        <v>4.3999999999999986</v>
      </c>
      <c r="CI6" s="18">
        <f t="shared" ca="1" si="5"/>
        <v>0</v>
      </c>
      <c r="CJ6" s="18">
        <f t="shared" ca="1" si="5"/>
        <v>0</v>
      </c>
      <c r="CK6" s="18">
        <f t="shared" ca="1" si="5"/>
        <v>7</v>
      </c>
      <c r="CL6" s="18">
        <f t="shared" ca="1" si="5"/>
        <v>173.49999999999997</v>
      </c>
      <c r="CM6" s="18">
        <f t="shared" ca="1" si="5"/>
        <v>284.79999999999995</v>
      </c>
      <c r="CN6" s="18">
        <f t="shared" ca="1" si="5"/>
        <v>498.1</v>
      </c>
      <c r="CO6" s="18"/>
      <c r="CP6" s="18">
        <f t="shared" ref="CP6:CP26" si="15">1+CP5</f>
        <v>2003</v>
      </c>
      <c r="CQ6" s="18">
        <f t="shared" ca="1" si="6"/>
        <v>707.89999999999986</v>
      </c>
      <c r="CR6" s="18">
        <f t="shared" ca="1" si="6"/>
        <v>592.9</v>
      </c>
      <c r="CS6" s="18">
        <f t="shared" ca="1" si="6"/>
        <v>430.69999999999993</v>
      </c>
      <c r="CT6" s="18">
        <f t="shared" ca="1" si="6"/>
        <v>249.09999999999994</v>
      </c>
      <c r="CU6" s="18">
        <f t="shared" ca="1" si="6"/>
        <v>22.299999999999997</v>
      </c>
      <c r="CV6" s="18">
        <f t="shared" ca="1" si="6"/>
        <v>0.19999999999999929</v>
      </c>
      <c r="CW6" s="18">
        <f t="shared" ca="1" si="6"/>
        <v>0</v>
      </c>
      <c r="CX6" s="18">
        <f t="shared" ca="1" si="6"/>
        <v>0</v>
      </c>
      <c r="CY6" s="18">
        <f t="shared" ca="1" si="6"/>
        <v>2</v>
      </c>
      <c r="CZ6" s="18">
        <f t="shared" ca="1" si="6"/>
        <v>122.50000000000001</v>
      </c>
      <c r="DA6" s="18">
        <f t="shared" ca="1" si="6"/>
        <v>224.79999999999993</v>
      </c>
      <c r="DB6" s="18">
        <f t="shared" ca="1" si="6"/>
        <v>436.1</v>
      </c>
      <c r="DC6" s="18"/>
      <c r="DD6" s="18">
        <f t="shared" ref="DD6:DD26" si="16">1+DD5</f>
        <v>2003</v>
      </c>
      <c r="DE6" s="18">
        <f t="shared" ref="DE6:DP24" ca="1" si="17">OFFSET($P$2,(ROW()-5)*12+COLUMN()-109,0)</f>
        <v>645.89999999999986</v>
      </c>
      <c r="DF6" s="18">
        <f t="shared" ca="1" si="17"/>
        <v>536.90000000000009</v>
      </c>
      <c r="DG6" s="18">
        <f t="shared" ca="1" si="17"/>
        <v>368.69999999999993</v>
      </c>
      <c r="DH6" s="18">
        <f t="shared" ca="1" si="17"/>
        <v>196.09999999999994</v>
      </c>
      <c r="DI6" s="18">
        <f t="shared" ca="1" si="17"/>
        <v>5.6999999999999993</v>
      </c>
      <c r="DJ6" s="18">
        <f t="shared" ca="1" si="17"/>
        <v>0</v>
      </c>
      <c r="DK6" s="18">
        <f t="shared" ca="1" si="17"/>
        <v>0</v>
      </c>
      <c r="DL6" s="18">
        <f t="shared" ca="1" si="17"/>
        <v>0</v>
      </c>
      <c r="DM6" s="18">
        <f t="shared" ca="1" si="17"/>
        <v>0</v>
      </c>
      <c r="DN6" s="18">
        <f t="shared" ca="1" si="17"/>
        <v>74.300000000000011</v>
      </c>
      <c r="DO6" s="18">
        <f t="shared" ca="1" si="17"/>
        <v>169.1</v>
      </c>
      <c r="DP6" s="18">
        <f t="shared" ca="1" si="17"/>
        <v>374.1</v>
      </c>
      <c r="DQ6" s="18"/>
      <c r="DR6" s="18">
        <f t="shared" ref="DR6:DR26" si="18">1+DR5</f>
        <v>2003</v>
      </c>
      <c r="DS6" s="18">
        <f t="shared" ref="DS6:ED24" ca="1" si="19">OFFSET($R$2,(ROW()-5)*12+COLUMN()-123,0)</f>
        <v>583.90000000000009</v>
      </c>
      <c r="DT6" s="18">
        <f t="shared" ca="1" si="19"/>
        <v>480.90000000000009</v>
      </c>
      <c r="DU6" s="18">
        <f t="shared" ca="1" si="19"/>
        <v>306.7</v>
      </c>
      <c r="DV6" s="18">
        <f t="shared" ca="1" si="19"/>
        <v>148.89999999999998</v>
      </c>
      <c r="DW6" s="18">
        <f t="shared" ca="1" si="19"/>
        <v>0</v>
      </c>
      <c r="DX6" s="18">
        <f t="shared" ca="1" si="19"/>
        <v>0</v>
      </c>
      <c r="DY6" s="18">
        <f t="shared" ca="1" si="19"/>
        <v>0</v>
      </c>
      <c r="DZ6" s="18">
        <f t="shared" ca="1" si="19"/>
        <v>0</v>
      </c>
      <c r="EA6" s="18">
        <f t="shared" ca="1" si="19"/>
        <v>0</v>
      </c>
      <c r="EB6" s="18">
        <f t="shared" ca="1" si="19"/>
        <v>35.200000000000003</v>
      </c>
      <c r="EC6" s="18">
        <f t="shared" ca="1" si="19"/>
        <v>115.70000000000002</v>
      </c>
      <c r="ED6" s="18">
        <f t="shared" ca="1" si="19"/>
        <v>312.10000000000002</v>
      </c>
      <c r="EE6" s="18"/>
    </row>
    <row r="7" spans="1:156">
      <c r="A7">
        <v>2002</v>
      </c>
      <c r="B7">
        <v>6</v>
      </c>
      <c r="C7" s="15">
        <v>18.096666666666668</v>
      </c>
      <c r="D7">
        <v>119.9</v>
      </c>
      <c r="E7">
        <v>2.8000000000000007</v>
      </c>
      <c r="F7">
        <v>76.8</v>
      </c>
      <c r="G7">
        <v>19.700000000000003</v>
      </c>
      <c r="H7">
        <v>44.3</v>
      </c>
      <c r="I7">
        <v>47.2</v>
      </c>
      <c r="J7">
        <v>17.399999999999999</v>
      </c>
      <c r="K7">
        <v>80.3</v>
      </c>
      <c r="L7">
        <v>5</v>
      </c>
      <c r="M7">
        <v>127.89999999999999</v>
      </c>
      <c r="N7">
        <v>1.5</v>
      </c>
      <c r="O7">
        <v>184.40000000000003</v>
      </c>
      <c r="P7">
        <v>0</v>
      </c>
      <c r="Q7">
        <v>242.90000000000003</v>
      </c>
      <c r="R7">
        <v>0</v>
      </c>
      <c r="S7">
        <v>302.90000000000003</v>
      </c>
      <c r="X7" s="18">
        <f t="shared" si="9"/>
        <v>2004</v>
      </c>
      <c r="Y7" s="18">
        <f t="shared" ca="1" si="10"/>
        <v>1059.9999999999998</v>
      </c>
      <c r="Z7" s="18">
        <f t="shared" ca="1" si="10"/>
        <v>803.8</v>
      </c>
      <c r="AA7" s="18">
        <f t="shared" ca="1" si="10"/>
        <v>645.10000000000014</v>
      </c>
      <c r="AB7" s="18">
        <f t="shared" ca="1" si="10"/>
        <v>473.19999999999987</v>
      </c>
      <c r="AC7" s="18">
        <f t="shared" ca="1" si="10"/>
        <v>267.89999999999992</v>
      </c>
      <c r="AD7" s="18">
        <f t="shared" ca="1" si="10"/>
        <v>147.60000000000002</v>
      </c>
      <c r="AE7" s="18">
        <f t="shared" ca="1" si="10"/>
        <v>53</v>
      </c>
      <c r="AF7" s="18">
        <f t="shared" ca="1" si="10"/>
        <v>84.800000000000011</v>
      </c>
      <c r="AG7" s="18">
        <f t="shared" ca="1" si="10"/>
        <v>133.70000000000002</v>
      </c>
      <c r="AH7" s="18">
        <f t="shared" ca="1" si="10"/>
        <v>364.89999999999992</v>
      </c>
      <c r="AI7" s="18">
        <f t="shared" ca="1" si="10"/>
        <v>528.70000000000005</v>
      </c>
      <c r="AJ7" s="18">
        <f t="shared" ca="1" si="10"/>
        <v>781.5</v>
      </c>
      <c r="AK7" s="18"/>
      <c r="AL7" s="18">
        <f t="shared" si="11"/>
        <v>2004</v>
      </c>
      <c r="AM7" s="18">
        <f t="shared" ca="1" si="1"/>
        <v>997.99999999999977</v>
      </c>
      <c r="AN7" s="18">
        <f t="shared" ca="1" si="1"/>
        <v>745.8</v>
      </c>
      <c r="AO7" s="18">
        <f t="shared" ca="1" si="1"/>
        <v>583.10000000000014</v>
      </c>
      <c r="AP7" s="18">
        <f t="shared" ca="1" si="1"/>
        <v>413.19999999999987</v>
      </c>
      <c r="AQ7" s="18">
        <f t="shared" ca="1" si="1"/>
        <v>206.89999999999998</v>
      </c>
      <c r="AR7" s="18">
        <f t="shared" ca="1" si="1"/>
        <v>93.500000000000014</v>
      </c>
      <c r="AS7" s="18">
        <f t="shared" ca="1" si="1"/>
        <v>16.599999999999998</v>
      </c>
      <c r="AT7" s="18">
        <f t="shared" ca="1" si="1"/>
        <v>46.3</v>
      </c>
      <c r="AU7" s="18">
        <f t="shared" ca="1" si="1"/>
        <v>82.600000000000009</v>
      </c>
      <c r="AV7" s="18">
        <f t="shared" ca="1" si="1"/>
        <v>302.89999999999998</v>
      </c>
      <c r="AW7" s="18">
        <f t="shared" ca="1" si="1"/>
        <v>468.7</v>
      </c>
      <c r="AX7" s="18">
        <f t="shared" ca="1" si="1"/>
        <v>719.5</v>
      </c>
      <c r="AY7" s="19"/>
      <c r="AZ7" s="18">
        <f t="shared" si="12"/>
        <v>2004</v>
      </c>
      <c r="BA7" s="18">
        <f t="shared" ca="1" si="2"/>
        <v>935.99999999999977</v>
      </c>
      <c r="BB7" s="18">
        <f t="shared" ca="1" si="2"/>
        <v>687.8</v>
      </c>
      <c r="BC7" s="18">
        <f t="shared" ca="1" si="2"/>
        <v>521.10000000000014</v>
      </c>
      <c r="BD7" s="18">
        <f t="shared" ca="1" si="2"/>
        <v>353.19999999999987</v>
      </c>
      <c r="BE7" s="18">
        <f t="shared" ca="1" si="2"/>
        <v>149.19999999999999</v>
      </c>
      <c r="BF7" s="18">
        <f t="shared" ca="1" si="2"/>
        <v>50.599999999999994</v>
      </c>
      <c r="BG7" s="18">
        <f t="shared" ca="1" si="2"/>
        <v>2.1999999999999993</v>
      </c>
      <c r="BH7" s="18">
        <f t="shared" ca="1" si="2"/>
        <v>20.2</v>
      </c>
      <c r="BI7" s="18">
        <f t="shared" ca="1" si="2"/>
        <v>43.400000000000006</v>
      </c>
      <c r="BJ7" s="18">
        <f t="shared" ca="1" si="2"/>
        <v>240.89999999999998</v>
      </c>
      <c r="BK7" s="18">
        <f t="shared" ca="1" si="2"/>
        <v>408.7</v>
      </c>
      <c r="BL7" s="18">
        <f t="shared" ca="1" si="2"/>
        <v>657.5</v>
      </c>
      <c r="BM7" s="19">
        <f t="shared" ca="1" si="3"/>
        <v>4070.7999999999988</v>
      </c>
      <c r="BN7" s="18">
        <f t="shared" si="13"/>
        <v>2004</v>
      </c>
      <c r="BO7" s="18">
        <f t="shared" ca="1" si="4"/>
        <v>873.99999999999977</v>
      </c>
      <c r="BP7" s="18">
        <f t="shared" ca="1" si="4"/>
        <v>629.80000000000007</v>
      </c>
      <c r="BQ7" s="18">
        <f t="shared" ca="1" si="4"/>
        <v>459.10000000000008</v>
      </c>
      <c r="BR7" s="18">
        <f t="shared" ca="1" si="4"/>
        <v>294.49999999999989</v>
      </c>
      <c r="BS7" s="18">
        <f t="shared" ca="1" si="4"/>
        <v>94.500000000000014</v>
      </c>
      <c r="BT7" s="18">
        <f t="shared" ca="1" si="4"/>
        <v>18.699999999999996</v>
      </c>
      <c r="BU7" s="18">
        <f t="shared" ca="1" si="4"/>
        <v>0</v>
      </c>
      <c r="BV7" s="18">
        <f t="shared" ca="1" si="4"/>
        <v>6.5</v>
      </c>
      <c r="BW7" s="18">
        <f t="shared" ca="1" si="4"/>
        <v>20.199999999999996</v>
      </c>
      <c r="BX7" s="18">
        <f t="shared" ca="1" si="4"/>
        <v>181.89999999999998</v>
      </c>
      <c r="BY7" s="18">
        <f t="shared" ca="1" si="4"/>
        <v>348.7</v>
      </c>
      <c r="BZ7" s="18">
        <f t="shared" ca="1" si="4"/>
        <v>595.5</v>
      </c>
      <c r="CA7" s="18"/>
      <c r="CB7" s="18">
        <f t="shared" si="14"/>
        <v>2004</v>
      </c>
      <c r="CC7" s="18">
        <f t="shared" ca="1" si="5"/>
        <v>811.99999999999977</v>
      </c>
      <c r="CD7" s="18">
        <f t="shared" ca="1" si="5"/>
        <v>571.80000000000007</v>
      </c>
      <c r="CE7" s="18">
        <f t="shared" ca="1" si="5"/>
        <v>397.1</v>
      </c>
      <c r="CF7" s="18">
        <f t="shared" ca="1" si="5"/>
        <v>236.49999999999989</v>
      </c>
      <c r="CG7" s="18">
        <f t="shared" ca="1" si="5"/>
        <v>53.2</v>
      </c>
      <c r="CH7" s="18">
        <f t="shared" ca="1" si="5"/>
        <v>2.5999999999999979</v>
      </c>
      <c r="CI7" s="18">
        <f t="shared" ca="1" si="5"/>
        <v>0</v>
      </c>
      <c r="CJ7" s="18">
        <f t="shared" ca="1" si="5"/>
        <v>0.5</v>
      </c>
      <c r="CK7" s="18">
        <f t="shared" ca="1" si="5"/>
        <v>6.7999999999999972</v>
      </c>
      <c r="CL7" s="18">
        <f t="shared" ca="1" si="5"/>
        <v>125.90000000000002</v>
      </c>
      <c r="CM7" s="18">
        <f t="shared" ca="1" si="5"/>
        <v>288.69999999999993</v>
      </c>
      <c r="CN7" s="18">
        <f t="shared" ca="1" si="5"/>
        <v>533.5</v>
      </c>
      <c r="CO7" s="18"/>
      <c r="CP7" s="18">
        <f t="shared" si="15"/>
        <v>2004</v>
      </c>
      <c r="CQ7" s="18">
        <f t="shared" ca="1" si="6"/>
        <v>749.99999999999989</v>
      </c>
      <c r="CR7" s="18">
        <f t="shared" ca="1" si="6"/>
        <v>513.80000000000007</v>
      </c>
      <c r="CS7" s="18">
        <f t="shared" ca="1" si="6"/>
        <v>335.1</v>
      </c>
      <c r="CT7" s="18">
        <f t="shared" ca="1" si="6"/>
        <v>182.2999999999999</v>
      </c>
      <c r="CU7" s="18">
        <f t="shared" ca="1" si="6"/>
        <v>27.999999999999996</v>
      </c>
      <c r="CV7" s="18">
        <f t="shared" ca="1" si="6"/>
        <v>0</v>
      </c>
      <c r="CW7" s="18">
        <f t="shared" ca="1" si="6"/>
        <v>0</v>
      </c>
      <c r="CX7" s="18">
        <f t="shared" ca="1" si="6"/>
        <v>0</v>
      </c>
      <c r="CY7" s="18">
        <f t="shared" ca="1" si="6"/>
        <v>0</v>
      </c>
      <c r="CZ7" s="18">
        <f t="shared" ca="1" si="6"/>
        <v>76.7</v>
      </c>
      <c r="DA7" s="18">
        <f t="shared" ca="1" si="6"/>
        <v>228.69999999999993</v>
      </c>
      <c r="DB7" s="18">
        <f t="shared" ca="1" si="6"/>
        <v>471.5</v>
      </c>
      <c r="DC7" s="18"/>
      <c r="DD7" s="18">
        <f t="shared" si="16"/>
        <v>2004</v>
      </c>
      <c r="DE7" s="18">
        <f t="shared" ca="1" si="17"/>
        <v>687.99999999999977</v>
      </c>
      <c r="DF7" s="18">
        <f t="shared" ca="1" si="17"/>
        <v>455.80000000000007</v>
      </c>
      <c r="DG7" s="18">
        <f t="shared" ca="1" si="17"/>
        <v>273.10000000000002</v>
      </c>
      <c r="DH7" s="18">
        <f t="shared" ca="1" si="17"/>
        <v>130.30000000000001</v>
      </c>
      <c r="DI7" s="18">
        <f t="shared" ca="1" si="17"/>
        <v>14.099999999999998</v>
      </c>
      <c r="DJ7" s="18">
        <f t="shared" ca="1" si="17"/>
        <v>0</v>
      </c>
      <c r="DK7" s="18">
        <f t="shared" ca="1" si="17"/>
        <v>0</v>
      </c>
      <c r="DL7" s="18">
        <f t="shared" ca="1" si="17"/>
        <v>0</v>
      </c>
      <c r="DM7" s="18">
        <f t="shared" ca="1" si="17"/>
        <v>0</v>
      </c>
      <c r="DN7" s="18">
        <f t="shared" ca="1" si="17"/>
        <v>38.6</v>
      </c>
      <c r="DO7" s="18">
        <f t="shared" ca="1" si="17"/>
        <v>168.7</v>
      </c>
      <c r="DP7" s="18">
        <f t="shared" ca="1" si="17"/>
        <v>409.5</v>
      </c>
      <c r="DQ7" s="18"/>
      <c r="DR7" s="18">
        <f t="shared" si="18"/>
        <v>2004</v>
      </c>
      <c r="DS7" s="18">
        <f t="shared" ca="1" si="19"/>
        <v>625.99999999999989</v>
      </c>
      <c r="DT7" s="18">
        <f t="shared" ca="1" si="19"/>
        <v>397.80000000000007</v>
      </c>
      <c r="DU7" s="18">
        <f t="shared" ca="1" si="19"/>
        <v>213.60000000000002</v>
      </c>
      <c r="DV7" s="18">
        <f t="shared" ca="1" si="19"/>
        <v>85.300000000000011</v>
      </c>
      <c r="DW7" s="18">
        <f t="shared" ca="1" si="19"/>
        <v>6.4</v>
      </c>
      <c r="DX7" s="18">
        <f t="shared" ca="1" si="19"/>
        <v>0</v>
      </c>
      <c r="DY7" s="18">
        <f t="shared" ca="1" si="19"/>
        <v>0</v>
      </c>
      <c r="DZ7" s="18">
        <f t="shared" ca="1" si="19"/>
        <v>0</v>
      </c>
      <c r="EA7" s="18">
        <f t="shared" ca="1" si="19"/>
        <v>0</v>
      </c>
      <c r="EB7" s="18">
        <f t="shared" ca="1" si="19"/>
        <v>12.3</v>
      </c>
      <c r="EC7" s="18">
        <f t="shared" ca="1" si="19"/>
        <v>114.60000000000001</v>
      </c>
      <c r="ED7" s="18">
        <f t="shared" ca="1" si="19"/>
        <v>347.5</v>
      </c>
      <c r="EE7" s="18"/>
    </row>
    <row r="8" spans="1:156">
      <c r="A8">
        <v>2002</v>
      </c>
      <c r="B8">
        <v>7</v>
      </c>
      <c r="C8" s="15">
        <v>22.387096774193541</v>
      </c>
      <c r="D8">
        <v>31.599999999999994</v>
      </c>
      <c r="E8">
        <v>43.599999999999994</v>
      </c>
      <c r="F8">
        <v>11.999999999999996</v>
      </c>
      <c r="G8">
        <v>85.999999999999986</v>
      </c>
      <c r="H8">
        <v>2.5999999999999979</v>
      </c>
      <c r="I8">
        <v>138.6</v>
      </c>
      <c r="J8">
        <v>0</v>
      </c>
      <c r="K8">
        <v>198.00000000000006</v>
      </c>
      <c r="L8">
        <v>0</v>
      </c>
      <c r="M8">
        <v>260.00000000000011</v>
      </c>
      <c r="N8">
        <v>0</v>
      </c>
      <c r="O8">
        <v>322.00000000000011</v>
      </c>
      <c r="P8">
        <v>0</v>
      </c>
      <c r="Q8">
        <v>384.00000000000011</v>
      </c>
      <c r="R8">
        <v>0</v>
      </c>
      <c r="S8">
        <v>446.00000000000011</v>
      </c>
      <c r="X8" s="18">
        <f t="shared" si="9"/>
        <v>2005</v>
      </c>
      <c r="Y8" s="18">
        <f t="shared" ca="1" si="10"/>
        <v>931.69999999999993</v>
      </c>
      <c r="Z8" s="18">
        <f t="shared" ca="1" si="10"/>
        <v>759.29999999999973</v>
      </c>
      <c r="AA8" s="18">
        <f t="shared" ca="1" si="10"/>
        <v>735.40000000000009</v>
      </c>
      <c r="AB8" s="18">
        <f t="shared" ca="1" si="10"/>
        <v>438.7999999999999</v>
      </c>
      <c r="AC8" s="18">
        <f t="shared" ca="1" si="10"/>
        <v>310.09999999999997</v>
      </c>
      <c r="AD8" s="18">
        <f t="shared" ca="1" si="10"/>
        <v>53</v>
      </c>
      <c r="AE8" s="18">
        <f t="shared" ca="1" si="10"/>
        <v>17.699999999999996</v>
      </c>
      <c r="AF8" s="18">
        <f t="shared" ca="1" si="10"/>
        <v>25.799999999999994</v>
      </c>
      <c r="AG8" s="18">
        <f t="shared" ca="1" si="10"/>
        <v>117.70000000000002</v>
      </c>
      <c r="AH8" s="18">
        <f t="shared" ca="1" si="10"/>
        <v>350.09999999999991</v>
      </c>
      <c r="AI8" s="18">
        <f t="shared" ca="1" si="10"/>
        <v>504.29999999999995</v>
      </c>
      <c r="AJ8" s="18">
        <f t="shared" ca="1" si="10"/>
        <v>810.6</v>
      </c>
      <c r="AK8" s="18"/>
      <c r="AL8" s="18">
        <f t="shared" si="11"/>
        <v>2005</v>
      </c>
      <c r="AM8" s="18">
        <f t="shared" ca="1" si="1"/>
        <v>869.69999999999993</v>
      </c>
      <c r="AN8" s="18">
        <f t="shared" ca="1" si="1"/>
        <v>703.29999999999984</v>
      </c>
      <c r="AO8" s="18">
        <f t="shared" ca="1" si="1"/>
        <v>673.40000000000009</v>
      </c>
      <c r="AP8" s="18">
        <f t="shared" ca="1" si="1"/>
        <v>378.7999999999999</v>
      </c>
      <c r="AQ8" s="18">
        <f t="shared" ca="1" si="1"/>
        <v>248.09999999999997</v>
      </c>
      <c r="AR8" s="18">
        <f t="shared" ca="1" si="1"/>
        <v>28.299999999999997</v>
      </c>
      <c r="AS8" s="18">
        <f t="shared" ca="1" si="1"/>
        <v>4.7999999999999972</v>
      </c>
      <c r="AT8" s="18">
        <f t="shared" ca="1" si="1"/>
        <v>7.5999999999999979</v>
      </c>
      <c r="AU8" s="18">
        <f t="shared" ca="1" si="1"/>
        <v>71.8</v>
      </c>
      <c r="AV8" s="18">
        <f t="shared" ca="1" si="1"/>
        <v>288.59999999999997</v>
      </c>
      <c r="AW8" s="18">
        <f t="shared" ca="1" si="1"/>
        <v>444.29999999999995</v>
      </c>
      <c r="AX8" s="18">
        <f t="shared" ca="1" si="1"/>
        <v>748.6</v>
      </c>
      <c r="AY8" s="19"/>
      <c r="AZ8" s="18">
        <f t="shared" si="12"/>
        <v>2005</v>
      </c>
      <c r="BA8" s="18">
        <f t="shared" ca="1" si="2"/>
        <v>807.69999999999993</v>
      </c>
      <c r="BB8" s="18">
        <f t="shared" ca="1" si="2"/>
        <v>647.29999999999995</v>
      </c>
      <c r="BC8" s="18">
        <f t="shared" ca="1" si="2"/>
        <v>611.40000000000009</v>
      </c>
      <c r="BD8" s="18">
        <f t="shared" ca="1" si="2"/>
        <v>318.7999999999999</v>
      </c>
      <c r="BE8" s="18">
        <f t="shared" ca="1" si="2"/>
        <v>186.89999999999998</v>
      </c>
      <c r="BF8" s="18">
        <f t="shared" ca="1" si="2"/>
        <v>11.399999999999999</v>
      </c>
      <c r="BG8" s="18">
        <f t="shared" ca="1" si="2"/>
        <v>0.69999999999999929</v>
      </c>
      <c r="BH8" s="18">
        <f t="shared" ca="1" si="2"/>
        <v>0.69999999999999929</v>
      </c>
      <c r="BI8" s="18">
        <f t="shared" ca="1" si="2"/>
        <v>36</v>
      </c>
      <c r="BJ8" s="18">
        <f t="shared" ca="1" si="2"/>
        <v>231.39999999999998</v>
      </c>
      <c r="BK8" s="18">
        <f t="shared" ca="1" si="2"/>
        <v>384.29999999999995</v>
      </c>
      <c r="BL8" s="18">
        <f t="shared" ca="1" si="2"/>
        <v>686.6</v>
      </c>
      <c r="BM8" s="19">
        <f t="shared" ca="1" si="3"/>
        <v>3923.1999999999994</v>
      </c>
      <c r="BN8" s="18">
        <f t="shared" si="13"/>
        <v>2005</v>
      </c>
      <c r="BO8" s="18">
        <f t="shared" ca="1" si="4"/>
        <v>745.7</v>
      </c>
      <c r="BP8" s="18">
        <f t="shared" ca="1" si="4"/>
        <v>591.29999999999995</v>
      </c>
      <c r="BQ8" s="18">
        <f t="shared" ca="1" si="4"/>
        <v>549.40000000000009</v>
      </c>
      <c r="BR8" s="18">
        <f t="shared" ca="1" si="4"/>
        <v>258.7999999999999</v>
      </c>
      <c r="BS8" s="18">
        <f t="shared" ca="1" si="4"/>
        <v>129.19999999999999</v>
      </c>
      <c r="BT8" s="18">
        <f t="shared" ca="1" si="4"/>
        <v>2.6999999999999993</v>
      </c>
      <c r="BU8" s="18">
        <f t="shared" ca="1" si="4"/>
        <v>0</v>
      </c>
      <c r="BV8" s="18">
        <f t="shared" ca="1" si="4"/>
        <v>0</v>
      </c>
      <c r="BW8" s="18">
        <f t="shared" ca="1" si="4"/>
        <v>15.899999999999999</v>
      </c>
      <c r="BX8" s="18">
        <f t="shared" ca="1" si="4"/>
        <v>178.89999999999998</v>
      </c>
      <c r="BY8" s="18">
        <f t="shared" ca="1" si="4"/>
        <v>324.3</v>
      </c>
      <c r="BZ8" s="18">
        <f t="shared" ca="1" si="4"/>
        <v>624.6</v>
      </c>
      <c r="CA8" s="18"/>
      <c r="CB8" s="18">
        <f t="shared" si="14"/>
        <v>2005</v>
      </c>
      <c r="CC8" s="18">
        <f t="shared" ca="1" si="5"/>
        <v>683.7</v>
      </c>
      <c r="CD8" s="18">
        <f t="shared" ca="1" si="5"/>
        <v>535.30000000000007</v>
      </c>
      <c r="CE8" s="18">
        <f t="shared" ca="1" si="5"/>
        <v>487.40000000000003</v>
      </c>
      <c r="CF8" s="18">
        <f t="shared" ca="1" si="5"/>
        <v>198.79999999999993</v>
      </c>
      <c r="CG8" s="18">
        <f t="shared" ca="1" si="5"/>
        <v>83.300000000000011</v>
      </c>
      <c r="CH8" s="18">
        <f t="shared" ca="1" si="5"/>
        <v>0</v>
      </c>
      <c r="CI8" s="18">
        <f t="shared" ca="1" si="5"/>
        <v>0</v>
      </c>
      <c r="CJ8" s="18">
        <f t="shared" ca="1" si="5"/>
        <v>0</v>
      </c>
      <c r="CK8" s="18">
        <f t="shared" ca="1" si="5"/>
        <v>6.1999999999999993</v>
      </c>
      <c r="CL8" s="18">
        <f t="shared" ca="1" si="5"/>
        <v>129.19999999999999</v>
      </c>
      <c r="CM8" s="18">
        <f t="shared" ca="1" si="5"/>
        <v>264.3</v>
      </c>
      <c r="CN8" s="18">
        <f t="shared" ca="1" si="5"/>
        <v>562.6</v>
      </c>
      <c r="CO8" s="18"/>
      <c r="CP8" s="18">
        <f t="shared" si="15"/>
        <v>2005</v>
      </c>
      <c r="CQ8" s="18">
        <f t="shared" ca="1" si="6"/>
        <v>621.70000000000005</v>
      </c>
      <c r="CR8" s="18">
        <f t="shared" ca="1" si="6"/>
        <v>479.30000000000007</v>
      </c>
      <c r="CS8" s="18">
        <f t="shared" ca="1" si="6"/>
        <v>425.40000000000003</v>
      </c>
      <c r="CT8" s="18">
        <f t="shared" ca="1" si="6"/>
        <v>139.29999999999998</v>
      </c>
      <c r="CU8" s="18">
        <f t="shared" ca="1" si="6"/>
        <v>48.400000000000006</v>
      </c>
      <c r="CV8" s="18">
        <f t="shared" ca="1" si="6"/>
        <v>0</v>
      </c>
      <c r="CW8" s="18">
        <f t="shared" ca="1" si="6"/>
        <v>0</v>
      </c>
      <c r="CX8" s="18">
        <f t="shared" ca="1" si="6"/>
        <v>0</v>
      </c>
      <c r="CY8" s="18">
        <f t="shared" ca="1" si="6"/>
        <v>2.1999999999999993</v>
      </c>
      <c r="CZ8" s="18">
        <f t="shared" ca="1" si="6"/>
        <v>84.8</v>
      </c>
      <c r="DA8" s="18">
        <f t="shared" ca="1" si="6"/>
        <v>206.60000000000002</v>
      </c>
      <c r="DB8" s="18">
        <f t="shared" ca="1" si="6"/>
        <v>500.60000000000008</v>
      </c>
      <c r="DC8" s="18"/>
      <c r="DD8" s="18">
        <f t="shared" si="16"/>
        <v>2005</v>
      </c>
      <c r="DE8" s="18">
        <f t="shared" ca="1" si="17"/>
        <v>559.70000000000005</v>
      </c>
      <c r="DF8" s="18">
        <f t="shared" ca="1" si="17"/>
        <v>423.30000000000007</v>
      </c>
      <c r="DG8" s="18">
        <f t="shared" ca="1" si="17"/>
        <v>363.40000000000003</v>
      </c>
      <c r="DH8" s="18">
        <f t="shared" ca="1" si="17"/>
        <v>85.90000000000002</v>
      </c>
      <c r="DI8" s="18">
        <f t="shared" ca="1" si="17"/>
        <v>23.7</v>
      </c>
      <c r="DJ8" s="18">
        <f t="shared" ca="1" si="17"/>
        <v>0</v>
      </c>
      <c r="DK8" s="18">
        <f t="shared" ca="1" si="17"/>
        <v>0</v>
      </c>
      <c r="DL8" s="18">
        <f t="shared" ca="1" si="17"/>
        <v>0</v>
      </c>
      <c r="DM8" s="18">
        <f t="shared" ca="1" si="17"/>
        <v>0.19999999999999929</v>
      </c>
      <c r="DN8" s="18">
        <f t="shared" ca="1" si="17"/>
        <v>49</v>
      </c>
      <c r="DO8" s="18">
        <f t="shared" ca="1" si="17"/>
        <v>156.69999999999999</v>
      </c>
      <c r="DP8" s="18">
        <f t="shared" ca="1" si="17"/>
        <v>438.6</v>
      </c>
      <c r="DQ8" s="18"/>
      <c r="DR8" s="18">
        <f t="shared" si="18"/>
        <v>2005</v>
      </c>
      <c r="DS8" s="18">
        <f t="shared" ca="1" si="19"/>
        <v>497.7000000000001</v>
      </c>
      <c r="DT8" s="18">
        <f t="shared" ca="1" si="19"/>
        <v>367.30000000000007</v>
      </c>
      <c r="DU8" s="18">
        <f t="shared" ca="1" si="19"/>
        <v>301.40000000000003</v>
      </c>
      <c r="DV8" s="18">
        <f t="shared" ca="1" si="19"/>
        <v>38.200000000000003</v>
      </c>
      <c r="DW8" s="18">
        <f t="shared" ca="1" si="19"/>
        <v>8</v>
      </c>
      <c r="DX8" s="18">
        <f t="shared" ca="1" si="19"/>
        <v>0</v>
      </c>
      <c r="DY8" s="18">
        <f t="shared" ca="1" si="19"/>
        <v>0</v>
      </c>
      <c r="DZ8" s="18">
        <f t="shared" ca="1" si="19"/>
        <v>0</v>
      </c>
      <c r="EA8" s="18">
        <f t="shared" ca="1" si="19"/>
        <v>0</v>
      </c>
      <c r="EB8" s="18">
        <f t="shared" ca="1" si="19"/>
        <v>25.099999999999998</v>
      </c>
      <c r="EC8" s="18">
        <f t="shared" ca="1" si="19"/>
        <v>116.3</v>
      </c>
      <c r="ED8" s="18">
        <f t="shared" ca="1" si="19"/>
        <v>376.6</v>
      </c>
      <c r="EE8" s="18"/>
    </row>
    <row r="9" spans="1:156">
      <c r="A9">
        <v>2002</v>
      </c>
      <c r="B9">
        <v>8</v>
      </c>
      <c r="C9" s="15">
        <v>21.699999999999996</v>
      </c>
      <c r="D9">
        <v>49.5</v>
      </c>
      <c r="E9">
        <v>40.200000000000003</v>
      </c>
      <c r="F9">
        <v>18.999999999999996</v>
      </c>
      <c r="G9">
        <v>71.699999999999989</v>
      </c>
      <c r="H9">
        <v>1.5999999999999979</v>
      </c>
      <c r="I9">
        <v>116.29999999999997</v>
      </c>
      <c r="J9">
        <v>0</v>
      </c>
      <c r="K9">
        <v>176.70000000000007</v>
      </c>
      <c r="L9">
        <v>0</v>
      </c>
      <c r="M9">
        <v>238.7000000000001</v>
      </c>
      <c r="N9">
        <v>0</v>
      </c>
      <c r="O9">
        <v>300.7000000000001</v>
      </c>
      <c r="P9">
        <v>0</v>
      </c>
      <c r="Q9">
        <v>362.7000000000001</v>
      </c>
      <c r="R9">
        <v>0</v>
      </c>
      <c r="S9">
        <v>424.70000000000016</v>
      </c>
      <c r="X9" s="18">
        <f t="shared" si="9"/>
        <v>2006</v>
      </c>
      <c r="Y9" s="18">
        <f t="shared" ca="1" si="10"/>
        <v>730.9</v>
      </c>
      <c r="Z9" s="18">
        <f t="shared" ca="1" si="10"/>
        <v>755.29999999999984</v>
      </c>
      <c r="AA9" s="18">
        <f t="shared" ca="1" si="10"/>
        <v>682.00000000000011</v>
      </c>
      <c r="AB9" s="18">
        <f t="shared" ca="1" si="10"/>
        <v>418.69999999999987</v>
      </c>
      <c r="AC9" s="18">
        <f t="shared" ca="1" si="10"/>
        <v>239.59999999999991</v>
      </c>
      <c r="AD9" s="18">
        <f t="shared" ca="1" si="10"/>
        <v>104.10000000000002</v>
      </c>
      <c r="AE9" s="18">
        <f t="shared" ca="1" si="10"/>
        <v>23.799999999999997</v>
      </c>
      <c r="AF9" s="18">
        <f t="shared" ca="1" si="10"/>
        <v>51.400000000000006</v>
      </c>
      <c r="AG9" s="18">
        <f t="shared" ca="1" si="10"/>
        <v>201.39999999999998</v>
      </c>
      <c r="AH9" s="18">
        <f t="shared" ca="1" si="10"/>
        <v>409.69999999999993</v>
      </c>
      <c r="AI9" s="18">
        <f t="shared" ca="1" si="10"/>
        <v>494.39999999999992</v>
      </c>
      <c r="AJ9" s="18">
        <f t="shared" ca="1" si="10"/>
        <v>628.09999999999991</v>
      </c>
      <c r="AK9" s="18"/>
      <c r="AL9" s="18">
        <f t="shared" si="11"/>
        <v>2006</v>
      </c>
      <c r="AM9" s="18">
        <f t="shared" ca="1" si="1"/>
        <v>668.89999999999986</v>
      </c>
      <c r="AN9" s="18">
        <f t="shared" ca="1" si="1"/>
        <v>699.29999999999984</v>
      </c>
      <c r="AO9" s="18">
        <f t="shared" ca="1" si="1"/>
        <v>620.00000000000011</v>
      </c>
      <c r="AP9" s="18">
        <f t="shared" ca="1" si="1"/>
        <v>358.69999999999987</v>
      </c>
      <c r="AQ9" s="18">
        <f t="shared" ca="1" si="1"/>
        <v>182.59999999999997</v>
      </c>
      <c r="AR9" s="18">
        <f t="shared" ca="1" si="1"/>
        <v>56.800000000000011</v>
      </c>
      <c r="AS9" s="18">
        <f t="shared" ca="1" si="1"/>
        <v>5.0999999999999979</v>
      </c>
      <c r="AT9" s="18">
        <f t="shared" ca="1" si="1"/>
        <v>17.999999999999996</v>
      </c>
      <c r="AU9" s="18">
        <f t="shared" ca="1" si="1"/>
        <v>141.4</v>
      </c>
      <c r="AV9" s="18">
        <f t="shared" ca="1" si="1"/>
        <v>347.69999999999993</v>
      </c>
      <c r="AW9" s="18">
        <f t="shared" ca="1" si="1"/>
        <v>434.39999999999992</v>
      </c>
      <c r="AX9" s="18">
        <f t="shared" ca="1" si="1"/>
        <v>566.09999999999991</v>
      </c>
      <c r="AY9" s="19"/>
      <c r="AZ9" s="18">
        <f t="shared" si="12"/>
        <v>2006</v>
      </c>
      <c r="BA9" s="18">
        <f t="shared" ca="1" si="2"/>
        <v>606.89999999999986</v>
      </c>
      <c r="BB9" s="18">
        <f t="shared" ca="1" si="2"/>
        <v>643.29999999999995</v>
      </c>
      <c r="BC9" s="18">
        <f t="shared" ca="1" si="2"/>
        <v>558</v>
      </c>
      <c r="BD9" s="18">
        <f t="shared" ca="1" si="2"/>
        <v>298.69999999999993</v>
      </c>
      <c r="BE9" s="18">
        <f t="shared" ca="1" si="2"/>
        <v>127.10000000000004</v>
      </c>
      <c r="BF9" s="18">
        <f t="shared" ca="1" si="2"/>
        <v>27.299999999999997</v>
      </c>
      <c r="BG9" s="18">
        <f t="shared" ca="1" si="2"/>
        <v>0.19999999999999929</v>
      </c>
      <c r="BH9" s="18">
        <f t="shared" ca="1" si="2"/>
        <v>3.1999999999999993</v>
      </c>
      <c r="BI9" s="18">
        <f t="shared" ca="1" si="2"/>
        <v>85.7</v>
      </c>
      <c r="BJ9" s="18">
        <f t="shared" ca="1" si="2"/>
        <v>285.69999999999993</v>
      </c>
      <c r="BK9" s="18">
        <f t="shared" ca="1" si="2"/>
        <v>374.4</v>
      </c>
      <c r="BL9" s="18">
        <f t="shared" ca="1" si="2"/>
        <v>504.09999999999997</v>
      </c>
      <c r="BM9" s="19">
        <f t="shared" ca="1" si="3"/>
        <v>3514.599999999999</v>
      </c>
      <c r="BN9" s="18">
        <f t="shared" si="13"/>
        <v>2006</v>
      </c>
      <c r="BO9" s="18">
        <f t="shared" ca="1" si="4"/>
        <v>544.9</v>
      </c>
      <c r="BP9" s="18">
        <f t="shared" ca="1" si="4"/>
        <v>587.29999999999995</v>
      </c>
      <c r="BQ9" s="18">
        <f t="shared" ca="1" si="4"/>
        <v>495.99999999999994</v>
      </c>
      <c r="BR9" s="18">
        <f t="shared" ca="1" si="4"/>
        <v>238.69999999999993</v>
      </c>
      <c r="BS9" s="18">
        <f t="shared" ca="1" si="4"/>
        <v>79.500000000000014</v>
      </c>
      <c r="BT9" s="18">
        <f t="shared" ca="1" si="4"/>
        <v>12.899999999999999</v>
      </c>
      <c r="BU9" s="18">
        <f t="shared" ca="1" si="4"/>
        <v>0</v>
      </c>
      <c r="BV9" s="18">
        <f t="shared" ca="1" si="4"/>
        <v>0</v>
      </c>
      <c r="BW9" s="18">
        <f t="shared" ca="1" si="4"/>
        <v>44.099999999999994</v>
      </c>
      <c r="BX9" s="18">
        <f t="shared" ca="1" si="4"/>
        <v>224.99999999999997</v>
      </c>
      <c r="BY9" s="18">
        <f t="shared" ca="1" si="4"/>
        <v>314.39999999999998</v>
      </c>
      <c r="BZ9" s="18">
        <f t="shared" ca="1" si="4"/>
        <v>442.09999999999997</v>
      </c>
      <c r="CA9" s="18"/>
      <c r="CB9" s="18">
        <f t="shared" si="14"/>
        <v>2006</v>
      </c>
      <c r="CC9" s="18">
        <f t="shared" ca="1" si="5"/>
        <v>482.9</v>
      </c>
      <c r="CD9" s="18">
        <f t="shared" ca="1" si="5"/>
        <v>531.30000000000007</v>
      </c>
      <c r="CE9" s="18">
        <f t="shared" ca="1" si="5"/>
        <v>433.99999999999994</v>
      </c>
      <c r="CF9" s="18">
        <f t="shared" ca="1" si="5"/>
        <v>180.5</v>
      </c>
      <c r="CG9" s="18">
        <f t="shared" ca="1" si="5"/>
        <v>43.400000000000006</v>
      </c>
      <c r="CH9" s="18">
        <f t="shared" ca="1" si="5"/>
        <v>4.6999999999999993</v>
      </c>
      <c r="CI9" s="18">
        <f t="shared" ca="1" si="5"/>
        <v>0</v>
      </c>
      <c r="CJ9" s="18">
        <f t="shared" ca="1" si="5"/>
        <v>0</v>
      </c>
      <c r="CK9" s="18">
        <f t="shared" ca="1" si="5"/>
        <v>20.2</v>
      </c>
      <c r="CL9" s="18">
        <f t="shared" ca="1" si="5"/>
        <v>168.3</v>
      </c>
      <c r="CM9" s="18">
        <f t="shared" ca="1" si="5"/>
        <v>254.39999999999998</v>
      </c>
      <c r="CN9" s="18">
        <f t="shared" ca="1" si="5"/>
        <v>380.09999999999997</v>
      </c>
      <c r="CO9" s="18"/>
      <c r="CP9" s="18">
        <f t="shared" si="15"/>
        <v>2006</v>
      </c>
      <c r="CQ9" s="18">
        <f t="shared" ca="1" si="6"/>
        <v>420.9</v>
      </c>
      <c r="CR9" s="18">
        <f t="shared" ca="1" si="6"/>
        <v>475.30000000000007</v>
      </c>
      <c r="CS9" s="18">
        <f t="shared" ca="1" si="6"/>
        <v>371.99999999999994</v>
      </c>
      <c r="CT9" s="18">
        <f t="shared" ca="1" si="6"/>
        <v>126.80000000000003</v>
      </c>
      <c r="CU9" s="18">
        <f t="shared" ca="1" si="6"/>
        <v>18.099999999999998</v>
      </c>
      <c r="CV9" s="18">
        <f t="shared" ca="1" si="6"/>
        <v>0.69999999999999929</v>
      </c>
      <c r="CW9" s="18">
        <f t="shared" ca="1" si="6"/>
        <v>0</v>
      </c>
      <c r="CX9" s="18">
        <f t="shared" ca="1" si="6"/>
        <v>0</v>
      </c>
      <c r="CY9" s="18">
        <f t="shared" ca="1" si="6"/>
        <v>8</v>
      </c>
      <c r="CZ9" s="18">
        <f t="shared" ca="1" si="6"/>
        <v>117.10000000000001</v>
      </c>
      <c r="DA9" s="18">
        <f t="shared" ca="1" si="6"/>
        <v>194.39999999999998</v>
      </c>
      <c r="DB9" s="18">
        <f t="shared" ca="1" si="6"/>
        <v>318.09999999999997</v>
      </c>
      <c r="DC9" s="18"/>
      <c r="DD9" s="18">
        <f t="shared" si="16"/>
        <v>2006</v>
      </c>
      <c r="DE9" s="18">
        <f t="shared" ca="1" si="17"/>
        <v>358.9</v>
      </c>
      <c r="DF9" s="18">
        <f t="shared" ca="1" si="17"/>
        <v>419.30000000000007</v>
      </c>
      <c r="DG9" s="18">
        <f t="shared" ca="1" si="17"/>
        <v>310.99999999999989</v>
      </c>
      <c r="DH9" s="18">
        <f t="shared" ca="1" si="17"/>
        <v>81.000000000000014</v>
      </c>
      <c r="DI9" s="18">
        <f t="shared" ca="1" si="17"/>
        <v>6.0999999999999988</v>
      </c>
      <c r="DJ9" s="18">
        <f t="shared" ca="1" si="17"/>
        <v>0</v>
      </c>
      <c r="DK9" s="18">
        <f t="shared" ca="1" si="17"/>
        <v>0</v>
      </c>
      <c r="DL9" s="18">
        <f t="shared" ca="1" si="17"/>
        <v>0</v>
      </c>
      <c r="DM9" s="18">
        <f t="shared" ca="1" si="17"/>
        <v>3</v>
      </c>
      <c r="DN9" s="18">
        <f t="shared" ca="1" si="17"/>
        <v>73.100000000000009</v>
      </c>
      <c r="DO9" s="18">
        <f t="shared" ca="1" si="17"/>
        <v>134.9</v>
      </c>
      <c r="DP9" s="18">
        <f t="shared" ca="1" si="17"/>
        <v>256.09999999999997</v>
      </c>
      <c r="DQ9" s="18"/>
      <c r="DR9" s="18">
        <f t="shared" si="18"/>
        <v>2006</v>
      </c>
      <c r="DS9" s="18">
        <f t="shared" ca="1" si="19"/>
        <v>296.90000000000003</v>
      </c>
      <c r="DT9" s="18">
        <f t="shared" ca="1" si="19"/>
        <v>363.30000000000007</v>
      </c>
      <c r="DU9" s="18">
        <f t="shared" ca="1" si="19"/>
        <v>250.99999999999997</v>
      </c>
      <c r="DV9" s="18">
        <f t="shared" ca="1" si="19"/>
        <v>46.400000000000006</v>
      </c>
      <c r="DW9" s="18">
        <f t="shared" ca="1" si="19"/>
        <v>0.70000000000000018</v>
      </c>
      <c r="DX9" s="18">
        <f t="shared" ca="1" si="19"/>
        <v>0</v>
      </c>
      <c r="DY9" s="18">
        <f t="shared" ca="1" si="19"/>
        <v>0</v>
      </c>
      <c r="DZ9" s="18">
        <f t="shared" ca="1" si="19"/>
        <v>0</v>
      </c>
      <c r="EA9" s="18">
        <f t="shared" ca="1" si="19"/>
        <v>0</v>
      </c>
      <c r="EB9" s="18">
        <f t="shared" ca="1" si="19"/>
        <v>35.900000000000006</v>
      </c>
      <c r="EC9" s="18">
        <f t="shared" ca="1" si="19"/>
        <v>83.4</v>
      </c>
      <c r="ED9" s="18">
        <f t="shared" ca="1" si="19"/>
        <v>194.90000000000003</v>
      </c>
      <c r="EE9" s="18"/>
    </row>
    <row r="10" spans="1:156">
      <c r="A10">
        <v>2002</v>
      </c>
      <c r="B10">
        <v>9</v>
      </c>
      <c r="C10" s="15">
        <v>18.693333333333335</v>
      </c>
      <c r="D10">
        <v>107.50000000000001</v>
      </c>
      <c r="E10">
        <v>8.3000000000000043</v>
      </c>
      <c r="F10">
        <v>67.400000000000006</v>
      </c>
      <c r="G10">
        <v>28.200000000000006</v>
      </c>
      <c r="H10">
        <v>37.799999999999997</v>
      </c>
      <c r="I10">
        <v>58.599999999999994</v>
      </c>
      <c r="J10">
        <v>16.599999999999998</v>
      </c>
      <c r="K10">
        <v>97.399999999999977</v>
      </c>
      <c r="L10">
        <v>4.3999999999999986</v>
      </c>
      <c r="M10">
        <v>145.19999999999999</v>
      </c>
      <c r="N10">
        <v>0</v>
      </c>
      <c r="O10">
        <v>200.80000000000007</v>
      </c>
      <c r="P10">
        <v>0</v>
      </c>
      <c r="Q10">
        <v>260.80000000000007</v>
      </c>
      <c r="R10">
        <v>0</v>
      </c>
      <c r="S10">
        <v>320.80000000000013</v>
      </c>
      <c r="X10" s="18">
        <f t="shared" si="9"/>
        <v>2007</v>
      </c>
      <c r="Y10" s="18">
        <f t="shared" ca="1" si="10"/>
        <v>857.59999999999991</v>
      </c>
      <c r="Z10" s="18">
        <f t="shared" ca="1" si="10"/>
        <v>884.4</v>
      </c>
      <c r="AA10" s="18">
        <f t="shared" ca="1" si="10"/>
        <v>712.30000000000018</v>
      </c>
      <c r="AB10" s="18">
        <f t="shared" ca="1" si="10"/>
        <v>478.59999999999991</v>
      </c>
      <c r="AC10" s="18">
        <f t="shared" ca="1" si="10"/>
        <v>264.69999999999993</v>
      </c>
      <c r="AD10" s="18">
        <f t="shared" ca="1" si="10"/>
        <v>94</v>
      </c>
      <c r="AE10" s="18">
        <f t="shared" ca="1" si="10"/>
        <v>85.500000000000014</v>
      </c>
      <c r="AF10" s="18">
        <f t="shared" ca="1" si="10"/>
        <v>63.600000000000009</v>
      </c>
      <c r="AG10" s="18">
        <f t="shared" ca="1" si="10"/>
        <v>148.5</v>
      </c>
      <c r="AH10" s="18">
        <f t="shared" ca="1" si="10"/>
        <v>292.09999999999991</v>
      </c>
      <c r="AI10" s="18">
        <f t="shared" ca="1" si="10"/>
        <v>594.19999999999982</v>
      </c>
      <c r="AJ10" s="18">
        <f t="shared" ca="1" si="10"/>
        <v>840.09999999999991</v>
      </c>
      <c r="AK10" s="18"/>
      <c r="AL10" s="18">
        <f t="shared" si="11"/>
        <v>2007</v>
      </c>
      <c r="AM10" s="18">
        <f t="shared" ca="1" si="1"/>
        <v>795.59999999999991</v>
      </c>
      <c r="AN10" s="18">
        <f t="shared" ca="1" si="1"/>
        <v>828.39999999999986</v>
      </c>
      <c r="AO10" s="18">
        <f t="shared" ca="1" si="1"/>
        <v>650.30000000000018</v>
      </c>
      <c r="AP10" s="18">
        <f t="shared" ca="1" si="1"/>
        <v>418.59999999999991</v>
      </c>
      <c r="AQ10" s="18">
        <f t="shared" ca="1" si="1"/>
        <v>205.2</v>
      </c>
      <c r="AR10" s="18">
        <f t="shared" ca="1" si="1"/>
        <v>57.8</v>
      </c>
      <c r="AS10" s="18">
        <f t="shared" ca="1" si="1"/>
        <v>43.900000000000006</v>
      </c>
      <c r="AT10" s="18">
        <f t="shared" ca="1" si="1"/>
        <v>31.299999999999997</v>
      </c>
      <c r="AU10" s="18">
        <f t="shared" ca="1" si="1"/>
        <v>97.800000000000011</v>
      </c>
      <c r="AV10" s="18">
        <f t="shared" ca="1" si="1"/>
        <v>230.89999999999992</v>
      </c>
      <c r="AW10" s="18">
        <f t="shared" ca="1" si="1"/>
        <v>534.19999999999993</v>
      </c>
      <c r="AX10" s="18">
        <f t="shared" ca="1" si="1"/>
        <v>778.09999999999991</v>
      </c>
      <c r="AY10" s="19"/>
      <c r="AZ10" s="18">
        <f t="shared" si="12"/>
        <v>2007</v>
      </c>
      <c r="BA10" s="18">
        <f t="shared" ca="1" si="2"/>
        <v>733.59999999999991</v>
      </c>
      <c r="BB10" s="18">
        <f t="shared" ca="1" si="2"/>
        <v>772.39999999999986</v>
      </c>
      <c r="BC10" s="18">
        <f t="shared" ca="1" si="2"/>
        <v>588.30000000000018</v>
      </c>
      <c r="BD10" s="18">
        <f t="shared" ca="1" si="2"/>
        <v>358.59999999999991</v>
      </c>
      <c r="BE10" s="18">
        <f t="shared" ca="1" si="2"/>
        <v>150.19999999999999</v>
      </c>
      <c r="BF10" s="18">
        <f t="shared" ca="1" si="2"/>
        <v>29.4</v>
      </c>
      <c r="BG10" s="18">
        <f t="shared" ca="1" si="2"/>
        <v>15.699999999999996</v>
      </c>
      <c r="BH10" s="18">
        <f t="shared" ca="1" si="2"/>
        <v>12.099999999999998</v>
      </c>
      <c r="BI10" s="18">
        <f t="shared" ca="1" si="2"/>
        <v>54.900000000000006</v>
      </c>
      <c r="BJ10" s="18">
        <f t="shared" ca="1" si="2"/>
        <v>174.89999999999995</v>
      </c>
      <c r="BK10" s="18">
        <f t="shared" ca="1" si="2"/>
        <v>474.2</v>
      </c>
      <c r="BL10" s="18">
        <f t="shared" ca="1" si="2"/>
        <v>716.09999999999991</v>
      </c>
      <c r="BM10" s="19">
        <f t="shared" ca="1" si="3"/>
        <v>4080.3999999999996</v>
      </c>
      <c r="BN10" s="18">
        <f t="shared" si="13"/>
        <v>2007</v>
      </c>
      <c r="BO10" s="18">
        <f t="shared" ca="1" si="4"/>
        <v>671.59999999999991</v>
      </c>
      <c r="BP10" s="18">
        <f t="shared" ca="1" si="4"/>
        <v>716.39999999999986</v>
      </c>
      <c r="BQ10" s="18">
        <f t="shared" ca="1" si="4"/>
        <v>526.29999999999995</v>
      </c>
      <c r="BR10" s="18">
        <f t="shared" ca="1" si="4"/>
        <v>298.59999999999991</v>
      </c>
      <c r="BS10" s="18">
        <f t="shared" ca="1" si="4"/>
        <v>101.00000000000001</v>
      </c>
      <c r="BT10" s="18">
        <f t="shared" ca="1" si="4"/>
        <v>14.399999999999999</v>
      </c>
      <c r="BU10" s="18">
        <f t="shared" ca="1" si="4"/>
        <v>3.5999999999999979</v>
      </c>
      <c r="BV10" s="18">
        <f t="shared" ca="1" si="4"/>
        <v>3.1999999999999993</v>
      </c>
      <c r="BW10" s="18">
        <f t="shared" ca="1" si="4"/>
        <v>26.499999999999993</v>
      </c>
      <c r="BX10" s="18">
        <f t="shared" ca="1" si="4"/>
        <v>127.70000000000002</v>
      </c>
      <c r="BY10" s="18">
        <f t="shared" ca="1" si="4"/>
        <v>414.2</v>
      </c>
      <c r="BZ10" s="18">
        <f t="shared" ca="1" si="4"/>
        <v>654.1</v>
      </c>
      <c r="CA10" s="18"/>
      <c r="CB10" s="18">
        <f t="shared" si="14"/>
        <v>2007</v>
      </c>
      <c r="CC10" s="18">
        <f t="shared" ca="1" si="5"/>
        <v>609.6</v>
      </c>
      <c r="CD10" s="18">
        <f t="shared" ca="1" si="5"/>
        <v>660.39999999999986</v>
      </c>
      <c r="CE10" s="18">
        <f t="shared" ca="1" si="5"/>
        <v>464.29999999999995</v>
      </c>
      <c r="CF10" s="18">
        <f t="shared" ca="1" si="5"/>
        <v>240.39999999999992</v>
      </c>
      <c r="CG10" s="18">
        <f t="shared" ca="1" si="5"/>
        <v>61.100000000000009</v>
      </c>
      <c r="CH10" s="18">
        <f t="shared" ca="1" si="5"/>
        <v>6.6999999999999993</v>
      </c>
      <c r="CI10" s="18">
        <f t="shared" ca="1" si="5"/>
        <v>0.69999999999999929</v>
      </c>
      <c r="CJ10" s="18">
        <f t="shared" ca="1" si="5"/>
        <v>0</v>
      </c>
      <c r="CK10" s="18">
        <f t="shared" ca="1" si="5"/>
        <v>10.099999999999998</v>
      </c>
      <c r="CL10" s="18">
        <f t="shared" ca="1" si="5"/>
        <v>87.500000000000014</v>
      </c>
      <c r="CM10" s="18">
        <f t="shared" ca="1" si="5"/>
        <v>354.20000000000005</v>
      </c>
      <c r="CN10" s="18">
        <f t="shared" ca="1" si="5"/>
        <v>592.10000000000014</v>
      </c>
      <c r="CO10" s="18"/>
      <c r="CP10" s="18">
        <f t="shared" si="15"/>
        <v>2007</v>
      </c>
      <c r="CQ10" s="18">
        <f t="shared" ca="1" si="6"/>
        <v>547.60000000000014</v>
      </c>
      <c r="CR10" s="18">
        <f t="shared" ca="1" si="6"/>
        <v>604.39999999999986</v>
      </c>
      <c r="CS10" s="18">
        <f t="shared" ca="1" si="6"/>
        <v>402.29999999999995</v>
      </c>
      <c r="CT10" s="18">
        <f t="shared" ca="1" si="6"/>
        <v>188.29999999999995</v>
      </c>
      <c r="CU10" s="18">
        <f t="shared" ca="1" si="6"/>
        <v>29.699999999999996</v>
      </c>
      <c r="CV10" s="18">
        <f t="shared" ca="1" si="6"/>
        <v>3.1999999999999993</v>
      </c>
      <c r="CW10" s="18">
        <f t="shared" ca="1" si="6"/>
        <v>0</v>
      </c>
      <c r="CX10" s="18">
        <f t="shared" ca="1" si="6"/>
        <v>0</v>
      </c>
      <c r="CY10" s="18">
        <f t="shared" ca="1" si="6"/>
        <v>3.8999999999999986</v>
      </c>
      <c r="CZ10" s="18">
        <f t="shared" ca="1" si="6"/>
        <v>54.2</v>
      </c>
      <c r="DA10" s="18">
        <f t="shared" ca="1" si="6"/>
        <v>294.2</v>
      </c>
      <c r="DB10" s="18">
        <f t="shared" ca="1" si="6"/>
        <v>530.1</v>
      </c>
      <c r="DC10" s="18"/>
      <c r="DD10" s="18">
        <f t="shared" si="16"/>
        <v>2007</v>
      </c>
      <c r="DE10" s="18">
        <f t="shared" ca="1" si="17"/>
        <v>485.60000000000008</v>
      </c>
      <c r="DF10" s="18">
        <f t="shared" ca="1" si="17"/>
        <v>548.4</v>
      </c>
      <c r="DG10" s="18">
        <f t="shared" ca="1" si="17"/>
        <v>341.79999999999995</v>
      </c>
      <c r="DH10" s="18">
        <f t="shared" ca="1" si="17"/>
        <v>141.9</v>
      </c>
      <c r="DI10" s="18">
        <f t="shared" ca="1" si="17"/>
        <v>8.8999999999999986</v>
      </c>
      <c r="DJ10" s="18">
        <f t="shared" ca="1" si="17"/>
        <v>1.1999999999999993</v>
      </c>
      <c r="DK10" s="18">
        <f t="shared" ca="1" si="17"/>
        <v>0</v>
      </c>
      <c r="DL10" s="18">
        <f t="shared" ca="1" si="17"/>
        <v>0</v>
      </c>
      <c r="DM10" s="18">
        <f t="shared" ca="1" si="17"/>
        <v>1.1999999999999993</v>
      </c>
      <c r="DN10" s="18">
        <f t="shared" ca="1" si="17"/>
        <v>31.499999999999996</v>
      </c>
      <c r="DO10" s="18">
        <f t="shared" ca="1" si="17"/>
        <v>234.50000000000003</v>
      </c>
      <c r="DP10" s="18">
        <f t="shared" ca="1" si="17"/>
        <v>468.10000000000008</v>
      </c>
      <c r="DQ10" s="18"/>
      <c r="DR10" s="18">
        <f t="shared" si="18"/>
        <v>2007</v>
      </c>
      <c r="DS10" s="18">
        <f t="shared" ca="1" si="19"/>
        <v>423.60000000000008</v>
      </c>
      <c r="DT10" s="18">
        <f t="shared" ca="1" si="19"/>
        <v>492.40000000000003</v>
      </c>
      <c r="DU10" s="18">
        <f t="shared" ca="1" si="19"/>
        <v>281.79999999999995</v>
      </c>
      <c r="DV10" s="18">
        <f t="shared" ca="1" si="19"/>
        <v>102.7</v>
      </c>
      <c r="DW10" s="18">
        <f t="shared" ca="1" si="19"/>
        <v>1.2000000000000002</v>
      </c>
      <c r="DX10" s="18">
        <f t="shared" ca="1" si="19"/>
        <v>0</v>
      </c>
      <c r="DY10" s="18">
        <f t="shared" ca="1" si="19"/>
        <v>0</v>
      </c>
      <c r="DZ10" s="18">
        <f t="shared" ca="1" si="19"/>
        <v>0</v>
      </c>
      <c r="EA10" s="18">
        <f t="shared" ca="1" si="19"/>
        <v>0</v>
      </c>
      <c r="EB10" s="18">
        <f t="shared" ca="1" si="19"/>
        <v>13.8</v>
      </c>
      <c r="EC10" s="18">
        <f t="shared" ca="1" si="19"/>
        <v>177.3</v>
      </c>
      <c r="ED10" s="18">
        <f t="shared" ca="1" si="19"/>
        <v>406.10000000000008</v>
      </c>
      <c r="EE10" s="18"/>
    </row>
    <row r="11" spans="1:156">
      <c r="A11">
        <v>2002</v>
      </c>
      <c r="B11">
        <v>10</v>
      </c>
      <c r="C11" s="15">
        <v>8.2258064516129092</v>
      </c>
      <c r="D11">
        <v>426.99999999999989</v>
      </c>
      <c r="E11">
        <v>0</v>
      </c>
      <c r="F11">
        <v>368.2999999999999</v>
      </c>
      <c r="G11">
        <v>3.3000000000000007</v>
      </c>
      <c r="H11">
        <v>310.29999999999995</v>
      </c>
      <c r="I11">
        <v>7.3000000000000007</v>
      </c>
      <c r="J11">
        <v>252.29999999999995</v>
      </c>
      <c r="K11">
        <v>11.3</v>
      </c>
      <c r="L11">
        <v>195.39999999999998</v>
      </c>
      <c r="M11">
        <v>16.400000000000002</v>
      </c>
      <c r="N11">
        <v>144</v>
      </c>
      <c r="O11">
        <v>27.000000000000004</v>
      </c>
      <c r="P11">
        <v>103.10000000000002</v>
      </c>
      <c r="Q11">
        <v>48.099999999999994</v>
      </c>
      <c r="R11">
        <v>67.7</v>
      </c>
      <c r="S11">
        <v>74.699999999999974</v>
      </c>
      <c r="X11" s="18">
        <f t="shared" si="9"/>
        <v>2008</v>
      </c>
      <c r="Y11" s="18">
        <f t="shared" ca="1" si="10"/>
        <v>809.0999999999998</v>
      </c>
      <c r="Z11" s="18">
        <f t="shared" ca="1" si="10"/>
        <v>831.09999999999968</v>
      </c>
      <c r="AA11" s="18">
        <f t="shared" ca="1" si="10"/>
        <v>764.99999999999989</v>
      </c>
      <c r="AB11" s="18">
        <f t="shared" ca="1" si="10"/>
        <v>392.99999999999989</v>
      </c>
      <c r="AC11" s="18">
        <f t="shared" ca="1" si="10"/>
        <v>312.49999999999994</v>
      </c>
      <c r="AD11" s="18">
        <f t="shared" ca="1" si="10"/>
        <v>96.90000000000002</v>
      </c>
      <c r="AE11" s="18">
        <f t="shared" ca="1" si="10"/>
        <v>56.999999999999986</v>
      </c>
      <c r="AF11" s="18">
        <f t="shared" ca="1" si="10"/>
        <v>100.60000000000001</v>
      </c>
      <c r="AG11" s="18">
        <f t="shared" ca="1" si="10"/>
        <v>195.7</v>
      </c>
      <c r="AH11" s="18">
        <f t="shared" ca="1" si="10"/>
        <v>432.19999999999987</v>
      </c>
      <c r="AI11" s="18">
        <f t="shared" ca="1" si="10"/>
        <v>569.19999999999993</v>
      </c>
      <c r="AJ11" s="18">
        <f t="shared" ca="1" si="10"/>
        <v>809.7</v>
      </c>
      <c r="AK11" s="18"/>
      <c r="AL11" s="18">
        <f t="shared" si="11"/>
        <v>2008</v>
      </c>
      <c r="AM11" s="18">
        <f t="shared" ca="1" si="1"/>
        <v>747.0999999999998</v>
      </c>
      <c r="AN11" s="18">
        <f t="shared" ca="1" si="1"/>
        <v>773.09999999999968</v>
      </c>
      <c r="AO11" s="18">
        <f t="shared" ca="1" si="1"/>
        <v>702.99999999999989</v>
      </c>
      <c r="AP11" s="18">
        <f t="shared" ca="1" si="1"/>
        <v>332.99999999999989</v>
      </c>
      <c r="AQ11" s="18">
        <f t="shared" ca="1" si="1"/>
        <v>250.49999999999994</v>
      </c>
      <c r="AR11" s="18">
        <f t="shared" ca="1" si="1"/>
        <v>53.100000000000009</v>
      </c>
      <c r="AS11" s="18">
        <f t="shared" ca="1" si="1"/>
        <v>14.900000000000002</v>
      </c>
      <c r="AT11" s="18">
        <f t="shared" ca="1" si="1"/>
        <v>51.7</v>
      </c>
      <c r="AU11" s="18">
        <f t="shared" ca="1" si="1"/>
        <v>141.5</v>
      </c>
      <c r="AV11" s="18">
        <f t="shared" ca="1" si="1"/>
        <v>370.19999999999993</v>
      </c>
      <c r="AW11" s="18">
        <f t="shared" ca="1" si="1"/>
        <v>509.2</v>
      </c>
      <c r="AX11" s="18">
        <f t="shared" ca="1" si="1"/>
        <v>747.70000000000016</v>
      </c>
      <c r="AY11" s="19"/>
      <c r="AZ11" s="18">
        <f t="shared" si="12"/>
        <v>2008</v>
      </c>
      <c r="BA11" s="18">
        <f t="shared" ca="1" si="2"/>
        <v>685.0999999999998</v>
      </c>
      <c r="BB11" s="18">
        <f t="shared" ca="1" si="2"/>
        <v>715.0999999999998</v>
      </c>
      <c r="BC11" s="18">
        <f t="shared" ca="1" si="2"/>
        <v>641</v>
      </c>
      <c r="BD11" s="18">
        <f t="shared" ca="1" si="2"/>
        <v>273.99999999999989</v>
      </c>
      <c r="BE11" s="18">
        <f t="shared" ca="1" si="2"/>
        <v>188.49999999999994</v>
      </c>
      <c r="BF11" s="18">
        <f t="shared" ca="1" si="2"/>
        <v>23.299999999999997</v>
      </c>
      <c r="BG11" s="18">
        <f t="shared" ca="1" si="2"/>
        <v>1.6000000000000014</v>
      </c>
      <c r="BH11" s="18">
        <f t="shared" ca="1" si="2"/>
        <v>19.8</v>
      </c>
      <c r="BI11" s="18">
        <f t="shared" ca="1" si="2"/>
        <v>93.399999999999991</v>
      </c>
      <c r="BJ11" s="18">
        <f t="shared" ca="1" si="2"/>
        <v>308.2</v>
      </c>
      <c r="BK11" s="18">
        <f t="shared" ca="1" si="2"/>
        <v>449.2</v>
      </c>
      <c r="BL11" s="18">
        <f t="shared" ca="1" si="2"/>
        <v>685.7</v>
      </c>
      <c r="BM11" s="19">
        <f t="shared" ca="1" si="3"/>
        <v>4084.8999999999996</v>
      </c>
      <c r="BN11" s="18">
        <f t="shared" si="13"/>
        <v>2008</v>
      </c>
      <c r="BO11" s="18">
        <f t="shared" ca="1" si="4"/>
        <v>623.09999999999991</v>
      </c>
      <c r="BP11" s="18">
        <f t="shared" ca="1" si="4"/>
        <v>657.0999999999998</v>
      </c>
      <c r="BQ11" s="18">
        <f t="shared" ca="1" si="4"/>
        <v>579</v>
      </c>
      <c r="BR11" s="18">
        <f t="shared" ca="1" si="4"/>
        <v>218.59999999999991</v>
      </c>
      <c r="BS11" s="18">
        <f t="shared" ca="1" si="4"/>
        <v>127.30000000000003</v>
      </c>
      <c r="BT11" s="18">
        <f t="shared" ca="1" si="4"/>
        <v>5.6999999999999993</v>
      </c>
      <c r="BU11" s="18">
        <f t="shared" ca="1" si="4"/>
        <v>0</v>
      </c>
      <c r="BV11" s="18">
        <f t="shared" ca="1" si="4"/>
        <v>4.8999999999999986</v>
      </c>
      <c r="BW11" s="18">
        <f t="shared" ca="1" si="4"/>
        <v>55</v>
      </c>
      <c r="BX11" s="18">
        <f t="shared" ca="1" si="4"/>
        <v>246.19999999999996</v>
      </c>
      <c r="BY11" s="18">
        <f t="shared" ca="1" si="4"/>
        <v>389.2</v>
      </c>
      <c r="BZ11" s="18">
        <f t="shared" ca="1" si="4"/>
        <v>623.70000000000005</v>
      </c>
      <c r="CA11" s="18"/>
      <c r="CB11" s="18">
        <f t="shared" si="14"/>
        <v>2008</v>
      </c>
      <c r="CC11" s="18">
        <f t="shared" ca="1" si="5"/>
        <v>561.1</v>
      </c>
      <c r="CD11" s="18">
        <f t="shared" ca="1" si="5"/>
        <v>599.09999999999991</v>
      </c>
      <c r="CE11" s="18">
        <f t="shared" ca="1" si="5"/>
        <v>517</v>
      </c>
      <c r="CF11" s="18">
        <f t="shared" ca="1" si="5"/>
        <v>171.39999999999995</v>
      </c>
      <c r="CG11" s="18">
        <f t="shared" ca="1" si="5"/>
        <v>71.400000000000006</v>
      </c>
      <c r="CH11" s="18">
        <f t="shared" ca="1" si="5"/>
        <v>0</v>
      </c>
      <c r="CI11" s="18">
        <f t="shared" ca="1" si="5"/>
        <v>0</v>
      </c>
      <c r="CJ11" s="18">
        <f t="shared" ca="1" si="5"/>
        <v>0</v>
      </c>
      <c r="CK11" s="18">
        <f t="shared" ca="1" si="5"/>
        <v>25.099999999999998</v>
      </c>
      <c r="CL11" s="18">
        <f t="shared" ca="1" si="5"/>
        <v>185</v>
      </c>
      <c r="CM11" s="18">
        <f t="shared" ca="1" si="5"/>
        <v>329.2</v>
      </c>
      <c r="CN11" s="18">
        <f t="shared" ca="1" si="5"/>
        <v>561.69999999999993</v>
      </c>
      <c r="CO11" s="18"/>
      <c r="CP11" s="18">
        <f t="shared" si="15"/>
        <v>2008</v>
      </c>
      <c r="CQ11" s="18">
        <f t="shared" ca="1" si="6"/>
        <v>499.10000000000008</v>
      </c>
      <c r="CR11" s="18">
        <f t="shared" ca="1" si="6"/>
        <v>541.1</v>
      </c>
      <c r="CS11" s="18">
        <f t="shared" ca="1" si="6"/>
        <v>455.00000000000006</v>
      </c>
      <c r="CT11" s="18">
        <f t="shared" ca="1" si="6"/>
        <v>128.50000000000003</v>
      </c>
      <c r="CU11" s="18">
        <f t="shared" ca="1" si="6"/>
        <v>30.699999999999996</v>
      </c>
      <c r="CV11" s="18">
        <f t="shared" ca="1" si="6"/>
        <v>0</v>
      </c>
      <c r="CW11" s="18">
        <f t="shared" ca="1" si="6"/>
        <v>0</v>
      </c>
      <c r="CX11" s="18">
        <f t="shared" ca="1" si="6"/>
        <v>0</v>
      </c>
      <c r="CY11" s="18">
        <f t="shared" ca="1" si="6"/>
        <v>6.6</v>
      </c>
      <c r="CZ11" s="18">
        <f t="shared" ca="1" si="6"/>
        <v>129.1</v>
      </c>
      <c r="DA11" s="18">
        <f t="shared" ca="1" si="6"/>
        <v>269.2</v>
      </c>
      <c r="DB11" s="18">
        <f t="shared" ca="1" si="6"/>
        <v>499.7</v>
      </c>
      <c r="DC11" s="18"/>
      <c r="DD11" s="18">
        <f t="shared" si="16"/>
        <v>2008</v>
      </c>
      <c r="DE11" s="18">
        <f t="shared" ca="1" si="17"/>
        <v>437.60000000000008</v>
      </c>
      <c r="DF11" s="18">
        <f t="shared" ca="1" si="17"/>
        <v>483.10000000000014</v>
      </c>
      <c r="DG11" s="18">
        <f t="shared" ca="1" si="17"/>
        <v>393.00000000000006</v>
      </c>
      <c r="DH11" s="18">
        <f t="shared" ca="1" si="17"/>
        <v>91.800000000000026</v>
      </c>
      <c r="DI11" s="18">
        <f t="shared" ca="1" si="17"/>
        <v>8.1999999999999993</v>
      </c>
      <c r="DJ11" s="18">
        <f t="shared" ca="1" si="17"/>
        <v>0</v>
      </c>
      <c r="DK11" s="18">
        <f t="shared" ca="1" si="17"/>
        <v>0</v>
      </c>
      <c r="DL11" s="18">
        <f t="shared" ca="1" si="17"/>
        <v>0</v>
      </c>
      <c r="DM11" s="18">
        <f t="shared" ca="1" si="17"/>
        <v>0</v>
      </c>
      <c r="DN11" s="18">
        <f t="shared" ca="1" si="17"/>
        <v>79.200000000000017</v>
      </c>
      <c r="DO11" s="18">
        <f t="shared" ca="1" si="17"/>
        <v>214.80000000000004</v>
      </c>
      <c r="DP11" s="18">
        <f t="shared" ca="1" si="17"/>
        <v>437.7</v>
      </c>
      <c r="DQ11" s="18"/>
      <c r="DR11" s="18">
        <f t="shared" si="18"/>
        <v>2008</v>
      </c>
      <c r="DS11" s="18">
        <f t="shared" ca="1" si="19"/>
        <v>377.60000000000008</v>
      </c>
      <c r="DT11" s="18">
        <f t="shared" ca="1" si="19"/>
        <v>425.10000000000014</v>
      </c>
      <c r="DU11" s="18">
        <f t="shared" ca="1" si="19"/>
        <v>331.00000000000006</v>
      </c>
      <c r="DV11" s="18">
        <f t="shared" ca="1" si="19"/>
        <v>57.900000000000013</v>
      </c>
      <c r="DW11" s="18">
        <f t="shared" ca="1" si="19"/>
        <v>0.70000000000000018</v>
      </c>
      <c r="DX11" s="18">
        <f t="shared" ca="1" si="19"/>
        <v>0</v>
      </c>
      <c r="DY11" s="18">
        <f t="shared" ca="1" si="19"/>
        <v>0</v>
      </c>
      <c r="DZ11" s="18">
        <f t="shared" ca="1" si="19"/>
        <v>0</v>
      </c>
      <c r="EA11" s="18">
        <f t="shared" ca="1" si="19"/>
        <v>0</v>
      </c>
      <c r="EB11" s="18">
        <f t="shared" ca="1" si="19"/>
        <v>45.1</v>
      </c>
      <c r="EC11" s="18">
        <f t="shared" ca="1" si="19"/>
        <v>167.29999999999998</v>
      </c>
      <c r="ED11" s="18">
        <f t="shared" ca="1" si="19"/>
        <v>375.69999999999993</v>
      </c>
      <c r="EE11" s="18"/>
    </row>
    <row r="12" spans="1:156">
      <c r="A12">
        <v>2002</v>
      </c>
      <c r="B12">
        <v>11</v>
      </c>
      <c r="C12" s="15">
        <v>2.6599999999999997</v>
      </c>
      <c r="D12">
        <v>580.19999999999993</v>
      </c>
      <c r="E12">
        <v>0</v>
      </c>
      <c r="F12">
        <v>520.20000000000005</v>
      </c>
      <c r="G12">
        <v>0</v>
      </c>
      <c r="H12">
        <v>460.2</v>
      </c>
      <c r="I12">
        <v>0</v>
      </c>
      <c r="J12">
        <v>400.2</v>
      </c>
      <c r="K12">
        <v>0</v>
      </c>
      <c r="L12">
        <v>340.7</v>
      </c>
      <c r="M12">
        <v>0.5</v>
      </c>
      <c r="N12">
        <v>284.2</v>
      </c>
      <c r="O12">
        <v>4</v>
      </c>
      <c r="P12">
        <v>230.2</v>
      </c>
      <c r="Q12">
        <v>10</v>
      </c>
      <c r="R12">
        <v>176.20000000000005</v>
      </c>
      <c r="S12">
        <v>16</v>
      </c>
      <c r="X12" s="18">
        <f t="shared" si="9"/>
        <v>2009</v>
      </c>
      <c r="Y12" s="18">
        <f t="shared" ca="1" si="10"/>
        <v>1010.5499999999998</v>
      </c>
      <c r="Z12" s="18">
        <f t="shared" ca="1" si="10"/>
        <v>771.45</v>
      </c>
      <c r="AA12" s="18">
        <f t="shared" ca="1" si="10"/>
        <v>705.54999999999973</v>
      </c>
      <c r="AB12" s="18">
        <f t="shared" ca="1" si="10"/>
        <v>456.59999999999997</v>
      </c>
      <c r="AC12" s="18">
        <f t="shared" ca="1" si="10"/>
        <v>323.10000000000014</v>
      </c>
      <c r="AD12" s="18">
        <f t="shared" ca="1" si="10"/>
        <v>169.59999999999997</v>
      </c>
      <c r="AE12" s="18">
        <f t="shared" ca="1" si="10"/>
        <v>97.300000000000011</v>
      </c>
      <c r="AF12" s="18">
        <f t="shared" ca="1" si="10"/>
        <v>82.4</v>
      </c>
      <c r="AG12" s="18">
        <f t="shared" ca="1" si="10"/>
        <v>217.39999999999998</v>
      </c>
      <c r="AH12" s="18">
        <f t="shared" ca="1" si="10"/>
        <v>447.4</v>
      </c>
      <c r="AI12" s="18">
        <f t="shared" ca="1" si="10"/>
        <v>510.49999999999989</v>
      </c>
      <c r="AJ12" s="18">
        <f t="shared" ca="1" si="10"/>
        <v>791.19999999999982</v>
      </c>
      <c r="AK12" s="18"/>
      <c r="AL12" s="18">
        <f t="shared" si="11"/>
        <v>2009</v>
      </c>
      <c r="AM12" s="18">
        <f t="shared" ca="1" si="1"/>
        <v>948.55</v>
      </c>
      <c r="AN12" s="18">
        <f t="shared" ca="1" si="1"/>
        <v>715.44999999999993</v>
      </c>
      <c r="AO12" s="18">
        <f t="shared" ca="1" si="1"/>
        <v>643.54999999999973</v>
      </c>
      <c r="AP12" s="18">
        <f t="shared" ca="1" si="1"/>
        <v>396.59999999999997</v>
      </c>
      <c r="AQ12" s="18">
        <f t="shared" ca="1" si="1"/>
        <v>261.10000000000002</v>
      </c>
      <c r="AR12" s="18">
        <f t="shared" ca="1" si="1"/>
        <v>116.5</v>
      </c>
      <c r="AS12" s="18">
        <f t="shared" ca="1" si="1"/>
        <v>49.699999999999989</v>
      </c>
      <c r="AT12" s="18">
        <f t="shared" ca="1" si="1"/>
        <v>42.8</v>
      </c>
      <c r="AU12" s="18">
        <f t="shared" ca="1" si="1"/>
        <v>157.40000000000003</v>
      </c>
      <c r="AV12" s="18">
        <f t="shared" ca="1" si="1"/>
        <v>385.4</v>
      </c>
      <c r="AW12" s="18">
        <f t="shared" ca="1" si="1"/>
        <v>450.49999999999989</v>
      </c>
      <c r="AX12" s="18">
        <f t="shared" ca="1" si="1"/>
        <v>729.19999999999993</v>
      </c>
      <c r="AY12" s="19"/>
      <c r="AZ12" s="18">
        <f t="shared" si="12"/>
        <v>2009</v>
      </c>
      <c r="BA12" s="18">
        <f t="shared" ca="1" si="2"/>
        <v>886.55</v>
      </c>
      <c r="BB12" s="18">
        <f t="shared" ca="1" si="2"/>
        <v>659.45</v>
      </c>
      <c r="BC12" s="18">
        <f t="shared" ca="1" si="2"/>
        <v>581.54999999999984</v>
      </c>
      <c r="BD12" s="18">
        <f t="shared" ca="1" si="2"/>
        <v>336.59999999999997</v>
      </c>
      <c r="BE12" s="18">
        <f t="shared" ca="1" si="2"/>
        <v>199.1</v>
      </c>
      <c r="BF12" s="18">
        <f t="shared" ca="1" si="2"/>
        <v>74.000000000000028</v>
      </c>
      <c r="BG12" s="18">
        <f t="shared" ca="1" si="2"/>
        <v>14.899999999999995</v>
      </c>
      <c r="BH12" s="18">
        <f t="shared" ca="1" si="2"/>
        <v>18.600000000000001</v>
      </c>
      <c r="BI12" s="18">
        <f t="shared" ca="1" si="2"/>
        <v>100.6</v>
      </c>
      <c r="BJ12" s="18">
        <f t="shared" ca="1" si="2"/>
        <v>323.39999999999998</v>
      </c>
      <c r="BK12" s="18">
        <f t="shared" ca="1" si="2"/>
        <v>390.49999999999989</v>
      </c>
      <c r="BL12" s="18">
        <f t="shared" ca="1" si="2"/>
        <v>667.19999999999993</v>
      </c>
      <c r="BM12" s="19">
        <f t="shared" ca="1" si="3"/>
        <v>4252.45</v>
      </c>
      <c r="BN12" s="18">
        <f t="shared" si="13"/>
        <v>2009</v>
      </c>
      <c r="BO12" s="18">
        <f t="shared" ca="1" si="4"/>
        <v>824.55</v>
      </c>
      <c r="BP12" s="18">
        <f t="shared" ca="1" si="4"/>
        <v>603.45000000000005</v>
      </c>
      <c r="BQ12" s="18">
        <f t="shared" ca="1" si="4"/>
        <v>519.54999999999995</v>
      </c>
      <c r="BR12" s="18">
        <f t="shared" ca="1" si="4"/>
        <v>276.59999999999997</v>
      </c>
      <c r="BS12" s="18">
        <f t="shared" ca="1" si="4"/>
        <v>138.59999999999997</v>
      </c>
      <c r="BT12" s="18">
        <f t="shared" ca="1" si="4"/>
        <v>39.200000000000003</v>
      </c>
      <c r="BU12" s="18">
        <f t="shared" ca="1" si="4"/>
        <v>1.1999999999999993</v>
      </c>
      <c r="BV12" s="18">
        <f t="shared" ca="1" si="4"/>
        <v>6.1</v>
      </c>
      <c r="BW12" s="18">
        <f t="shared" ca="1" si="4"/>
        <v>55.099999999999994</v>
      </c>
      <c r="BX12" s="18">
        <f t="shared" ca="1" si="4"/>
        <v>261.39999999999998</v>
      </c>
      <c r="BY12" s="18">
        <f t="shared" ca="1" si="4"/>
        <v>330.49999999999994</v>
      </c>
      <c r="BZ12" s="18">
        <f t="shared" ca="1" si="4"/>
        <v>605.19999999999993</v>
      </c>
      <c r="CA12" s="18"/>
      <c r="CB12" s="18">
        <f t="shared" si="14"/>
        <v>2009</v>
      </c>
      <c r="CC12" s="18">
        <f t="shared" ca="1" si="5"/>
        <v>762.55000000000007</v>
      </c>
      <c r="CD12" s="18">
        <f t="shared" ca="1" si="5"/>
        <v>547.44999999999993</v>
      </c>
      <c r="CE12" s="18">
        <f t="shared" ca="1" si="5"/>
        <v>457.54999999999995</v>
      </c>
      <c r="CF12" s="18">
        <f t="shared" ca="1" si="5"/>
        <v>220.40000000000003</v>
      </c>
      <c r="CG12" s="18">
        <f t="shared" ca="1" si="5"/>
        <v>81.8</v>
      </c>
      <c r="CH12" s="18">
        <f t="shared" ca="1" si="5"/>
        <v>17.200000000000003</v>
      </c>
      <c r="CI12" s="18">
        <f t="shared" ca="1" si="5"/>
        <v>0</v>
      </c>
      <c r="CJ12" s="18">
        <f t="shared" ca="1" si="5"/>
        <v>0.90000000000000036</v>
      </c>
      <c r="CK12" s="18">
        <f t="shared" ca="1" si="5"/>
        <v>27.500000000000004</v>
      </c>
      <c r="CL12" s="18">
        <f t="shared" ca="1" si="5"/>
        <v>199.4</v>
      </c>
      <c r="CM12" s="18">
        <f t="shared" ca="1" si="5"/>
        <v>270.49999999999994</v>
      </c>
      <c r="CN12" s="18">
        <f t="shared" ca="1" si="5"/>
        <v>543.20000000000005</v>
      </c>
      <c r="CO12" s="18"/>
      <c r="CP12" s="18">
        <f t="shared" si="15"/>
        <v>2009</v>
      </c>
      <c r="CQ12" s="18">
        <f t="shared" ca="1" si="6"/>
        <v>700.55000000000007</v>
      </c>
      <c r="CR12" s="18">
        <f t="shared" ca="1" si="6"/>
        <v>491.45</v>
      </c>
      <c r="CS12" s="18">
        <f t="shared" ca="1" si="6"/>
        <v>395.55000000000007</v>
      </c>
      <c r="CT12" s="18">
        <f t="shared" ca="1" si="6"/>
        <v>164.40000000000003</v>
      </c>
      <c r="CU12" s="18">
        <f t="shared" ca="1" si="6"/>
        <v>41.900000000000006</v>
      </c>
      <c r="CV12" s="18">
        <f t="shared" ca="1" si="6"/>
        <v>6.6</v>
      </c>
      <c r="CW12" s="18">
        <f t="shared" ca="1" si="6"/>
        <v>0</v>
      </c>
      <c r="CX12" s="18">
        <f t="shared" ca="1" si="6"/>
        <v>0</v>
      </c>
      <c r="CY12" s="18">
        <f t="shared" ca="1" si="6"/>
        <v>11</v>
      </c>
      <c r="CZ12" s="18">
        <f t="shared" ca="1" si="6"/>
        <v>138.80000000000001</v>
      </c>
      <c r="DA12" s="18">
        <f t="shared" ca="1" si="6"/>
        <v>210.49999999999994</v>
      </c>
      <c r="DB12" s="18">
        <f t="shared" ca="1" si="6"/>
        <v>481.2</v>
      </c>
      <c r="DC12" s="18"/>
      <c r="DD12" s="18">
        <f t="shared" si="16"/>
        <v>2009</v>
      </c>
      <c r="DE12" s="18">
        <f t="shared" ca="1" si="17"/>
        <v>638.55000000000007</v>
      </c>
      <c r="DF12" s="18">
        <f t="shared" ca="1" si="17"/>
        <v>435.44999999999993</v>
      </c>
      <c r="DG12" s="18">
        <f t="shared" ca="1" si="17"/>
        <v>333.55000000000007</v>
      </c>
      <c r="DH12" s="18">
        <f t="shared" ca="1" si="17"/>
        <v>110.4</v>
      </c>
      <c r="DI12" s="18">
        <f t="shared" ca="1" si="17"/>
        <v>18.7</v>
      </c>
      <c r="DJ12" s="18">
        <f t="shared" ca="1" si="17"/>
        <v>1.3000000000000007</v>
      </c>
      <c r="DK12" s="18">
        <f t="shared" ca="1" si="17"/>
        <v>0</v>
      </c>
      <c r="DL12" s="18">
        <f t="shared" ca="1" si="17"/>
        <v>0</v>
      </c>
      <c r="DM12" s="18">
        <f t="shared" ca="1" si="17"/>
        <v>3.5</v>
      </c>
      <c r="DN12" s="18">
        <f t="shared" ca="1" si="17"/>
        <v>89.100000000000009</v>
      </c>
      <c r="DO12" s="18">
        <f t="shared" ca="1" si="17"/>
        <v>150.50000000000003</v>
      </c>
      <c r="DP12" s="18">
        <f t="shared" ca="1" si="17"/>
        <v>419.2</v>
      </c>
      <c r="DQ12" s="18"/>
      <c r="DR12" s="18">
        <f t="shared" si="18"/>
        <v>2009</v>
      </c>
      <c r="DS12" s="18">
        <f t="shared" ca="1" si="19"/>
        <v>576.55000000000018</v>
      </c>
      <c r="DT12" s="18">
        <f t="shared" ca="1" si="19"/>
        <v>379.45</v>
      </c>
      <c r="DU12" s="18">
        <f t="shared" ca="1" si="19"/>
        <v>271.55000000000007</v>
      </c>
      <c r="DV12" s="18">
        <f t="shared" ca="1" si="19"/>
        <v>64.5</v>
      </c>
      <c r="DW12" s="18">
        <f t="shared" ca="1" si="19"/>
        <v>4.0000000000000009</v>
      </c>
      <c r="DX12" s="18">
        <f t="shared" ca="1" si="19"/>
        <v>0</v>
      </c>
      <c r="DY12" s="18">
        <f t="shared" ca="1" si="19"/>
        <v>0</v>
      </c>
      <c r="DZ12" s="18">
        <f t="shared" ca="1" si="19"/>
        <v>0</v>
      </c>
      <c r="EA12" s="18">
        <f t="shared" ca="1" si="19"/>
        <v>0.5</v>
      </c>
      <c r="EB12" s="18">
        <f t="shared" ca="1" si="19"/>
        <v>52.300000000000004</v>
      </c>
      <c r="EC12" s="18">
        <f t="shared" ca="1" si="19"/>
        <v>92.000000000000014</v>
      </c>
      <c r="ED12" s="18">
        <f t="shared" ca="1" si="19"/>
        <v>357.2</v>
      </c>
      <c r="EE12" s="18"/>
    </row>
    <row r="13" spans="1:156">
      <c r="A13">
        <v>2002</v>
      </c>
      <c r="B13">
        <v>12</v>
      </c>
      <c r="C13" s="15">
        <v>-2.9129032258064518</v>
      </c>
      <c r="D13">
        <v>772.3</v>
      </c>
      <c r="E13">
        <v>0</v>
      </c>
      <c r="F13">
        <v>710.29999999999984</v>
      </c>
      <c r="G13">
        <v>0</v>
      </c>
      <c r="H13">
        <v>648.29999999999984</v>
      </c>
      <c r="I13">
        <v>0</v>
      </c>
      <c r="J13">
        <v>586.29999999999995</v>
      </c>
      <c r="K13">
        <v>0</v>
      </c>
      <c r="L13">
        <v>524.29999999999995</v>
      </c>
      <c r="M13">
        <v>0</v>
      </c>
      <c r="N13">
        <v>462.29999999999995</v>
      </c>
      <c r="O13">
        <v>0</v>
      </c>
      <c r="P13">
        <v>400.29999999999995</v>
      </c>
      <c r="Q13">
        <v>0</v>
      </c>
      <c r="R13">
        <v>338.29999999999995</v>
      </c>
      <c r="S13">
        <v>0</v>
      </c>
      <c r="X13" s="18">
        <f t="shared" si="9"/>
        <v>2010</v>
      </c>
      <c r="Y13" s="18">
        <f t="shared" ca="1" si="10"/>
        <v>870.5</v>
      </c>
      <c r="Z13" s="18">
        <f t="shared" ca="1" si="10"/>
        <v>720.60000000000014</v>
      </c>
      <c r="AA13" s="18">
        <f t="shared" ca="1" si="10"/>
        <v>587.70000000000005</v>
      </c>
      <c r="AB13" s="18">
        <f t="shared" ca="1" si="10"/>
        <v>386.89999999999992</v>
      </c>
      <c r="AC13" s="18">
        <f t="shared" ca="1" si="10"/>
        <v>240.2</v>
      </c>
      <c r="AD13" s="18">
        <f t="shared" ca="1" si="10"/>
        <v>136.80000000000001</v>
      </c>
      <c r="AE13" s="18">
        <f t="shared" ca="1" si="10"/>
        <v>27.799999999999997</v>
      </c>
      <c r="AF13" s="18">
        <f t="shared" ca="1" si="10"/>
        <v>63.900000000000006</v>
      </c>
      <c r="AG13" s="18">
        <f t="shared" ca="1" si="10"/>
        <v>189.7</v>
      </c>
      <c r="AH13" s="18">
        <f t="shared" ca="1" si="10"/>
        <v>396.4</v>
      </c>
      <c r="AI13" s="18">
        <f t="shared" ca="1" si="10"/>
        <v>554.40000000000009</v>
      </c>
      <c r="AJ13" s="18">
        <f t="shared" ca="1" si="10"/>
        <v>807.00000000000011</v>
      </c>
      <c r="AK13" s="18"/>
      <c r="AL13" s="18">
        <f t="shared" si="11"/>
        <v>2010</v>
      </c>
      <c r="AM13" s="18">
        <f t="shared" ca="1" si="1"/>
        <v>808.5</v>
      </c>
      <c r="AN13" s="18">
        <f t="shared" ca="1" si="1"/>
        <v>664.60000000000014</v>
      </c>
      <c r="AO13" s="18">
        <f t="shared" ca="1" si="1"/>
        <v>525.70000000000005</v>
      </c>
      <c r="AP13" s="18">
        <f t="shared" ca="1" si="1"/>
        <v>326.89999999999992</v>
      </c>
      <c r="AQ13" s="18">
        <f t="shared" ca="1" si="1"/>
        <v>180.39999999999998</v>
      </c>
      <c r="AR13" s="18">
        <f t="shared" ca="1" si="1"/>
        <v>80.800000000000011</v>
      </c>
      <c r="AS13" s="18">
        <f t="shared" ca="1" si="1"/>
        <v>13</v>
      </c>
      <c r="AT13" s="18">
        <f t="shared" ca="1" si="1"/>
        <v>31.099999999999998</v>
      </c>
      <c r="AU13" s="18">
        <f t="shared" ca="1" si="1"/>
        <v>137.19999999999999</v>
      </c>
      <c r="AV13" s="18">
        <f t="shared" ca="1" si="1"/>
        <v>334.4</v>
      </c>
      <c r="AW13" s="18">
        <f t="shared" ca="1" si="1"/>
        <v>494.40000000000003</v>
      </c>
      <c r="AX13" s="18">
        <f t="shared" ca="1" si="1"/>
        <v>745.00000000000011</v>
      </c>
      <c r="AY13" s="19"/>
      <c r="AZ13" s="18">
        <f t="shared" si="12"/>
        <v>2010</v>
      </c>
      <c r="BA13" s="18">
        <f t="shared" ca="1" si="2"/>
        <v>746.5</v>
      </c>
      <c r="BB13" s="18">
        <f t="shared" ca="1" si="2"/>
        <v>608.6</v>
      </c>
      <c r="BC13" s="18">
        <f t="shared" ca="1" si="2"/>
        <v>463.70000000000005</v>
      </c>
      <c r="BD13" s="18">
        <f t="shared" ca="1" si="2"/>
        <v>266.90000000000003</v>
      </c>
      <c r="BE13" s="18">
        <f t="shared" ca="1" si="2"/>
        <v>132.6</v>
      </c>
      <c r="BF13" s="18">
        <f t="shared" ca="1" si="2"/>
        <v>38.800000000000004</v>
      </c>
      <c r="BG13" s="18">
        <f t="shared" ca="1" si="2"/>
        <v>5</v>
      </c>
      <c r="BH13" s="18">
        <f t="shared" ca="1" si="2"/>
        <v>10.399999999999999</v>
      </c>
      <c r="BI13" s="18">
        <f t="shared" ca="1" si="2"/>
        <v>87.600000000000009</v>
      </c>
      <c r="BJ13" s="18">
        <f t="shared" ca="1" si="2"/>
        <v>272.40000000000003</v>
      </c>
      <c r="BK13" s="18">
        <f t="shared" ca="1" si="2"/>
        <v>434.40000000000003</v>
      </c>
      <c r="BL13" s="18">
        <f t="shared" ca="1" si="2"/>
        <v>683</v>
      </c>
      <c r="BM13" s="19">
        <f t="shared" ca="1" si="3"/>
        <v>3749.9</v>
      </c>
      <c r="BN13" s="18">
        <f t="shared" si="13"/>
        <v>2010</v>
      </c>
      <c r="BO13" s="18">
        <f t="shared" ca="1" si="4"/>
        <v>684.5</v>
      </c>
      <c r="BP13" s="18">
        <f t="shared" ca="1" si="4"/>
        <v>552.6</v>
      </c>
      <c r="BQ13" s="18">
        <f t="shared" ca="1" si="4"/>
        <v>401.70000000000005</v>
      </c>
      <c r="BR13" s="18">
        <f t="shared" ca="1" si="4"/>
        <v>206.89999999999998</v>
      </c>
      <c r="BS13" s="18">
        <f t="shared" ca="1" si="4"/>
        <v>94</v>
      </c>
      <c r="BT13" s="18">
        <f t="shared" ca="1" si="4"/>
        <v>12.6</v>
      </c>
      <c r="BU13" s="18">
        <f t="shared" ca="1" si="4"/>
        <v>0</v>
      </c>
      <c r="BV13" s="18">
        <f t="shared" ca="1" si="4"/>
        <v>2.1999999999999993</v>
      </c>
      <c r="BW13" s="18">
        <f t="shared" ca="1" si="4"/>
        <v>44.5</v>
      </c>
      <c r="BX13" s="18">
        <f t="shared" ca="1" si="4"/>
        <v>210.5</v>
      </c>
      <c r="BY13" s="18">
        <f t="shared" ca="1" si="4"/>
        <v>374.40000000000003</v>
      </c>
      <c r="BZ13" s="18">
        <f t="shared" ca="1" si="4"/>
        <v>621</v>
      </c>
      <c r="CA13" s="18"/>
      <c r="CB13" s="18">
        <f t="shared" si="14"/>
        <v>2010</v>
      </c>
      <c r="CC13" s="18">
        <f t="shared" ca="1" si="5"/>
        <v>622.5</v>
      </c>
      <c r="CD13" s="18">
        <f t="shared" ca="1" si="5"/>
        <v>496.59999999999997</v>
      </c>
      <c r="CE13" s="18">
        <f t="shared" ca="1" si="5"/>
        <v>339.7</v>
      </c>
      <c r="CF13" s="18">
        <f t="shared" ca="1" si="5"/>
        <v>148.70000000000002</v>
      </c>
      <c r="CG13" s="18">
        <f t="shared" ca="1" si="5"/>
        <v>61.500000000000007</v>
      </c>
      <c r="CH13" s="18">
        <f t="shared" ca="1" si="5"/>
        <v>1.4000000000000004</v>
      </c>
      <c r="CI13" s="18">
        <f t="shared" ca="1" si="5"/>
        <v>0</v>
      </c>
      <c r="CJ13" s="18">
        <f t="shared" ca="1" si="5"/>
        <v>0</v>
      </c>
      <c r="CK13" s="18">
        <f t="shared" ca="1" si="5"/>
        <v>16.899999999999999</v>
      </c>
      <c r="CL13" s="18">
        <f t="shared" ca="1" si="5"/>
        <v>152.60000000000002</v>
      </c>
      <c r="CM13" s="18">
        <f t="shared" ca="1" si="5"/>
        <v>314.40000000000003</v>
      </c>
      <c r="CN13" s="18">
        <f t="shared" ca="1" si="5"/>
        <v>559</v>
      </c>
      <c r="CO13" s="18"/>
      <c r="CP13" s="18">
        <f t="shared" si="15"/>
        <v>2010</v>
      </c>
      <c r="CQ13" s="18">
        <f t="shared" ca="1" si="6"/>
        <v>560.5</v>
      </c>
      <c r="CR13" s="18">
        <f t="shared" ca="1" si="6"/>
        <v>440.59999999999991</v>
      </c>
      <c r="CS13" s="18">
        <f t="shared" ca="1" si="6"/>
        <v>277.70000000000005</v>
      </c>
      <c r="CT13" s="18">
        <f t="shared" ca="1" si="6"/>
        <v>94.500000000000028</v>
      </c>
      <c r="CU13" s="18">
        <f t="shared" ca="1" si="6"/>
        <v>39.300000000000004</v>
      </c>
      <c r="CV13" s="18">
        <f t="shared" ca="1" si="6"/>
        <v>0</v>
      </c>
      <c r="CW13" s="18">
        <f t="shared" ca="1" si="6"/>
        <v>0</v>
      </c>
      <c r="CX13" s="18">
        <f t="shared" ca="1" si="6"/>
        <v>0</v>
      </c>
      <c r="CY13" s="18">
        <f t="shared" ca="1" si="6"/>
        <v>1.9000000000000004</v>
      </c>
      <c r="CZ13" s="18">
        <f t="shared" ca="1" si="6"/>
        <v>100.20000000000002</v>
      </c>
      <c r="DA13" s="18">
        <f t="shared" ca="1" si="6"/>
        <v>254.40000000000003</v>
      </c>
      <c r="DB13" s="18">
        <f t="shared" ca="1" si="6"/>
        <v>497</v>
      </c>
      <c r="DC13" s="18"/>
      <c r="DD13" s="18">
        <f t="shared" si="16"/>
        <v>2010</v>
      </c>
      <c r="DE13" s="18">
        <f t="shared" ca="1" si="17"/>
        <v>498.50000000000006</v>
      </c>
      <c r="DF13" s="18">
        <f t="shared" ca="1" si="17"/>
        <v>384.59999999999997</v>
      </c>
      <c r="DG13" s="18">
        <f t="shared" ca="1" si="17"/>
        <v>215.7</v>
      </c>
      <c r="DH13" s="18">
        <f t="shared" ca="1" si="17"/>
        <v>48.600000000000009</v>
      </c>
      <c r="DI13" s="18">
        <f t="shared" ca="1" si="17"/>
        <v>24</v>
      </c>
      <c r="DJ13" s="18">
        <f t="shared" ca="1" si="17"/>
        <v>0</v>
      </c>
      <c r="DK13" s="18">
        <f t="shared" ca="1" si="17"/>
        <v>0</v>
      </c>
      <c r="DL13" s="18">
        <f t="shared" ca="1" si="17"/>
        <v>0</v>
      </c>
      <c r="DM13" s="18">
        <f t="shared" ca="1" si="17"/>
        <v>0</v>
      </c>
      <c r="DN13" s="18">
        <f t="shared" ca="1" si="17"/>
        <v>56</v>
      </c>
      <c r="DO13" s="18">
        <f t="shared" ca="1" si="17"/>
        <v>194.40000000000003</v>
      </c>
      <c r="DP13" s="18">
        <f t="shared" ca="1" si="17"/>
        <v>434.99999999999994</v>
      </c>
      <c r="DQ13" s="18"/>
      <c r="DR13" s="18">
        <f t="shared" si="18"/>
        <v>2010</v>
      </c>
      <c r="DS13" s="18">
        <f t="shared" ca="1" si="19"/>
        <v>436.50000000000006</v>
      </c>
      <c r="DT13" s="18">
        <f t="shared" ca="1" si="19"/>
        <v>328.59999999999997</v>
      </c>
      <c r="DU13" s="18">
        <f t="shared" ca="1" si="19"/>
        <v>153.69999999999999</v>
      </c>
      <c r="DV13" s="18">
        <f t="shared" ca="1" si="19"/>
        <v>19.899999999999999</v>
      </c>
      <c r="DW13" s="18">
        <f t="shared" ca="1" si="19"/>
        <v>12</v>
      </c>
      <c r="DX13" s="18">
        <f t="shared" ca="1" si="19"/>
        <v>0</v>
      </c>
      <c r="DY13" s="18">
        <f t="shared" ca="1" si="19"/>
        <v>0</v>
      </c>
      <c r="DZ13" s="18">
        <f t="shared" ca="1" si="19"/>
        <v>0</v>
      </c>
      <c r="EA13" s="18">
        <f t="shared" ca="1" si="19"/>
        <v>0</v>
      </c>
      <c r="EB13" s="18">
        <f t="shared" ca="1" si="19"/>
        <v>25.9</v>
      </c>
      <c r="EC13" s="18">
        <f t="shared" ca="1" si="19"/>
        <v>135.49999999999997</v>
      </c>
      <c r="ED13" s="18">
        <f t="shared" ca="1" si="19"/>
        <v>372.99999999999994</v>
      </c>
      <c r="EE13" s="18"/>
    </row>
    <row r="14" spans="1:156">
      <c r="A14">
        <v>2003</v>
      </c>
      <c r="B14">
        <v>1</v>
      </c>
      <c r="C14" s="15">
        <v>-10.835483870967742</v>
      </c>
      <c r="D14">
        <v>1017.8999999999997</v>
      </c>
      <c r="E14">
        <v>0</v>
      </c>
      <c r="F14">
        <v>955.89999999999975</v>
      </c>
      <c r="G14">
        <v>0</v>
      </c>
      <c r="H14">
        <v>893.89999999999986</v>
      </c>
      <c r="I14">
        <v>0</v>
      </c>
      <c r="J14">
        <v>831.89999999999986</v>
      </c>
      <c r="K14">
        <v>0</v>
      </c>
      <c r="L14">
        <v>769.89999999999986</v>
      </c>
      <c r="M14">
        <v>0</v>
      </c>
      <c r="N14">
        <v>707.89999999999986</v>
      </c>
      <c r="O14">
        <v>0</v>
      </c>
      <c r="P14">
        <v>645.89999999999986</v>
      </c>
      <c r="Q14">
        <v>0</v>
      </c>
      <c r="R14">
        <v>583.90000000000009</v>
      </c>
      <c r="S14">
        <v>0</v>
      </c>
      <c r="X14" s="18">
        <f t="shared" si="9"/>
        <v>2011</v>
      </c>
      <c r="Y14" s="18">
        <f t="shared" ca="1" si="10"/>
        <v>962.30000000000007</v>
      </c>
      <c r="Z14" s="18">
        <f t="shared" ca="1" si="10"/>
        <v>803.1</v>
      </c>
      <c r="AA14" s="18">
        <f t="shared" ca="1" si="10"/>
        <v>716.8</v>
      </c>
      <c r="AB14" s="18">
        <f t="shared" ca="1" si="10"/>
        <v>481.99999999999983</v>
      </c>
      <c r="AC14" s="18">
        <f t="shared" ca="1" si="10"/>
        <v>275.39999999999998</v>
      </c>
      <c r="AD14" s="18">
        <f t="shared" ca="1" si="10"/>
        <v>120.30000000000004</v>
      </c>
      <c r="AE14" s="18">
        <f t="shared" ca="1" si="10"/>
        <v>29.400000000000002</v>
      </c>
      <c r="AF14" s="18">
        <f t="shared" ca="1" si="10"/>
        <v>68.699999999999989</v>
      </c>
      <c r="AG14" s="18">
        <f t="shared" ca="1" si="10"/>
        <v>161.10000000000002</v>
      </c>
      <c r="AH14" s="18">
        <f t="shared" ca="1" si="10"/>
        <v>377.09999999999997</v>
      </c>
      <c r="AI14" s="18">
        <f t="shared" ca="1" si="10"/>
        <v>477.4</v>
      </c>
      <c r="AJ14" s="18">
        <f t="shared" ca="1" si="10"/>
        <v>698.9</v>
      </c>
      <c r="AK14" s="18"/>
      <c r="AL14" s="18">
        <f t="shared" si="11"/>
        <v>2011</v>
      </c>
      <c r="AM14" s="18">
        <f t="shared" ca="1" si="1"/>
        <v>900.3</v>
      </c>
      <c r="AN14" s="18">
        <f t="shared" ca="1" si="1"/>
        <v>747.1</v>
      </c>
      <c r="AO14" s="18">
        <f t="shared" ca="1" si="1"/>
        <v>654.79999999999995</v>
      </c>
      <c r="AP14" s="18">
        <f t="shared" ca="1" si="1"/>
        <v>421.99999999999983</v>
      </c>
      <c r="AQ14" s="18">
        <f t="shared" ca="1" si="1"/>
        <v>213.39999999999995</v>
      </c>
      <c r="AR14" s="18">
        <f t="shared" ca="1" si="1"/>
        <v>64.799999999999983</v>
      </c>
      <c r="AS14" s="18">
        <f t="shared" ca="1" si="1"/>
        <v>5</v>
      </c>
      <c r="AT14" s="18">
        <f t="shared" ca="1" si="1"/>
        <v>30.2</v>
      </c>
      <c r="AU14" s="18">
        <f t="shared" ca="1" si="1"/>
        <v>108</v>
      </c>
      <c r="AV14" s="18">
        <f t="shared" ca="1" si="1"/>
        <v>315.10000000000008</v>
      </c>
      <c r="AW14" s="18">
        <f t="shared" ca="1" si="1"/>
        <v>417.40000000000003</v>
      </c>
      <c r="AX14" s="18">
        <f t="shared" ca="1" si="1"/>
        <v>636.9</v>
      </c>
      <c r="AY14" s="19"/>
      <c r="AZ14" s="18">
        <f t="shared" si="12"/>
        <v>2011</v>
      </c>
      <c r="BA14" s="18">
        <f t="shared" ca="1" si="2"/>
        <v>838.3</v>
      </c>
      <c r="BB14" s="18">
        <f t="shared" ca="1" si="2"/>
        <v>691.1</v>
      </c>
      <c r="BC14" s="18">
        <f t="shared" ca="1" si="2"/>
        <v>592.80000000000007</v>
      </c>
      <c r="BD14" s="18">
        <f t="shared" ca="1" si="2"/>
        <v>361.99999999999983</v>
      </c>
      <c r="BE14" s="18">
        <f t="shared" ca="1" si="2"/>
        <v>152.69999999999999</v>
      </c>
      <c r="BF14" s="18">
        <f t="shared" ca="1" si="2"/>
        <v>25.199999999999996</v>
      </c>
      <c r="BG14" s="18">
        <f t="shared" ca="1" si="2"/>
        <v>0</v>
      </c>
      <c r="BH14" s="18">
        <f t="shared" ca="1" si="2"/>
        <v>7</v>
      </c>
      <c r="BI14" s="18">
        <f t="shared" ca="1" si="2"/>
        <v>64.3</v>
      </c>
      <c r="BJ14" s="18">
        <f t="shared" ca="1" si="2"/>
        <v>253.10000000000002</v>
      </c>
      <c r="BK14" s="18">
        <f t="shared" ca="1" si="2"/>
        <v>357.4</v>
      </c>
      <c r="BL14" s="18">
        <f t="shared" ca="1" si="2"/>
        <v>574.9</v>
      </c>
      <c r="BM14" s="19">
        <f t="shared" ca="1" si="3"/>
        <v>3918.8</v>
      </c>
      <c r="BN14" s="18">
        <f t="shared" si="13"/>
        <v>2011</v>
      </c>
      <c r="BO14" s="18">
        <f t="shared" ca="1" si="4"/>
        <v>776.3</v>
      </c>
      <c r="BP14" s="18">
        <f t="shared" ca="1" si="4"/>
        <v>635.09999999999991</v>
      </c>
      <c r="BQ14" s="18">
        <f t="shared" ca="1" si="4"/>
        <v>530.80000000000018</v>
      </c>
      <c r="BR14" s="18">
        <f t="shared" ca="1" si="4"/>
        <v>302.2999999999999</v>
      </c>
      <c r="BS14" s="18">
        <f t="shared" ca="1" si="4"/>
        <v>100.99999999999999</v>
      </c>
      <c r="BT14" s="18">
        <f t="shared" ca="1" si="4"/>
        <v>5.7999999999999989</v>
      </c>
      <c r="BU14" s="18">
        <f t="shared" ca="1" si="4"/>
        <v>0</v>
      </c>
      <c r="BV14" s="18">
        <f t="shared" ca="1" si="4"/>
        <v>0</v>
      </c>
      <c r="BW14" s="18">
        <f t="shared" ca="1" si="4"/>
        <v>31.700000000000003</v>
      </c>
      <c r="BX14" s="18">
        <f t="shared" ca="1" si="4"/>
        <v>192.5</v>
      </c>
      <c r="BY14" s="18">
        <f t="shared" ca="1" si="4"/>
        <v>297.39999999999998</v>
      </c>
      <c r="BZ14" s="18">
        <f t="shared" ca="1" si="4"/>
        <v>512.9</v>
      </c>
      <c r="CA14" s="18"/>
      <c r="CB14" s="18">
        <f t="shared" si="14"/>
        <v>2011</v>
      </c>
      <c r="CC14" s="18">
        <f t="shared" ca="1" si="5"/>
        <v>714.3</v>
      </c>
      <c r="CD14" s="18">
        <f t="shared" ca="1" si="5"/>
        <v>579.09999999999991</v>
      </c>
      <c r="CE14" s="18">
        <f t="shared" ca="1" si="5"/>
        <v>468.80000000000007</v>
      </c>
      <c r="CF14" s="18">
        <f t="shared" ca="1" si="5"/>
        <v>244.29999999999998</v>
      </c>
      <c r="CG14" s="18">
        <f t="shared" ca="1" si="5"/>
        <v>61.100000000000009</v>
      </c>
      <c r="CH14" s="18">
        <f t="shared" ca="1" si="5"/>
        <v>0</v>
      </c>
      <c r="CI14" s="18">
        <f t="shared" ca="1" si="5"/>
        <v>0</v>
      </c>
      <c r="CJ14" s="18">
        <f t="shared" ca="1" si="5"/>
        <v>0</v>
      </c>
      <c r="CK14" s="18">
        <f t="shared" ca="1" si="5"/>
        <v>15.7</v>
      </c>
      <c r="CL14" s="18">
        <f t="shared" ca="1" si="5"/>
        <v>137.9</v>
      </c>
      <c r="CM14" s="18">
        <f t="shared" ca="1" si="5"/>
        <v>237.4</v>
      </c>
      <c r="CN14" s="18">
        <f t="shared" ca="1" si="5"/>
        <v>450.9</v>
      </c>
      <c r="CO14" s="18"/>
      <c r="CP14" s="18">
        <f t="shared" si="15"/>
        <v>2011</v>
      </c>
      <c r="CQ14" s="18">
        <f t="shared" ca="1" si="6"/>
        <v>652.29999999999984</v>
      </c>
      <c r="CR14" s="18">
        <f t="shared" ca="1" si="6"/>
        <v>523.09999999999991</v>
      </c>
      <c r="CS14" s="18">
        <f t="shared" ca="1" si="6"/>
        <v>406.8</v>
      </c>
      <c r="CT14" s="18">
        <f t="shared" ca="1" si="6"/>
        <v>187.79999999999998</v>
      </c>
      <c r="CU14" s="18">
        <f t="shared" ca="1" si="6"/>
        <v>32.300000000000004</v>
      </c>
      <c r="CV14" s="18">
        <f t="shared" ca="1" si="6"/>
        <v>0</v>
      </c>
      <c r="CW14" s="18">
        <f t="shared" ca="1" si="6"/>
        <v>0</v>
      </c>
      <c r="CX14" s="18">
        <f t="shared" ca="1" si="6"/>
        <v>0</v>
      </c>
      <c r="CY14" s="18">
        <f t="shared" ca="1" si="6"/>
        <v>7.5</v>
      </c>
      <c r="CZ14" s="18">
        <f t="shared" ca="1" si="6"/>
        <v>89.3</v>
      </c>
      <c r="DA14" s="18">
        <f t="shared" ca="1" si="6"/>
        <v>177.5</v>
      </c>
      <c r="DB14" s="18">
        <f t="shared" ca="1" si="6"/>
        <v>388.89999999999992</v>
      </c>
      <c r="DC14" s="18"/>
      <c r="DD14" s="18">
        <f t="shared" si="16"/>
        <v>2011</v>
      </c>
      <c r="DE14" s="18">
        <f t="shared" ca="1" si="17"/>
        <v>590.29999999999984</v>
      </c>
      <c r="DF14" s="18">
        <f t="shared" ca="1" si="17"/>
        <v>467.09999999999991</v>
      </c>
      <c r="DG14" s="18">
        <f t="shared" ca="1" si="17"/>
        <v>344.8</v>
      </c>
      <c r="DH14" s="18">
        <f t="shared" ca="1" si="17"/>
        <v>133.70000000000002</v>
      </c>
      <c r="DI14" s="18">
        <f t="shared" ca="1" si="17"/>
        <v>11.9</v>
      </c>
      <c r="DJ14" s="18">
        <f t="shared" ca="1" si="17"/>
        <v>0</v>
      </c>
      <c r="DK14" s="18">
        <f t="shared" ca="1" si="17"/>
        <v>0</v>
      </c>
      <c r="DL14" s="18">
        <f t="shared" ca="1" si="17"/>
        <v>0</v>
      </c>
      <c r="DM14" s="18">
        <f t="shared" ca="1" si="17"/>
        <v>2.3000000000000007</v>
      </c>
      <c r="DN14" s="18">
        <f t="shared" ca="1" si="17"/>
        <v>50</v>
      </c>
      <c r="DO14" s="18">
        <f t="shared" ca="1" si="17"/>
        <v>124.1</v>
      </c>
      <c r="DP14" s="18">
        <f t="shared" ca="1" si="17"/>
        <v>326.89999999999992</v>
      </c>
      <c r="DQ14" s="18"/>
      <c r="DR14" s="18">
        <f t="shared" si="18"/>
        <v>2011</v>
      </c>
      <c r="DS14" s="18">
        <f t="shared" ca="1" si="19"/>
        <v>528.29999999999995</v>
      </c>
      <c r="DT14" s="18">
        <f t="shared" ca="1" si="19"/>
        <v>411.09999999999991</v>
      </c>
      <c r="DU14" s="18">
        <f t="shared" ca="1" si="19"/>
        <v>282.8</v>
      </c>
      <c r="DV14" s="18">
        <f t="shared" ca="1" si="19"/>
        <v>83.200000000000017</v>
      </c>
      <c r="DW14" s="18">
        <f t="shared" ca="1" si="19"/>
        <v>1.9000000000000004</v>
      </c>
      <c r="DX14" s="18">
        <f t="shared" ca="1" si="19"/>
        <v>0</v>
      </c>
      <c r="DY14" s="18">
        <f t="shared" ca="1" si="19"/>
        <v>0</v>
      </c>
      <c r="DZ14" s="18">
        <f t="shared" ca="1" si="19"/>
        <v>0</v>
      </c>
      <c r="EA14" s="18">
        <f t="shared" ca="1" si="19"/>
        <v>0</v>
      </c>
      <c r="EB14" s="18">
        <f t="shared" ca="1" si="19"/>
        <v>27</v>
      </c>
      <c r="EC14" s="18">
        <f t="shared" ca="1" si="19"/>
        <v>79.8</v>
      </c>
      <c r="ED14" s="18">
        <f t="shared" ca="1" si="19"/>
        <v>265.09999999999997</v>
      </c>
      <c r="EE14" s="18"/>
    </row>
    <row r="15" spans="1:156">
      <c r="A15">
        <v>2003</v>
      </c>
      <c r="B15">
        <v>2</v>
      </c>
      <c r="C15" s="15">
        <v>-9.1750000000000007</v>
      </c>
      <c r="D15">
        <v>872.89999999999986</v>
      </c>
      <c r="E15">
        <v>0</v>
      </c>
      <c r="F15">
        <v>816.89999999999986</v>
      </c>
      <c r="G15">
        <v>0</v>
      </c>
      <c r="H15">
        <v>760.89999999999986</v>
      </c>
      <c r="I15">
        <v>0</v>
      </c>
      <c r="J15">
        <v>704.89999999999986</v>
      </c>
      <c r="K15">
        <v>0</v>
      </c>
      <c r="L15">
        <v>648.89999999999986</v>
      </c>
      <c r="M15">
        <v>0</v>
      </c>
      <c r="N15">
        <v>592.9</v>
      </c>
      <c r="O15">
        <v>0</v>
      </c>
      <c r="P15">
        <v>536.90000000000009</v>
      </c>
      <c r="Q15">
        <v>0</v>
      </c>
      <c r="R15">
        <v>480.90000000000009</v>
      </c>
      <c r="S15">
        <v>0</v>
      </c>
      <c r="X15" s="18">
        <f t="shared" si="9"/>
        <v>2012</v>
      </c>
      <c r="Y15" s="18">
        <f t="shared" ca="1" si="10"/>
        <v>794.8</v>
      </c>
      <c r="Z15" s="18">
        <f t="shared" ca="1" si="10"/>
        <v>701.50000000000011</v>
      </c>
      <c r="AA15" s="18">
        <f t="shared" ca="1" si="10"/>
        <v>544.79999999999995</v>
      </c>
      <c r="AB15" s="18">
        <f t="shared" ca="1" si="10"/>
        <v>491.3</v>
      </c>
      <c r="AC15" s="18">
        <f t="shared" ca="1" si="10"/>
        <v>220.8</v>
      </c>
      <c r="AD15" s="18">
        <f t="shared" ca="1" si="10"/>
        <v>118.89999999999998</v>
      </c>
      <c r="AE15" s="18">
        <f t="shared" ca="1" si="10"/>
        <v>34.799999999999997</v>
      </c>
      <c r="AF15" s="18">
        <f t="shared" ca="1" si="10"/>
        <v>48.600000000000009</v>
      </c>
      <c r="AG15" s="18">
        <f t="shared" ca="1" si="10"/>
        <v>190.3</v>
      </c>
      <c r="AH15" s="18">
        <f t="shared" ca="1" si="10"/>
        <v>352.50000000000006</v>
      </c>
      <c r="AI15" s="18">
        <f t="shared" ca="1" si="10"/>
        <v>607.4</v>
      </c>
      <c r="AJ15" s="18">
        <f t="shared" ca="1" si="10"/>
        <v>714.80000000000007</v>
      </c>
      <c r="AK15" s="18"/>
      <c r="AL15" s="18">
        <f t="shared" si="11"/>
        <v>2012</v>
      </c>
      <c r="AM15" s="18">
        <f t="shared" ca="1" si="1"/>
        <v>732.8</v>
      </c>
      <c r="AN15" s="18">
        <f t="shared" ca="1" si="1"/>
        <v>643.50000000000011</v>
      </c>
      <c r="AO15" s="18">
        <f t="shared" ca="1" si="1"/>
        <v>482.79999999999995</v>
      </c>
      <c r="AP15" s="18">
        <f t="shared" ca="1" si="1"/>
        <v>431.3</v>
      </c>
      <c r="AQ15" s="18">
        <f t="shared" ca="1" si="1"/>
        <v>161.4</v>
      </c>
      <c r="AR15" s="18">
        <f t="shared" ca="1" si="1"/>
        <v>72.199999999999989</v>
      </c>
      <c r="AS15" s="18">
        <f t="shared" ca="1" si="1"/>
        <v>6.5999999999999979</v>
      </c>
      <c r="AT15" s="18">
        <f t="shared" ca="1" si="1"/>
        <v>17.3</v>
      </c>
      <c r="AU15" s="18">
        <f t="shared" ca="1" si="1"/>
        <v>133.9</v>
      </c>
      <c r="AV15" s="18">
        <f t="shared" ca="1" si="1"/>
        <v>290.5</v>
      </c>
      <c r="AW15" s="18">
        <f t="shared" ca="1" si="1"/>
        <v>547.39999999999986</v>
      </c>
      <c r="AX15" s="18">
        <f t="shared" ca="1" si="1"/>
        <v>652.80000000000007</v>
      </c>
      <c r="AY15" s="19"/>
      <c r="AZ15" s="18">
        <f t="shared" si="12"/>
        <v>2012</v>
      </c>
      <c r="BA15" s="18">
        <f t="shared" ca="1" si="2"/>
        <v>670.8</v>
      </c>
      <c r="BB15" s="18">
        <f t="shared" ca="1" si="2"/>
        <v>585.50000000000011</v>
      </c>
      <c r="BC15" s="18">
        <f t="shared" ca="1" si="2"/>
        <v>420.79999999999995</v>
      </c>
      <c r="BD15" s="18">
        <f t="shared" ca="1" si="2"/>
        <v>371.3</v>
      </c>
      <c r="BE15" s="18">
        <f t="shared" ca="1" si="2"/>
        <v>110.89999999999999</v>
      </c>
      <c r="BF15" s="18">
        <f t="shared" ca="1" si="2"/>
        <v>36.79999999999999</v>
      </c>
      <c r="BG15" s="18">
        <f t="shared" ca="1" si="2"/>
        <v>0</v>
      </c>
      <c r="BH15" s="18">
        <f t="shared" ca="1" si="2"/>
        <v>4.6999999999999993</v>
      </c>
      <c r="BI15" s="18">
        <f t="shared" ca="1" si="2"/>
        <v>90.6</v>
      </c>
      <c r="BJ15" s="18">
        <f t="shared" ca="1" si="2"/>
        <v>228.50000000000003</v>
      </c>
      <c r="BK15" s="18">
        <f t="shared" ca="1" si="2"/>
        <v>487.39999999999992</v>
      </c>
      <c r="BL15" s="18">
        <f t="shared" ca="1" si="2"/>
        <v>590.80000000000007</v>
      </c>
      <c r="BM15" s="19">
        <f t="shared" ca="1" si="3"/>
        <v>3598.1000000000004</v>
      </c>
      <c r="BN15" s="18">
        <f t="shared" si="13"/>
        <v>2012</v>
      </c>
      <c r="BO15" s="18">
        <f t="shared" ca="1" si="4"/>
        <v>608.80000000000007</v>
      </c>
      <c r="BP15" s="18">
        <f t="shared" ca="1" si="4"/>
        <v>527.5</v>
      </c>
      <c r="BQ15" s="18">
        <f t="shared" ca="1" si="4"/>
        <v>358.79999999999995</v>
      </c>
      <c r="BR15" s="18">
        <f t="shared" ca="1" si="4"/>
        <v>311.3</v>
      </c>
      <c r="BS15" s="18">
        <f t="shared" ca="1" si="4"/>
        <v>70.8</v>
      </c>
      <c r="BT15" s="18">
        <f t="shared" ca="1" si="4"/>
        <v>14.2</v>
      </c>
      <c r="BU15" s="18">
        <f t="shared" ca="1" si="4"/>
        <v>0</v>
      </c>
      <c r="BV15" s="18">
        <f t="shared" ca="1" si="4"/>
        <v>0</v>
      </c>
      <c r="BW15" s="18">
        <f t="shared" ca="1" si="4"/>
        <v>56.399999999999991</v>
      </c>
      <c r="BX15" s="18">
        <f t="shared" ca="1" si="4"/>
        <v>169.70000000000002</v>
      </c>
      <c r="BY15" s="18">
        <f t="shared" ca="1" si="4"/>
        <v>427.4</v>
      </c>
      <c r="BZ15" s="18">
        <f t="shared" ca="1" si="4"/>
        <v>528.79999999999995</v>
      </c>
      <c r="CA15" s="18"/>
      <c r="CB15" s="18">
        <f t="shared" si="14"/>
        <v>2012</v>
      </c>
      <c r="CC15" s="18">
        <f t="shared" ca="1" si="5"/>
        <v>546.80000000000007</v>
      </c>
      <c r="CD15" s="18">
        <f t="shared" ca="1" si="5"/>
        <v>469.50000000000011</v>
      </c>
      <c r="CE15" s="18">
        <f t="shared" ca="1" si="5"/>
        <v>297.5</v>
      </c>
      <c r="CF15" s="18">
        <f t="shared" ca="1" si="5"/>
        <v>253.70000000000002</v>
      </c>
      <c r="CG15" s="18">
        <f t="shared" ca="1" si="5"/>
        <v>34.700000000000003</v>
      </c>
      <c r="CH15" s="18">
        <f t="shared" ca="1" si="5"/>
        <v>3.7999999999999989</v>
      </c>
      <c r="CI15" s="18">
        <f t="shared" ca="1" si="5"/>
        <v>0</v>
      </c>
      <c r="CJ15" s="18">
        <f t="shared" ca="1" si="5"/>
        <v>0</v>
      </c>
      <c r="CK15" s="18">
        <f t="shared" ca="1" si="5"/>
        <v>29.200000000000003</v>
      </c>
      <c r="CL15" s="18">
        <f t="shared" ca="1" si="5"/>
        <v>117.6</v>
      </c>
      <c r="CM15" s="18">
        <f t="shared" ca="1" si="5"/>
        <v>367.4</v>
      </c>
      <c r="CN15" s="18">
        <f t="shared" ca="1" si="5"/>
        <v>466.8</v>
      </c>
      <c r="CO15" s="18"/>
      <c r="CP15" s="18">
        <f t="shared" si="15"/>
        <v>2012</v>
      </c>
      <c r="CQ15" s="18">
        <f t="shared" ca="1" si="6"/>
        <v>484.80000000000007</v>
      </c>
      <c r="CR15" s="18">
        <f t="shared" ca="1" si="6"/>
        <v>411.50000000000006</v>
      </c>
      <c r="CS15" s="18">
        <f t="shared" ca="1" si="6"/>
        <v>240.60000000000002</v>
      </c>
      <c r="CT15" s="18">
        <f t="shared" ca="1" si="6"/>
        <v>197.70000000000002</v>
      </c>
      <c r="CU15" s="18">
        <f t="shared" ca="1" si="6"/>
        <v>11.999999999999998</v>
      </c>
      <c r="CV15" s="18">
        <f t="shared" ca="1" si="6"/>
        <v>0.19999999999999929</v>
      </c>
      <c r="CW15" s="18">
        <f t="shared" ca="1" si="6"/>
        <v>0</v>
      </c>
      <c r="CX15" s="18">
        <f t="shared" ca="1" si="6"/>
        <v>0</v>
      </c>
      <c r="CY15" s="18">
        <f t="shared" ca="1" si="6"/>
        <v>10.100000000000001</v>
      </c>
      <c r="CZ15" s="18">
        <f t="shared" ca="1" si="6"/>
        <v>73.199999999999989</v>
      </c>
      <c r="DA15" s="18">
        <f t="shared" ca="1" si="6"/>
        <v>307.39999999999998</v>
      </c>
      <c r="DB15" s="18">
        <f t="shared" ca="1" si="6"/>
        <v>404.8</v>
      </c>
      <c r="DC15" s="18"/>
      <c r="DD15" s="18">
        <f t="shared" si="16"/>
        <v>2012</v>
      </c>
      <c r="DE15" s="18">
        <f t="shared" ca="1" si="17"/>
        <v>422.80000000000013</v>
      </c>
      <c r="DF15" s="18">
        <f t="shared" ca="1" si="17"/>
        <v>353.5</v>
      </c>
      <c r="DG15" s="18">
        <f t="shared" ca="1" si="17"/>
        <v>189.2</v>
      </c>
      <c r="DH15" s="18">
        <f t="shared" ca="1" si="17"/>
        <v>141.69999999999999</v>
      </c>
      <c r="DI15" s="18">
        <f t="shared" ca="1" si="17"/>
        <v>1.0999999999999996</v>
      </c>
      <c r="DJ15" s="18">
        <f t="shared" ca="1" si="17"/>
        <v>0</v>
      </c>
      <c r="DK15" s="18">
        <f t="shared" ca="1" si="17"/>
        <v>0</v>
      </c>
      <c r="DL15" s="18">
        <f t="shared" ca="1" si="17"/>
        <v>0</v>
      </c>
      <c r="DM15" s="18">
        <f t="shared" ca="1" si="17"/>
        <v>0</v>
      </c>
      <c r="DN15" s="18">
        <f t="shared" ca="1" si="17"/>
        <v>39.9</v>
      </c>
      <c r="DO15" s="18">
        <f t="shared" ca="1" si="17"/>
        <v>247.39999999999995</v>
      </c>
      <c r="DP15" s="18">
        <f t="shared" ca="1" si="17"/>
        <v>342.8</v>
      </c>
      <c r="DQ15" s="18"/>
      <c r="DR15" s="18">
        <f t="shared" si="18"/>
        <v>2012</v>
      </c>
      <c r="DS15" s="18">
        <f t="shared" ca="1" si="19"/>
        <v>360.80000000000007</v>
      </c>
      <c r="DT15" s="18">
        <f t="shared" ca="1" si="19"/>
        <v>295.5</v>
      </c>
      <c r="DU15" s="18">
        <f t="shared" ca="1" si="19"/>
        <v>142.19999999999999</v>
      </c>
      <c r="DV15" s="18">
        <f t="shared" ca="1" si="19"/>
        <v>87.5</v>
      </c>
      <c r="DW15" s="18">
        <f t="shared" ca="1" si="19"/>
        <v>0</v>
      </c>
      <c r="DX15" s="18">
        <f t="shared" ca="1" si="19"/>
        <v>0</v>
      </c>
      <c r="DY15" s="18">
        <f t="shared" ca="1" si="19"/>
        <v>0</v>
      </c>
      <c r="DZ15" s="18">
        <f t="shared" ca="1" si="19"/>
        <v>0</v>
      </c>
      <c r="EA15" s="18">
        <f t="shared" ca="1" si="19"/>
        <v>0</v>
      </c>
      <c r="EB15" s="18">
        <f t="shared" ca="1" si="19"/>
        <v>19.400000000000002</v>
      </c>
      <c r="EC15" s="18">
        <f t="shared" ca="1" si="19"/>
        <v>190.7</v>
      </c>
      <c r="ED15" s="18">
        <f t="shared" ca="1" si="19"/>
        <v>281.60000000000002</v>
      </c>
      <c r="EE15" s="18"/>
    </row>
    <row r="16" spans="1:156">
      <c r="A16">
        <v>2003</v>
      </c>
      <c r="B16">
        <v>3</v>
      </c>
      <c r="C16" s="15">
        <v>-1.8935483870967742</v>
      </c>
      <c r="D16">
        <v>740.70000000000027</v>
      </c>
      <c r="E16">
        <v>0</v>
      </c>
      <c r="F16">
        <v>678.70000000000016</v>
      </c>
      <c r="G16">
        <v>0</v>
      </c>
      <c r="H16">
        <v>616.70000000000005</v>
      </c>
      <c r="I16">
        <v>0</v>
      </c>
      <c r="J16">
        <v>554.70000000000005</v>
      </c>
      <c r="K16">
        <v>0</v>
      </c>
      <c r="L16">
        <v>492.7</v>
      </c>
      <c r="M16">
        <v>0</v>
      </c>
      <c r="N16">
        <v>430.69999999999993</v>
      </c>
      <c r="O16">
        <v>0</v>
      </c>
      <c r="P16">
        <v>368.69999999999993</v>
      </c>
      <c r="Q16">
        <v>0</v>
      </c>
      <c r="R16">
        <v>306.7</v>
      </c>
      <c r="S16">
        <v>0</v>
      </c>
      <c r="X16" s="18">
        <f t="shared" si="9"/>
        <v>2013</v>
      </c>
      <c r="Y16" s="18">
        <f t="shared" ca="1" si="10"/>
        <v>822.8</v>
      </c>
      <c r="Z16" s="18">
        <f t="shared" ca="1" si="10"/>
        <v>793.99999999999989</v>
      </c>
      <c r="AA16" s="18">
        <f t="shared" ca="1" si="10"/>
        <v>702.10000000000036</v>
      </c>
      <c r="AB16" s="18">
        <f t="shared" ca="1" si="10"/>
        <v>512.50000000000011</v>
      </c>
      <c r="AC16" s="18">
        <f t="shared" ca="1" si="10"/>
        <v>265</v>
      </c>
      <c r="AD16" s="18">
        <f t="shared" ca="1" si="10"/>
        <v>159.5</v>
      </c>
      <c r="AE16" s="18">
        <f t="shared" ca="1" si="10"/>
        <v>47.800000000000004</v>
      </c>
      <c r="AF16" s="18">
        <f t="shared" ca="1" si="10"/>
        <v>88.300000000000026</v>
      </c>
      <c r="AG16" s="18">
        <f t="shared" ca="1" si="10"/>
        <v>232.19999999999996</v>
      </c>
      <c r="AH16" s="18">
        <f t="shared" ca="1" si="10"/>
        <v>357.2000000000001</v>
      </c>
      <c r="AI16" s="18">
        <f t="shared" ca="1" si="10"/>
        <v>610.90000000000009</v>
      </c>
      <c r="AJ16" s="18">
        <f t="shared" ca="1" si="10"/>
        <v>852.60000000000025</v>
      </c>
      <c r="AK16" s="18"/>
      <c r="AL16" s="18">
        <f t="shared" si="11"/>
        <v>2013</v>
      </c>
      <c r="AM16" s="18">
        <f t="shared" ca="1" si="1"/>
        <v>760.8</v>
      </c>
      <c r="AN16" s="18">
        <f t="shared" ca="1" si="1"/>
        <v>737.99999999999989</v>
      </c>
      <c r="AO16" s="18">
        <f t="shared" ca="1" si="1"/>
        <v>640.10000000000025</v>
      </c>
      <c r="AP16" s="18">
        <f t="shared" ca="1" si="1"/>
        <v>452.50000000000006</v>
      </c>
      <c r="AQ16" s="18">
        <f t="shared" ca="1" si="1"/>
        <v>203.00000000000003</v>
      </c>
      <c r="AR16" s="18">
        <f t="shared" ca="1" si="1"/>
        <v>108.10000000000002</v>
      </c>
      <c r="AS16" s="18">
        <f t="shared" ca="1" si="1"/>
        <v>19.099999999999998</v>
      </c>
      <c r="AT16" s="18">
        <f t="shared" ca="1" si="1"/>
        <v>43.3</v>
      </c>
      <c r="AU16" s="18">
        <f t="shared" ca="1" si="1"/>
        <v>176.89999999999998</v>
      </c>
      <c r="AV16" s="18">
        <f t="shared" ca="1" si="1"/>
        <v>295.2</v>
      </c>
      <c r="AW16" s="18">
        <f t="shared" ca="1" si="1"/>
        <v>550.90000000000009</v>
      </c>
      <c r="AX16" s="18">
        <f t="shared" ca="1" si="1"/>
        <v>790.60000000000025</v>
      </c>
      <c r="AY16" s="19"/>
      <c r="AZ16" s="18">
        <f t="shared" si="12"/>
        <v>2013</v>
      </c>
      <c r="BA16" s="18">
        <f t="shared" ca="1" si="2"/>
        <v>698.8</v>
      </c>
      <c r="BB16" s="18">
        <f t="shared" ca="1" si="2"/>
        <v>681.99999999999989</v>
      </c>
      <c r="BC16" s="18">
        <f t="shared" ca="1" si="2"/>
        <v>578.10000000000025</v>
      </c>
      <c r="BD16" s="18">
        <f t="shared" ca="1" si="2"/>
        <v>392.50000000000011</v>
      </c>
      <c r="BE16" s="18">
        <f t="shared" ca="1" si="2"/>
        <v>142.50000000000003</v>
      </c>
      <c r="BF16" s="18">
        <f t="shared" ca="1" si="2"/>
        <v>62.2</v>
      </c>
      <c r="BG16" s="18">
        <f t="shared" ca="1" si="2"/>
        <v>4.5</v>
      </c>
      <c r="BH16" s="18">
        <f t="shared" ca="1" si="2"/>
        <v>12.500000000000002</v>
      </c>
      <c r="BI16" s="18">
        <f t="shared" ca="1" si="2"/>
        <v>125.4</v>
      </c>
      <c r="BJ16" s="18">
        <f t="shared" ca="1" si="2"/>
        <v>233.39999999999998</v>
      </c>
      <c r="BK16" s="18">
        <f t="shared" ca="1" si="2"/>
        <v>490.90000000000009</v>
      </c>
      <c r="BL16" s="18">
        <f t="shared" ca="1" si="2"/>
        <v>728.60000000000014</v>
      </c>
      <c r="BM16" s="19">
        <f t="shared" ca="1" si="3"/>
        <v>4151.4000000000005</v>
      </c>
      <c r="BN16" s="18">
        <f t="shared" si="13"/>
        <v>2013</v>
      </c>
      <c r="BO16" s="18">
        <f t="shared" ca="1" si="4"/>
        <v>636.79999999999995</v>
      </c>
      <c r="BP16" s="18">
        <f t="shared" ca="1" si="4"/>
        <v>625.99999999999989</v>
      </c>
      <c r="BQ16" s="18">
        <f t="shared" ca="1" si="4"/>
        <v>516.10000000000014</v>
      </c>
      <c r="BR16" s="18">
        <f t="shared" ca="1" si="4"/>
        <v>332.50000000000017</v>
      </c>
      <c r="BS16" s="18">
        <f t="shared" ca="1" si="4"/>
        <v>88.399999999999991</v>
      </c>
      <c r="BT16" s="18">
        <f t="shared" ca="1" si="4"/>
        <v>26.7</v>
      </c>
      <c r="BU16" s="18">
        <f t="shared" ca="1" si="4"/>
        <v>0.19999999999999929</v>
      </c>
      <c r="BV16" s="18">
        <f t="shared" ca="1" si="4"/>
        <v>1.0999999999999996</v>
      </c>
      <c r="BW16" s="18">
        <f t="shared" ca="1" si="4"/>
        <v>83.300000000000011</v>
      </c>
      <c r="BX16" s="18">
        <f t="shared" ca="1" si="4"/>
        <v>175.5</v>
      </c>
      <c r="BY16" s="18">
        <f t="shared" ca="1" si="4"/>
        <v>430.90000000000003</v>
      </c>
      <c r="BZ16" s="18">
        <f t="shared" ca="1" si="4"/>
        <v>666.60000000000014</v>
      </c>
      <c r="CA16" s="18"/>
      <c r="CB16" s="18">
        <f t="shared" si="14"/>
        <v>2013</v>
      </c>
      <c r="CC16" s="18">
        <f t="shared" ca="1" si="5"/>
        <v>574.80000000000007</v>
      </c>
      <c r="CD16" s="18">
        <f t="shared" ca="1" si="5"/>
        <v>570</v>
      </c>
      <c r="CE16" s="18">
        <f t="shared" ca="1" si="5"/>
        <v>454.10000000000014</v>
      </c>
      <c r="CF16" s="18">
        <f t="shared" ca="1" si="5"/>
        <v>272.50000000000006</v>
      </c>
      <c r="CG16" s="18">
        <f t="shared" ca="1" si="5"/>
        <v>52.100000000000009</v>
      </c>
      <c r="CH16" s="18">
        <f t="shared" ca="1" si="5"/>
        <v>6.9</v>
      </c>
      <c r="CI16" s="18">
        <f t="shared" ca="1" si="5"/>
        <v>0</v>
      </c>
      <c r="CJ16" s="18">
        <f t="shared" ca="1" si="5"/>
        <v>0</v>
      </c>
      <c r="CK16" s="18">
        <f t="shared" ca="1" si="5"/>
        <v>47.300000000000004</v>
      </c>
      <c r="CL16" s="18">
        <f t="shared" ca="1" si="5"/>
        <v>123.69999999999999</v>
      </c>
      <c r="CM16" s="18">
        <f t="shared" ca="1" si="5"/>
        <v>370.90000000000003</v>
      </c>
      <c r="CN16" s="18">
        <f t="shared" ca="1" si="5"/>
        <v>604.60000000000014</v>
      </c>
      <c r="CO16" s="18"/>
      <c r="CP16" s="18">
        <f t="shared" si="15"/>
        <v>2013</v>
      </c>
      <c r="CQ16" s="18">
        <f t="shared" ca="1" si="6"/>
        <v>512.80000000000007</v>
      </c>
      <c r="CR16" s="18">
        <f t="shared" ca="1" si="6"/>
        <v>514</v>
      </c>
      <c r="CS16" s="18">
        <f t="shared" ca="1" si="6"/>
        <v>392.10000000000008</v>
      </c>
      <c r="CT16" s="18">
        <f t="shared" ca="1" si="6"/>
        <v>213.3</v>
      </c>
      <c r="CU16" s="18">
        <f t="shared" ca="1" si="6"/>
        <v>28.900000000000002</v>
      </c>
      <c r="CV16" s="18">
        <f t="shared" ca="1" si="6"/>
        <v>0</v>
      </c>
      <c r="CW16" s="18">
        <f t="shared" ca="1" si="6"/>
        <v>0</v>
      </c>
      <c r="CX16" s="18">
        <f t="shared" ca="1" si="6"/>
        <v>0</v>
      </c>
      <c r="CY16" s="18">
        <f t="shared" ca="1" si="6"/>
        <v>19.3</v>
      </c>
      <c r="CZ16" s="18">
        <f t="shared" ca="1" si="6"/>
        <v>81.3</v>
      </c>
      <c r="DA16" s="18">
        <f t="shared" ca="1" si="6"/>
        <v>312.89999999999998</v>
      </c>
      <c r="DB16" s="18">
        <f t="shared" ca="1" si="6"/>
        <v>542.6</v>
      </c>
      <c r="DC16" s="18"/>
      <c r="DD16" s="18">
        <f t="shared" si="16"/>
        <v>2013</v>
      </c>
      <c r="DE16" s="18">
        <f t="shared" ca="1" si="17"/>
        <v>450.80000000000013</v>
      </c>
      <c r="DF16" s="18">
        <f t="shared" ca="1" si="17"/>
        <v>457.99999999999989</v>
      </c>
      <c r="DG16" s="18">
        <f t="shared" ca="1" si="17"/>
        <v>330.10000000000008</v>
      </c>
      <c r="DH16" s="18">
        <f t="shared" ca="1" si="17"/>
        <v>157.19999999999999</v>
      </c>
      <c r="DI16" s="18">
        <f t="shared" ca="1" si="17"/>
        <v>16</v>
      </c>
      <c r="DJ16" s="18">
        <f t="shared" ca="1" si="17"/>
        <v>0</v>
      </c>
      <c r="DK16" s="18">
        <f t="shared" ca="1" si="17"/>
        <v>0</v>
      </c>
      <c r="DL16" s="18">
        <f t="shared" ca="1" si="17"/>
        <v>0</v>
      </c>
      <c r="DM16" s="18">
        <f t="shared" ca="1" si="17"/>
        <v>7.0999999999999988</v>
      </c>
      <c r="DN16" s="18">
        <f t="shared" ca="1" si="17"/>
        <v>48.7</v>
      </c>
      <c r="DO16" s="18">
        <f t="shared" ca="1" si="17"/>
        <v>258.29999999999995</v>
      </c>
      <c r="DP16" s="18">
        <f t="shared" ca="1" si="17"/>
        <v>480.6</v>
      </c>
      <c r="DQ16" s="18"/>
      <c r="DR16" s="18">
        <f t="shared" si="18"/>
        <v>2013</v>
      </c>
      <c r="DS16" s="18">
        <f t="shared" ca="1" si="19"/>
        <v>388.80000000000013</v>
      </c>
      <c r="DT16" s="18">
        <f t="shared" ca="1" si="19"/>
        <v>401.99999999999989</v>
      </c>
      <c r="DU16" s="18">
        <f t="shared" ca="1" si="19"/>
        <v>268.09999999999997</v>
      </c>
      <c r="DV16" s="18">
        <f t="shared" ca="1" si="19"/>
        <v>108.6</v>
      </c>
      <c r="DW16" s="18">
        <f t="shared" ca="1" si="19"/>
        <v>7.4</v>
      </c>
      <c r="DX16" s="18">
        <f t="shared" ca="1" si="19"/>
        <v>0</v>
      </c>
      <c r="DY16" s="18">
        <f t="shared" ca="1" si="19"/>
        <v>0</v>
      </c>
      <c r="DZ16" s="18">
        <f t="shared" ca="1" si="19"/>
        <v>0</v>
      </c>
      <c r="EA16" s="18">
        <f t="shared" ca="1" si="19"/>
        <v>0.29999999999999982</v>
      </c>
      <c r="EB16" s="18">
        <f t="shared" ca="1" si="19"/>
        <v>28.3</v>
      </c>
      <c r="EC16" s="18">
        <f t="shared" ca="1" si="19"/>
        <v>205.79999999999998</v>
      </c>
      <c r="ED16" s="18">
        <f t="shared" ca="1" si="19"/>
        <v>418.6</v>
      </c>
      <c r="EE16" s="18"/>
    </row>
    <row r="17" spans="1:135">
      <c r="A17">
        <v>2003</v>
      </c>
      <c r="B17">
        <v>4</v>
      </c>
      <c r="C17" s="15">
        <v>3.8233333333333328</v>
      </c>
      <c r="D17">
        <v>545.29999999999995</v>
      </c>
      <c r="E17">
        <v>0</v>
      </c>
      <c r="F17">
        <v>485.2999999999999</v>
      </c>
      <c r="G17">
        <v>0</v>
      </c>
      <c r="H17">
        <v>425.29999999999995</v>
      </c>
      <c r="I17">
        <v>0</v>
      </c>
      <c r="J17">
        <v>365.2999999999999</v>
      </c>
      <c r="K17">
        <v>0</v>
      </c>
      <c r="L17">
        <v>305.7999999999999</v>
      </c>
      <c r="M17">
        <v>0.5</v>
      </c>
      <c r="N17">
        <v>249.09999999999994</v>
      </c>
      <c r="O17">
        <v>3.8000000000000007</v>
      </c>
      <c r="P17">
        <v>196.09999999999994</v>
      </c>
      <c r="Q17">
        <v>10.8</v>
      </c>
      <c r="R17">
        <v>148.89999999999998</v>
      </c>
      <c r="S17">
        <v>23.6</v>
      </c>
      <c r="X17" s="18">
        <f t="shared" si="9"/>
        <v>2014</v>
      </c>
      <c r="Y17" s="18">
        <f t="shared" ca="1" si="10"/>
        <v>968.19999999999993</v>
      </c>
      <c r="Z17" s="18">
        <f t="shared" ca="1" si="10"/>
        <v>872.09999999999991</v>
      </c>
      <c r="AA17" s="18">
        <f t="shared" ca="1" si="10"/>
        <v>850.5</v>
      </c>
      <c r="AB17" s="18">
        <f t="shared" ca="1" si="10"/>
        <v>508.4</v>
      </c>
      <c r="AC17" s="18">
        <f t="shared" ca="1" si="10"/>
        <v>287.2</v>
      </c>
      <c r="AD17" s="18">
        <f t="shared" ca="1" si="10"/>
        <v>131.6</v>
      </c>
      <c r="AE17" s="18">
        <f t="shared" ca="1" si="10"/>
        <v>94.199999999999989</v>
      </c>
      <c r="AF17" s="18">
        <f t="shared" ca="1" si="10"/>
        <v>100.4</v>
      </c>
      <c r="AG17" s="18">
        <f t="shared" ca="1" si="10"/>
        <v>203.3</v>
      </c>
      <c r="AH17" s="18">
        <f t="shared" ca="1" si="10"/>
        <v>338.59999999999991</v>
      </c>
      <c r="AI17" s="18">
        <f t="shared" ca="1" si="10"/>
        <v>580.20000000000005</v>
      </c>
      <c r="AJ17" s="18">
        <f t="shared" ca="1" si="10"/>
        <v>720.89999999999986</v>
      </c>
      <c r="AK17" s="18"/>
      <c r="AL17" s="18">
        <f t="shared" si="11"/>
        <v>2014</v>
      </c>
      <c r="AM17" s="18">
        <f t="shared" ca="1" si="1"/>
        <v>906.19999999999993</v>
      </c>
      <c r="AN17" s="18">
        <f t="shared" ca="1" si="1"/>
        <v>816.09999999999991</v>
      </c>
      <c r="AO17" s="18">
        <f t="shared" ca="1" si="1"/>
        <v>788.49999999999989</v>
      </c>
      <c r="AP17" s="18">
        <f t="shared" ca="1" si="1"/>
        <v>448.4</v>
      </c>
      <c r="AQ17" s="18">
        <f t="shared" ca="1" si="1"/>
        <v>225.20000000000002</v>
      </c>
      <c r="AR17" s="18">
        <f t="shared" ca="1" si="1"/>
        <v>80.199999999999989</v>
      </c>
      <c r="AS17" s="18">
        <f t="shared" ca="1" si="1"/>
        <v>44.4</v>
      </c>
      <c r="AT17" s="18">
        <f t="shared" ca="1" si="1"/>
        <v>49.300000000000004</v>
      </c>
      <c r="AU17" s="18">
        <f t="shared" ca="1" si="1"/>
        <v>147.70000000000005</v>
      </c>
      <c r="AV17" s="18">
        <f t="shared" ca="1" si="1"/>
        <v>276.59999999999997</v>
      </c>
      <c r="AW17" s="18">
        <f t="shared" ca="1" si="1"/>
        <v>520.20000000000005</v>
      </c>
      <c r="AX17" s="18">
        <f t="shared" ca="1" si="1"/>
        <v>658.9</v>
      </c>
      <c r="AY17" s="19"/>
      <c r="AZ17" s="18">
        <f t="shared" si="12"/>
        <v>2014</v>
      </c>
      <c r="BA17" s="18">
        <f t="shared" ca="1" si="2"/>
        <v>844.19999999999982</v>
      </c>
      <c r="BB17" s="18">
        <f t="shared" ca="1" si="2"/>
        <v>760.09999999999991</v>
      </c>
      <c r="BC17" s="18">
        <f t="shared" ca="1" si="2"/>
        <v>726.49999999999989</v>
      </c>
      <c r="BD17" s="18">
        <f t="shared" ca="1" si="2"/>
        <v>388.4</v>
      </c>
      <c r="BE17" s="18">
        <f t="shared" ca="1" si="2"/>
        <v>165.4</v>
      </c>
      <c r="BF17" s="18">
        <f t="shared" ca="1" si="2"/>
        <v>39.300000000000011</v>
      </c>
      <c r="BG17" s="18">
        <f t="shared" ca="1" si="2"/>
        <v>13.500000000000004</v>
      </c>
      <c r="BH17" s="18">
        <f t="shared" ca="1" si="2"/>
        <v>19.3</v>
      </c>
      <c r="BI17" s="18">
        <f t="shared" ca="1" si="2"/>
        <v>101.4</v>
      </c>
      <c r="BJ17" s="18">
        <f t="shared" ca="1" si="2"/>
        <v>215.79999999999998</v>
      </c>
      <c r="BK17" s="18">
        <f t="shared" ca="1" si="2"/>
        <v>460.2000000000001</v>
      </c>
      <c r="BL17" s="18">
        <f t="shared" ca="1" si="2"/>
        <v>596.89999999999986</v>
      </c>
      <c r="BM17" s="19">
        <f t="shared" ca="1" si="3"/>
        <v>4331.0000000000009</v>
      </c>
      <c r="BN17" s="18">
        <f t="shared" si="13"/>
        <v>2014</v>
      </c>
      <c r="BO17" s="18">
        <f t="shared" ca="1" si="4"/>
        <v>782.19999999999982</v>
      </c>
      <c r="BP17" s="18">
        <f t="shared" ca="1" si="4"/>
        <v>704.09999999999991</v>
      </c>
      <c r="BQ17" s="18">
        <f t="shared" ca="1" si="4"/>
        <v>664.5</v>
      </c>
      <c r="BR17" s="18">
        <f t="shared" ca="1" si="4"/>
        <v>328.4</v>
      </c>
      <c r="BS17" s="18">
        <f t="shared" ca="1" si="4"/>
        <v>110.40000000000002</v>
      </c>
      <c r="BT17" s="18">
        <f t="shared" ca="1" si="4"/>
        <v>12.299999999999999</v>
      </c>
      <c r="BU17" s="18">
        <f t="shared" ca="1" si="4"/>
        <v>1.5</v>
      </c>
      <c r="BV17" s="18">
        <f t="shared" ca="1" si="4"/>
        <v>5.8000000000000007</v>
      </c>
      <c r="BW17" s="18">
        <f t="shared" ca="1" si="4"/>
        <v>58.999999999999986</v>
      </c>
      <c r="BX17" s="18">
        <f t="shared" ca="1" si="4"/>
        <v>160.60000000000005</v>
      </c>
      <c r="BY17" s="18">
        <f t="shared" ca="1" si="4"/>
        <v>400.2000000000001</v>
      </c>
      <c r="BZ17" s="18">
        <f t="shared" ca="1" si="4"/>
        <v>534.9</v>
      </c>
      <c r="CA17" s="18"/>
      <c r="CB17" s="18">
        <f t="shared" si="14"/>
        <v>2014</v>
      </c>
      <c r="CC17" s="18">
        <f t="shared" ca="1" si="5"/>
        <v>720.19999999999982</v>
      </c>
      <c r="CD17" s="18">
        <f t="shared" ca="1" si="5"/>
        <v>648.09999999999991</v>
      </c>
      <c r="CE17" s="18">
        <f t="shared" ca="1" si="5"/>
        <v>602.49999999999989</v>
      </c>
      <c r="CF17" s="18">
        <f t="shared" ca="1" si="5"/>
        <v>268.40000000000003</v>
      </c>
      <c r="CG17" s="18">
        <f t="shared" ca="1" si="5"/>
        <v>65</v>
      </c>
      <c r="CH17" s="18">
        <f t="shared" ca="1" si="5"/>
        <v>1.5</v>
      </c>
      <c r="CI17" s="18">
        <f t="shared" ca="1" si="5"/>
        <v>0</v>
      </c>
      <c r="CJ17" s="18">
        <f t="shared" ca="1" si="5"/>
        <v>0.40000000000000036</v>
      </c>
      <c r="CK17" s="18">
        <f t="shared" ca="1" si="5"/>
        <v>32.700000000000003</v>
      </c>
      <c r="CL17" s="18">
        <f t="shared" ca="1" si="5"/>
        <v>111.60000000000002</v>
      </c>
      <c r="CM17" s="18">
        <f t="shared" ca="1" si="5"/>
        <v>340.2</v>
      </c>
      <c r="CN17" s="18">
        <f t="shared" ca="1" si="5"/>
        <v>472.90000000000003</v>
      </c>
      <c r="CO17" s="18"/>
      <c r="CP17" s="18">
        <f t="shared" si="15"/>
        <v>2014</v>
      </c>
      <c r="CQ17" s="18">
        <f t="shared" ca="1" si="6"/>
        <v>658.19999999999993</v>
      </c>
      <c r="CR17" s="18">
        <f t="shared" ca="1" si="6"/>
        <v>592.09999999999991</v>
      </c>
      <c r="CS17" s="18">
        <f t="shared" ca="1" si="6"/>
        <v>540.5</v>
      </c>
      <c r="CT17" s="18">
        <f t="shared" ca="1" si="6"/>
        <v>209.10000000000002</v>
      </c>
      <c r="CU17" s="18">
        <f t="shared" ca="1" si="6"/>
        <v>38</v>
      </c>
      <c r="CV17" s="18">
        <f t="shared" ca="1" si="6"/>
        <v>0</v>
      </c>
      <c r="CW17" s="18">
        <f t="shared" ca="1" si="6"/>
        <v>0</v>
      </c>
      <c r="CX17" s="18">
        <f t="shared" ca="1" si="6"/>
        <v>0</v>
      </c>
      <c r="CY17" s="18">
        <f t="shared" ca="1" si="6"/>
        <v>18.600000000000001</v>
      </c>
      <c r="CZ17" s="18">
        <f t="shared" ca="1" si="6"/>
        <v>68.8</v>
      </c>
      <c r="DA17" s="18">
        <f t="shared" ca="1" si="6"/>
        <v>280.20000000000005</v>
      </c>
      <c r="DB17" s="18">
        <f t="shared" ca="1" si="6"/>
        <v>410.9</v>
      </c>
      <c r="DC17" s="18"/>
      <c r="DD17" s="18">
        <f t="shared" si="16"/>
        <v>2014</v>
      </c>
      <c r="DE17" s="18">
        <f t="shared" ca="1" si="17"/>
        <v>596.19999999999993</v>
      </c>
      <c r="DF17" s="18">
        <f t="shared" ca="1" si="17"/>
        <v>536.09999999999991</v>
      </c>
      <c r="DG17" s="18">
        <f t="shared" ca="1" si="17"/>
        <v>478.50000000000006</v>
      </c>
      <c r="DH17" s="18">
        <f t="shared" ca="1" si="17"/>
        <v>151.10000000000005</v>
      </c>
      <c r="DI17" s="18">
        <f t="shared" ca="1" si="17"/>
        <v>16</v>
      </c>
      <c r="DJ17" s="18">
        <f t="shared" ca="1" si="17"/>
        <v>0</v>
      </c>
      <c r="DK17" s="18">
        <f t="shared" ca="1" si="17"/>
        <v>0</v>
      </c>
      <c r="DL17" s="18">
        <f t="shared" ca="1" si="17"/>
        <v>0</v>
      </c>
      <c r="DM17" s="18">
        <f t="shared" ca="1" si="17"/>
        <v>7.1</v>
      </c>
      <c r="DN17" s="18">
        <f t="shared" ca="1" si="17"/>
        <v>34.199999999999989</v>
      </c>
      <c r="DO17" s="18">
        <f t="shared" ca="1" si="17"/>
        <v>223.49999999999997</v>
      </c>
      <c r="DP17" s="18">
        <f t="shared" ca="1" si="17"/>
        <v>348.9</v>
      </c>
      <c r="DQ17" s="18"/>
      <c r="DR17" s="18">
        <f t="shared" si="18"/>
        <v>2014</v>
      </c>
      <c r="DS17" s="18">
        <f t="shared" ca="1" si="19"/>
        <v>534.20000000000005</v>
      </c>
      <c r="DT17" s="18">
        <f t="shared" ca="1" si="19"/>
        <v>480.09999999999997</v>
      </c>
      <c r="DU17" s="18">
        <f t="shared" ca="1" si="19"/>
        <v>416.50000000000006</v>
      </c>
      <c r="DV17" s="18">
        <f t="shared" ca="1" si="19"/>
        <v>101.00000000000001</v>
      </c>
      <c r="DW17" s="18">
        <f t="shared" ca="1" si="19"/>
        <v>1.3999999999999995</v>
      </c>
      <c r="DX17" s="18">
        <f t="shared" ca="1" si="19"/>
        <v>0</v>
      </c>
      <c r="DY17" s="18">
        <f t="shared" ca="1" si="19"/>
        <v>0</v>
      </c>
      <c r="DZ17" s="18">
        <f t="shared" ca="1" si="19"/>
        <v>0</v>
      </c>
      <c r="EA17" s="18">
        <f t="shared" ca="1" si="19"/>
        <v>0.40000000000000036</v>
      </c>
      <c r="EB17" s="18">
        <f t="shared" ca="1" si="19"/>
        <v>15.599999999999998</v>
      </c>
      <c r="EC17" s="18">
        <f t="shared" ca="1" si="19"/>
        <v>170.79999999999995</v>
      </c>
      <c r="ED17" s="18">
        <f t="shared" ca="1" si="19"/>
        <v>287.39999999999998</v>
      </c>
      <c r="EE17" s="18"/>
    </row>
    <row r="18" spans="1:135">
      <c r="A18">
        <v>2003</v>
      </c>
      <c r="B18">
        <v>5</v>
      </c>
      <c r="C18" s="15">
        <v>12.706451612903228</v>
      </c>
      <c r="D18">
        <v>288.09999999999991</v>
      </c>
      <c r="E18">
        <v>0</v>
      </c>
      <c r="F18">
        <v>226.09999999999991</v>
      </c>
      <c r="G18">
        <v>0</v>
      </c>
      <c r="H18">
        <v>164.09999999999997</v>
      </c>
      <c r="I18">
        <v>0</v>
      </c>
      <c r="J18">
        <v>103.90000000000003</v>
      </c>
      <c r="K18">
        <v>1.8000000000000007</v>
      </c>
      <c r="L18">
        <v>52.100000000000009</v>
      </c>
      <c r="M18">
        <v>12.000000000000004</v>
      </c>
      <c r="N18">
        <v>22.299999999999997</v>
      </c>
      <c r="O18">
        <v>44.2</v>
      </c>
      <c r="P18">
        <v>5.6999999999999993</v>
      </c>
      <c r="Q18">
        <v>89.59999999999998</v>
      </c>
      <c r="R18">
        <v>0</v>
      </c>
      <c r="S18">
        <v>145.9</v>
      </c>
      <c r="X18" s="18">
        <f t="shared" si="9"/>
        <v>2015</v>
      </c>
      <c r="Y18" s="18">
        <f t="shared" ca="1" si="10"/>
        <v>971.19999999999982</v>
      </c>
      <c r="Z18" s="18">
        <f t="shared" ca="1" si="10"/>
        <v>1013.2000000000002</v>
      </c>
      <c r="AA18" s="18">
        <f t="shared" ca="1" si="10"/>
        <v>813.5999999999998</v>
      </c>
      <c r="AB18" s="18">
        <f t="shared" ca="1" si="10"/>
        <v>494.80000000000007</v>
      </c>
      <c r="AC18" s="18">
        <f t="shared" ca="1" si="10"/>
        <v>263.10000000000002</v>
      </c>
      <c r="AD18" s="18">
        <f t="shared" ca="1" si="10"/>
        <v>174.20000000000002</v>
      </c>
      <c r="AE18" s="18">
        <f t="shared" ca="1" si="10"/>
        <v>84.9</v>
      </c>
      <c r="AF18" s="18">
        <f t="shared" ca="1" si="10"/>
        <v>72.700000000000017</v>
      </c>
      <c r="AG18" s="18">
        <f t="shared" ca="1" si="10"/>
        <v>126.30000000000003</v>
      </c>
      <c r="AH18" s="18">
        <f t="shared" ca="1" si="10"/>
        <v>421.99999999999994</v>
      </c>
      <c r="AI18" s="18">
        <f t="shared" ca="1" si="10"/>
        <v>475</v>
      </c>
      <c r="AJ18" s="18">
        <f t="shared" ca="1" si="10"/>
        <v>558.19999999999993</v>
      </c>
      <c r="AK18" s="18"/>
      <c r="AL18" s="18">
        <f t="shared" si="11"/>
        <v>2015</v>
      </c>
      <c r="AM18" s="18">
        <f t="shared" ca="1" si="1"/>
        <v>909.19999999999982</v>
      </c>
      <c r="AN18" s="18">
        <f t="shared" ca="1" si="1"/>
        <v>957.20000000000016</v>
      </c>
      <c r="AO18" s="18">
        <f t="shared" ca="1" si="1"/>
        <v>751.59999999999968</v>
      </c>
      <c r="AP18" s="18">
        <f t="shared" ca="1" si="1"/>
        <v>434.80000000000007</v>
      </c>
      <c r="AQ18" s="18">
        <f t="shared" ca="1" si="1"/>
        <v>201.1</v>
      </c>
      <c r="AR18" s="18">
        <f t="shared" ca="1" si="1"/>
        <v>116.00000000000006</v>
      </c>
      <c r="AS18" s="18">
        <f t="shared" ca="1" si="1"/>
        <v>43.1</v>
      </c>
      <c r="AT18" s="18">
        <f t="shared" ca="1" si="1"/>
        <v>29.3</v>
      </c>
      <c r="AU18" s="18">
        <f t="shared" ca="1" si="1"/>
        <v>80.90000000000002</v>
      </c>
      <c r="AV18" s="18">
        <f t="shared" ca="1" si="1"/>
        <v>359.99999999999994</v>
      </c>
      <c r="AW18" s="18">
        <f t="shared" ca="1" si="1"/>
        <v>415</v>
      </c>
      <c r="AX18" s="18">
        <f t="shared" ca="1" si="1"/>
        <v>496.19999999999993</v>
      </c>
      <c r="AY18" s="19"/>
      <c r="AZ18" s="18">
        <f t="shared" si="12"/>
        <v>2015</v>
      </c>
      <c r="BA18" s="18">
        <f t="shared" ca="1" si="2"/>
        <v>847.19999999999982</v>
      </c>
      <c r="BB18" s="18">
        <f t="shared" ca="1" si="2"/>
        <v>901.20000000000016</v>
      </c>
      <c r="BC18" s="18">
        <f t="shared" ca="1" si="2"/>
        <v>689.5999999999998</v>
      </c>
      <c r="BD18" s="18">
        <f t="shared" ca="1" si="2"/>
        <v>374.8</v>
      </c>
      <c r="BE18" s="18">
        <f t="shared" ca="1" si="2"/>
        <v>140.39999999999998</v>
      </c>
      <c r="BF18" s="18">
        <f t="shared" ca="1" si="2"/>
        <v>63.599999999999987</v>
      </c>
      <c r="BG18" s="18">
        <f t="shared" ca="1" si="2"/>
        <v>17.900000000000002</v>
      </c>
      <c r="BH18" s="18">
        <f t="shared" ca="1" si="2"/>
        <v>4.6000000000000014</v>
      </c>
      <c r="BI18" s="18">
        <f t="shared" ca="1" si="2"/>
        <v>41.7</v>
      </c>
      <c r="BJ18" s="18">
        <f t="shared" ca="1" si="2"/>
        <v>297.99999999999994</v>
      </c>
      <c r="BK18" s="18">
        <f t="shared" ca="1" si="2"/>
        <v>355</v>
      </c>
      <c r="BL18" s="18">
        <f t="shared" ca="1" si="2"/>
        <v>434.2</v>
      </c>
      <c r="BM18" s="19">
        <f t="shared" ca="1" si="3"/>
        <v>4168.2</v>
      </c>
      <c r="BN18" s="18">
        <f t="shared" si="13"/>
        <v>2015</v>
      </c>
      <c r="BO18" s="18">
        <f t="shared" ca="1" si="4"/>
        <v>785.19999999999982</v>
      </c>
      <c r="BP18" s="18">
        <f t="shared" ca="1" si="4"/>
        <v>845.2</v>
      </c>
      <c r="BQ18" s="18">
        <f t="shared" ca="1" si="4"/>
        <v>627.59999999999968</v>
      </c>
      <c r="BR18" s="18">
        <f t="shared" ca="1" si="4"/>
        <v>314.8</v>
      </c>
      <c r="BS18" s="18">
        <f t="shared" ca="1" si="4"/>
        <v>89.7</v>
      </c>
      <c r="BT18" s="18">
        <f t="shared" ca="1" si="4"/>
        <v>26.600000000000005</v>
      </c>
      <c r="BU18" s="18">
        <f t="shared" ca="1" si="4"/>
        <v>5</v>
      </c>
      <c r="BV18" s="18">
        <f t="shared" ca="1" si="4"/>
        <v>0</v>
      </c>
      <c r="BW18" s="18">
        <f t="shared" ca="1" si="4"/>
        <v>18.2</v>
      </c>
      <c r="BX18" s="18">
        <f t="shared" ca="1" si="4"/>
        <v>236.00000000000003</v>
      </c>
      <c r="BY18" s="18">
        <f t="shared" ca="1" si="4"/>
        <v>295</v>
      </c>
      <c r="BZ18" s="18">
        <f t="shared" ca="1" si="4"/>
        <v>372.2</v>
      </c>
      <c r="CA18" s="18"/>
      <c r="CB18" s="18">
        <f t="shared" si="14"/>
        <v>2015</v>
      </c>
      <c r="CC18" s="18">
        <f t="shared" ca="1" si="5"/>
        <v>723.19999999999993</v>
      </c>
      <c r="CD18" s="18">
        <f t="shared" ca="1" si="5"/>
        <v>789.2</v>
      </c>
      <c r="CE18" s="18">
        <f t="shared" ca="1" si="5"/>
        <v>565.5999999999998</v>
      </c>
      <c r="CF18" s="18">
        <f t="shared" ca="1" si="5"/>
        <v>254.80000000000004</v>
      </c>
      <c r="CG18" s="18">
        <f t="shared" ca="1" si="5"/>
        <v>52.100000000000009</v>
      </c>
      <c r="CH18" s="18">
        <f t="shared" ca="1" si="5"/>
        <v>9.6999999999999993</v>
      </c>
      <c r="CI18" s="18">
        <f t="shared" ca="1" si="5"/>
        <v>0.19999999999999929</v>
      </c>
      <c r="CJ18" s="18">
        <f t="shared" ca="1" si="5"/>
        <v>0</v>
      </c>
      <c r="CK18" s="18">
        <f t="shared" ca="1" si="5"/>
        <v>5.8999999999999986</v>
      </c>
      <c r="CL18" s="18">
        <f t="shared" ca="1" si="5"/>
        <v>177.1</v>
      </c>
      <c r="CM18" s="18">
        <f t="shared" ca="1" si="5"/>
        <v>235</v>
      </c>
      <c r="CN18" s="18">
        <f t="shared" ca="1" si="5"/>
        <v>310.20000000000005</v>
      </c>
      <c r="CO18" s="18"/>
      <c r="CP18" s="18">
        <f t="shared" si="15"/>
        <v>2015</v>
      </c>
      <c r="CQ18" s="18">
        <f t="shared" ca="1" si="6"/>
        <v>661.19999999999993</v>
      </c>
      <c r="CR18" s="18">
        <f t="shared" ca="1" si="6"/>
        <v>733.2</v>
      </c>
      <c r="CS18" s="18">
        <f t="shared" ca="1" si="6"/>
        <v>503.59999999999997</v>
      </c>
      <c r="CT18" s="18">
        <f t="shared" ca="1" si="6"/>
        <v>194.8</v>
      </c>
      <c r="CU18" s="18">
        <f t="shared" ca="1" si="6"/>
        <v>26.599999999999998</v>
      </c>
      <c r="CV18" s="18">
        <f t="shared" ca="1" si="6"/>
        <v>1.2999999999999989</v>
      </c>
      <c r="CW18" s="18">
        <f t="shared" ca="1" si="6"/>
        <v>0</v>
      </c>
      <c r="CX18" s="18">
        <f t="shared" ca="1" si="6"/>
        <v>0</v>
      </c>
      <c r="CY18" s="18">
        <f t="shared" ca="1" si="6"/>
        <v>1.6999999999999993</v>
      </c>
      <c r="CZ18" s="18">
        <f t="shared" ca="1" si="6"/>
        <v>122.60000000000002</v>
      </c>
      <c r="DA18" s="18">
        <f t="shared" ca="1" si="6"/>
        <v>177.5</v>
      </c>
      <c r="DB18" s="18">
        <f t="shared" ca="1" si="6"/>
        <v>248.2</v>
      </c>
      <c r="DC18" s="18"/>
      <c r="DD18" s="18">
        <f t="shared" si="16"/>
        <v>2015</v>
      </c>
      <c r="DE18" s="18">
        <f t="shared" ca="1" si="17"/>
        <v>599.19999999999993</v>
      </c>
      <c r="DF18" s="18">
        <f t="shared" ca="1" si="17"/>
        <v>677.2</v>
      </c>
      <c r="DG18" s="18">
        <f t="shared" ca="1" si="17"/>
        <v>441.6</v>
      </c>
      <c r="DH18" s="18">
        <f t="shared" ca="1" si="17"/>
        <v>136.9</v>
      </c>
      <c r="DI18" s="18">
        <f t="shared" ca="1" si="17"/>
        <v>11.299999999999999</v>
      </c>
      <c r="DJ18" s="18">
        <f t="shared" ca="1" si="17"/>
        <v>0</v>
      </c>
      <c r="DK18" s="18">
        <f t="shared" ca="1" si="17"/>
        <v>0</v>
      </c>
      <c r="DL18" s="18">
        <f t="shared" ca="1" si="17"/>
        <v>0</v>
      </c>
      <c r="DM18" s="18">
        <f t="shared" ca="1" si="17"/>
        <v>0</v>
      </c>
      <c r="DN18" s="18">
        <f t="shared" ca="1" si="17"/>
        <v>75.5</v>
      </c>
      <c r="DO18" s="18">
        <f t="shared" ca="1" si="17"/>
        <v>129.79999999999998</v>
      </c>
      <c r="DP18" s="18">
        <f t="shared" ca="1" si="17"/>
        <v>186.20000000000002</v>
      </c>
      <c r="DQ18" s="18"/>
      <c r="DR18" s="18">
        <f t="shared" si="18"/>
        <v>2015</v>
      </c>
      <c r="DS18" s="18">
        <f t="shared" ca="1" si="19"/>
        <v>537.20000000000005</v>
      </c>
      <c r="DT18" s="18">
        <f t="shared" ca="1" si="19"/>
        <v>621.20000000000005</v>
      </c>
      <c r="DU18" s="18">
        <f t="shared" ca="1" si="19"/>
        <v>379.6</v>
      </c>
      <c r="DV18" s="18">
        <f t="shared" ca="1" si="19"/>
        <v>85.5</v>
      </c>
      <c r="DW18" s="18">
        <f t="shared" ca="1" si="19"/>
        <v>3.6999999999999993</v>
      </c>
      <c r="DX18" s="18">
        <f t="shared" ca="1" si="19"/>
        <v>0</v>
      </c>
      <c r="DY18" s="18">
        <f t="shared" ca="1" si="19"/>
        <v>0</v>
      </c>
      <c r="DZ18" s="18">
        <f t="shared" ca="1" si="19"/>
        <v>0</v>
      </c>
      <c r="EA18" s="18">
        <f t="shared" ca="1" si="19"/>
        <v>0</v>
      </c>
      <c r="EB18" s="18">
        <f t="shared" ca="1" si="19"/>
        <v>42.900000000000006</v>
      </c>
      <c r="EC18" s="18">
        <f t="shared" ca="1" si="19"/>
        <v>89.9</v>
      </c>
      <c r="ED18" s="18">
        <f t="shared" ca="1" si="19"/>
        <v>129.10000000000002</v>
      </c>
      <c r="EE18" s="18"/>
    </row>
    <row r="19" spans="1:135">
      <c r="A19">
        <v>2003</v>
      </c>
      <c r="B19">
        <v>6</v>
      </c>
      <c r="C19" s="15">
        <v>17.680000000000003</v>
      </c>
      <c r="D19">
        <v>133.6</v>
      </c>
      <c r="E19">
        <v>4</v>
      </c>
      <c r="F19">
        <v>83.200000000000017</v>
      </c>
      <c r="G19">
        <v>13.600000000000001</v>
      </c>
      <c r="H19">
        <v>40.900000000000006</v>
      </c>
      <c r="I19">
        <v>31.300000000000004</v>
      </c>
      <c r="J19">
        <v>14.799999999999997</v>
      </c>
      <c r="K19">
        <v>65.2</v>
      </c>
      <c r="L19">
        <v>4.3999999999999986</v>
      </c>
      <c r="M19">
        <v>114.79999999999998</v>
      </c>
      <c r="N19">
        <v>0.19999999999999929</v>
      </c>
      <c r="O19">
        <v>170.60000000000002</v>
      </c>
      <c r="P19">
        <v>0</v>
      </c>
      <c r="Q19">
        <v>230.40000000000003</v>
      </c>
      <c r="R19">
        <v>0</v>
      </c>
      <c r="S19">
        <v>290.40000000000003</v>
      </c>
      <c r="X19" s="18">
        <f t="shared" si="9"/>
        <v>2016</v>
      </c>
      <c r="Y19" s="18">
        <f t="shared" ca="1" si="10"/>
        <v>828.00000000000011</v>
      </c>
      <c r="Z19" s="18">
        <f t="shared" ca="1" si="10"/>
        <v>796.69999999999982</v>
      </c>
      <c r="AA19" s="18">
        <f t="shared" ca="1" si="10"/>
        <v>660.8</v>
      </c>
      <c r="AB19" s="18">
        <f t="shared" ca="1" si="10"/>
        <v>539.4000000000002</v>
      </c>
      <c r="AC19" s="18">
        <f t="shared" ca="1" si="10"/>
        <v>284.09999999999991</v>
      </c>
      <c r="AD19" s="18">
        <f t="shared" ca="1" si="10"/>
        <v>137.90000000000003</v>
      </c>
      <c r="AE19" s="18">
        <f t="shared" ca="1" si="10"/>
        <v>42.1</v>
      </c>
      <c r="AF19" s="18">
        <f t="shared" ca="1" si="10"/>
        <v>27.700000000000003</v>
      </c>
      <c r="AG19" s="18">
        <f t="shared" ca="1" si="10"/>
        <v>151.29999999999998</v>
      </c>
      <c r="AH19" s="18">
        <f t="shared" ca="1" si="10"/>
        <v>375.50000000000006</v>
      </c>
      <c r="AI19" s="18">
        <f t="shared" ca="1" si="10"/>
        <v>521.59999999999991</v>
      </c>
      <c r="AJ19" s="18">
        <f t="shared" ca="1" si="10"/>
        <v>732.69999999999993</v>
      </c>
      <c r="AK19" s="18"/>
      <c r="AL19" s="18">
        <f t="shared" si="11"/>
        <v>2016</v>
      </c>
      <c r="AM19" s="18">
        <f t="shared" ca="1" si="1"/>
        <v>766.00000000000011</v>
      </c>
      <c r="AN19" s="18">
        <f t="shared" ca="1" si="1"/>
        <v>738.69999999999982</v>
      </c>
      <c r="AO19" s="18">
        <f t="shared" ca="1" si="1"/>
        <v>598.79999999999995</v>
      </c>
      <c r="AP19" s="18">
        <f t="shared" ca="1" si="1"/>
        <v>479.4000000000002</v>
      </c>
      <c r="AQ19" s="18">
        <f t="shared" ca="1" si="1"/>
        <v>225.99999999999997</v>
      </c>
      <c r="AR19" s="18">
        <f t="shared" ca="1" si="1"/>
        <v>83.5</v>
      </c>
      <c r="AS19" s="18">
        <f t="shared" ca="1" si="1"/>
        <v>17.099999999999994</v>
      </c>
      <c r="AT19" s="18">
        <f t="shared" ca="1" si="1"/>
        <v>7.3000000000000007</v>
      </c>
      <c r="AU19" s="18">
        <f t="shared" ca="1" si="1"/>
        <v>100.50000000000001</v>
      </c>
      <c r="AV19" s="18">
        <f t="shared" ca="1" si="1"/>
        <v>313.50000000000006</v>
      </c>
      <c r="AW19" s="18">
        <f t="shared" ca="1" si="1"/>
        <v>461.59999999999991</v>
      </c>
      <c r="AX19" s="18">
        <f t="shared" ca="1" si="1"/>
        <v>670.69999999999993</v>
      </c>
      <c r="AY19" s="19"/>
      <c r="AZ19" s="18">
        <f t="shared" si="12"/>
        <v>2016</v>
      </c>
      <c r="BA19" s="18">
        <f t="shared" ca="1" si="2"/>
        <v>704.00000000000011</v>
      </c>
      <c r="BB19" s="18">
        <f t="shared" ca="1" si="2"/>
        <v>680.69999999999982</v>
      </c>
      <c r="BC19" s="18">
        <f t="shared" ca="1" si="2"/>
        <v>536.79999999999995</v>
      </c>
      <c r="BD19" s="18">
        <f t="shared" ca="1" si="2"/>
        <v>419.40000000000015</v>
      </c>
      <c r="BE19" s="18">
        <f t="shared" ca="1" si="2"/>
        <v>175.5</v>
      </c>
      <c r="BF19" s="18">
        <f t="shared" ca="1" si="2"/>
        <v>40.700000000000003</v>
      </c>
      <c r="BG19" s="18">
        <f t="shared" ca="1" si="2"/>
        <v>1.3999999999999986</v>
      </c>
      <c r="BH19" s="18">
        <f t="shared" ca="1" si="2"/>
        <v>1.8000000000000007</v>
      </c>
      <c r="BI19" s="18">
        <f t="shared" ca="1" si="2"/>
        <v>59</v>
      </c>
      <c r="BJ19" s="18">
        <f t="shared" ca="1" si="2"/>
        <v>252.20000000000005</v>
      </c>
      <c r="BK19" s="18">
        <f t="shared" ca="1" si="2"/>
        <v>401.59999999999991</v>
      </c>
      <c r="BL19" s="18">
        <f t="shared" ca="1" si="2"/>
        <v>608.69999999999993</v>
      </c>
      <c r="BM19" s="19">
        <f t="shared" ca="1" si="3"/>
        <v>3881.7999999999997</v>
      </c>
      <c r="BN19" s="18">
        <f t="shared" si="13"/>
        <v>2016</v>
      </c>
      <c r="BO19" s="18">
        <f t="shared" ca="1" si="4"/>
        <v>642</v>
      </c>
      <c r="BP19" s="18">
        <f t="shared" ca="1" si="4"/>
        <v>622.69999999999982</v>
      </c>
      <c r="BQ19" s="18">
        <f t="shared" ca="1" si="4"/>
        <v>474.7999999999999</v>
      </c>
      <c r="BR19" s="18">
        <f t="shared" ca="1" si="4"/>
        <v>359.40000000000015</v>
      </c>
      <c r="BS19" s="18">
        <f t="shared" ca="1" si="4"/>
        <v>128.20000000000002</v>
      </c>
      <c r="BT19" s="18">
        <f t="shared" ca="1" si="4"/>
        <v>16.700000000000003</v>
      </c>
      <c r="BU19" s="18">
        <f t="shared" ca="1" si="4"/>
        <v>0</v>
      </c>
      <c r="BV19" s="18">
        <f t="shared" ca="1" si="4"/>
        <v>0</v>
      </c>
      <c r="BW19" s="18">
        <f t="shared" ca="1" si="4"/>
        <v>27.4</v>
      </c>
      <c r="BX19" s="18">
        <f t="shared" ca="1" si="4"/>
        <v>194.20000000000002</v>
      </c>
      <c r="BY19" s="18">
        <f t="shared" ca="1" si="4"/>
        <v>341.59999999999997</v>
      </c>
      <c r="BZ19" s="18">
        <f t="shared" ca="1" si="4"/>
        <v>546.69999999999993</v>
      </c>
      <c r="CA19" s="18"/>
      <c r="CB19" s="18">
        <f t="shared" si="14"/>
        <v>2016</v>
      </c>
      <c r="CC19" s="18">
        <f t="shared" ca="1" si="5"/>
        <v>579.99999999999989</v>
      </c>
      <c r="CD19" s="18">
        <f t="shared" ca="1" si="5"/>
        <v>564.69999999999982</v>
      </c>
      <c r="CE19" s="18">
        <f t="shared" ca="1" si="5"/>
        <v>412.79999999999995</v>
      </c>
      <c r="CF19" s="18">
        <f t="shared" ca="1" si="5"/>
        <v>299.40000000000009</v>
      </c>
      <c r="CG19" s="18">
        <f t="shared" ca="1" si="5"/>
        <v>89.399999999999991</v>
      </c>
      <c r="CH19" s="18">
        <f t="shared" ca="1" si="5"/>
        <v>3.3000000000000007</v>
      </c>
      <c r="CI19" s="18">
        <f t="shared" ca="1" si="5"/>
        <v>0</v>
      </c>
      <c r="CJ19" s="18">
        <f t="shared" ca="1" si="5"/>
        <v>0</v>
      </c>
      <c r="CK19" s="18">
        <f t="shared" ca="1" si="5"/>
        <v>10.3</v>
      </c>
      <c r="CL19" s="18">
        <f t="shared" ca="1" si="5"/>
        <v>143.80000000000001</v>
      </c>
      <c r="CM19" s="18">
        <f t="shared" ca="1" si="5"/>
        <v>281.60000000000002</v>
      </c>
      <c r="CN19" s="18">
        <f t="shared" ca="1" si="5"/>
        <v>484.70000000000005</v>
      </c>
      <c r="CO19" s="18"/>
      <c r="CP19" s="18">
        <f t="shared" si="15"/>
        <v>2016</v>
      </c>
      <c r="CQ19" s="18">
        <f t="shared" ca="1" si="6"/>
        <v>518</v>
      </c>
      <c r="CR19" s="18">
        <f t="shared" ca="1" si="6"/>
        <v>506.69999999999993</v>
      </c>
      <c r="CS19" s="18">
        <f t="shared" ca="1" si="6"/>
        <v>350.79999999999995</v>
      </c>
      <c r="CT19" s="18">
        <f t="shared" ca="1" si="6"/>
        <v>239.8</v>
      </c>
      <c r="CU19" s="18">
        <f t="shared" ca="1" si="6"/>
        <v>53.999999999999993</v>
      </c>
      <c r="CV19" s="18">
        <f t="shared" ca="1" si="6"/>
        <v>0</v>
      </c>
      <c r="CW19" s="18">
        <f t="shared" ca="1" si="6"/>
        <v>0</v>
      </c>
      <c r="CX19" s="18">
        <f t="shared" ca="1" si="6"/>
        <v>0</v>
      </c>
      <c r="CY19" s="18">
        <f t="shared" ca="1" si="6"/>
        <v>3.0999999999999996</v>
      </c>
      <c r="CZ19" s="18">
        <f t="shared" ca="1" si="6"/>
        <v>105.6</v>
      </c>
      <c r="DA19" s="18">
        <f t="shared" ca="1" si="6"/>
        <v>222.3</v>
      </c>
      <c r="DB19" s="18">
        <f t="shared" ca="1" si="6"/>
        <v>422.7000000000001</v>
      </c>
      <c r="DC19" s="18"/>
      <c r="DD19" s="18">
        <f t="shared" si="16"/>
        <v>2016</v>
      </c>
      <c r="DE19" s="18">
        <f t="shared" ca="1" si="17"/>
        <v>456</v>
      </c>
      <c r="DF19" s="18">
        <f t="shared" ca="1" si="17"/>
        <v>448.69999999999993</v>
      </c>
      <c r="DG19" s="18">
        <f t="shared" ca="1" si="17"/>
        <v>288.79999999999995</v>
      </c>
      <c r="DH19" s="18">
        <f t="shared" ca="1" si="17"/>
        <v>182.99999999999997</v>
      </c>
      <c r="DI19" s="18">
        <f t="shared" ca="1" si="17"/>
        <v>27.200000000000003</v>
      </c>
      <c r="DJ19" s="18">
        <f t="shared" ca="1" si="17"/>
        <v>0</v>
      </c>
      <c r="DK19" s="18">
        <f t="shared" ca="1" si="17"/>
        <v>0</v>
      </c>
      <c r="DL19" s="18">
        <f t="shared" ca="1" si="17"/>
        <v>0</v>
      </c>
      <c r="DM19" s="18">
        <f t="shared" ca="1" si="17"/>
        <v>1.0999999999999996</v>
      </c>
      <c r="DN19" s="18">
        <f t="shared" ca="1" si="17"/>
        <v>72.399999999999991</v>
      </c>
      <c r="DO19" s="18">
        <f t="shared" ca="1" si="17"/>
        <v>164.3</v>
      </c>
      <c r="DP19" s="18">
        <f t="shared" ca="1" si="17"/>
        <v>360.7000000000001</v>
      </c>
      <c r="DQ19" s="18"/>
      <c r="DR19" s="18">
        <f t="shared" si="18"/>
        <v>2016</v>
      </c>
      <c r="DS19" s="18">
        <f t="shared" ca="1" si="19"/>
        <v>393.99999999999994</v>
      </c>
      <c r="DT19" s="18">
        <f t="shared" ca="1" si="19"/>
        <v>390.7</v>
      </c>
      <c r="DU19" s="18">
        <f t="shared" ca="1" si="19"/>
        <v>227.60000000000002</v>
      </c>
      <c r="DV19" s="18">
        <f t="shared" ca="1" si="19"/>
        <v>130.69999999999996</v>
      </c>
      <c r="DW19" s="18">
        <f t="shared" ca="1" si="19"/>
        <v>7.6999999999999993</v>
      </c>
      <c r="DX19" s="18">
        <f t="shared" ca="1" si="19"/>
        <v>0</v>
      </c>
      <c r="DY19" s="18">
        <f t="shared" ca="1" si="19"/>
        <v>0</v>
      </c>
      <c r="DZ19" s="18">
        <f t="shared" ca="1" si="19"/>
        <v>0</v>
      </c>
      <c r="EA19" s="18">
        <f t="shared" ca="1" si="19"/>
        <v>0</v>
      </c>
      <c r="EB19" s="18">
        <f t="shared" ca="1" si="19"/>
        <v>43.699999999999996</v>
      </c>
      <c r="EC19" s="18">
        <f t="shared" ca="1" si="19"/>
        <v>112.10000000000002</v>
      </c>
      <c r="ED19" s="18">
        <f t="shared" ca="1" si="19"/>
        <v>298.7000000000001</v>
      </c>
      <c r="EE19" s="18"/>
    </row>
    <row r="20" spans="1:135">
      <c r="A20">
        <v>2003</v>
      </c>
      <c r="B20">
        <v>7</v>
      </c>
      <c r="C20" s="15">
        <v>21</v>
      </c>
      <c r="D20">
        <v>44.900000000000006</v>
      </c>
      <c r="E20">
        <v>13.900000000000002</v>
      </c>
      <c r="F20">
        <v>12.999999999999996</v>
      </c>
      <c r="G20">
        <v>44</v>
      </c>
      <c r="H20">
        <v>0.69999999999999929</v>
      </c>
      <c r="I20">
        <v>93.699999999999974</v>
      </c>
      <c r="J20">
        <v>0</v>
      </c>
      <c r="K20">
        <v>155</v>
      </c>
      <c r="L20">
        <v>0</v>
      </c>
      <c r="M20">
        <v>217.00000000000009</v>
      </c>
      <c r="N20">
        <v>0</v>
      </c>
      <c r="O20">
        <v>279.00000000000011</v>
      </c>
      <c r="P20">
        <v>0</v>
      </c>
      <c r="Q20">
        <v>341.00000000000011</v>
      </c>
      <c r="R20">
        <v>0</v>
      </c>
      <c r="S20">
        <v>403.00000000000011</v>
      </c>
      <c r="X20" s="18">
        <f t="shared" si="9"/>
        <v>2017</v>
      </c>
      <c r="Y20" s="18">
        <f t="shared" ca="1" si="10"/>
        <v>775.89999999999986</v>
      </c>
      <c r="Z20" s="18">
        <f t="shared" ca="1" si="10"/>
        <v>678.4</v>
      </c>
      <c r="AA20" s="18">
        <f t="shared" ca="1" si="10"/>
        <v>778.99999999999989</v>
      </c>
      <c r="AB20" s="18">
        <f t="shared" ca="1" si="10"/>
        <v>440.9</v>
      </c>
      <c r="AC20" s="18">
        <f t="shared" ca="1" si="10"/>
        <v>323</v>
      </c>
      <c r="AD20" s="18">
        <f t="shared" ca="1" si="10"/>
        <v>147.6</v>
      </c>
      <c r="AE20" s="18">
        <f t="shared" ca="1" si="10"/>
        <v>67.8</v>
      </c>
      <c r="AF20" s="18">
        <f t="shared" ca="1" si="10"/>
        <v>105.20000000000002</v>
      </c>
      <c r="AG20" s="18">
        <f t="shared" ca="1" si="10"/>
        <v>164.59999999999997</v>
      </c>
      <c r="AH20" s="18">
        <f t="shared" ca="1" si="10"/>
        <v>296</v>
      </c>
      <c r="AI20" s="18">
        <f t="shared" ca="1" si="10"/>
        <v>572.29999999999995</v>
      </c>
      <c r="AJ20" s="18">
        <f t="shared" ca="1" si="10"/>
        <v>902.09999999999991</v>
      </c>
      <c r="AK20" s="18"/>
      <c r="AL20" s="18">
        <f t="shared" si="11"/>
        <v>2017</v>
      </c>
      <c r="AM20" s="18">
        <f t="shared" ca="1" si="1"/>
        <v>713.9</v>
      </c>
      <c r="AN20" s="18">
        <f t="shared" ca="1" si="1"/>
        <v>622.4</v>
      </c>
      <c r="AO20" s="18">
        <f t="shared" ca="1" si="1"/>
        <v>716.99999999999989</v>
      </c>
      <c r="AP20" s="18">
        <f t="shared" ca="1" si="1"/>
        <v>380.9</v>
      </c>
      <c r="AQ20" s="18">
        <f t="shared" ca="1" si="1"/>
        <v>260.99999999999994</v>
      </c>
      <c r="AR20" s="18">
        <f t="shared" ca="1" si="1"/>
        <v>93.500000000000014</v>
      </c>
      <c r="AS20" s="18">
        <f t="shared" ca="1" si="1"/>
        <v>22.700000000000006</v>
      </c>
      <c r="AT20" s="18">
        <f t="shared" ca="1" si="1"/>
        <v>55.699999999999989</v>
      </c>
      <c r="AU20" s="18">
        <f t="shared" ca="1" si="1"/>
        <v>113.1</v>
      </c>
      <c r="AV20" s="18">
        <f t="shared" ca="1" si="1"/>
        <v>234.00000000000006</v>
      </c>
      <c r="AW20" s="18">
        <f t="shared" ca="1" si="1"/>
        <v>512.29999999999995</v>
      </c>
      <c r="AX20" s="18">
        <f t="shared" ca="1" si="1"/>
        <v>840.09999999999991</v>
      </c>
      <c r="AY20" s="19"/>
      <c r="AZ20" s="18">
        <f t="shared" si="12"/>
        <v>2017</v>
      </c>
      <c r="BA20" s="18">
        <f t="shared" ca="1" si="2"/>
        <v>651.9</v>
      </c>
      <c r="BB20" s="18">
        <f t="shared" ca="1" si="2"/>
        <v>566.4</v>
      </c>
      <c r="BC20" s="18">
        <f t="shared" ca="1" si="2"/>
        <v>654.99999999999989</v>
      </c>
      <c r="BD20" s="18">
        <f t="shared" ca="1" si="2"/>
        <v>320.89999999999998</v>
      </c>
      <c r="BE20" s="18">
        <f t="shared" ca="1" si="2"/>
        <v>200.99999999999997</v>
      </c>
      <c r="BF20" s="18">
        <f t="shared" ca="1" si="2"/>
        <v>50.099999999999994</v>
      </c>
      <c r="BG20" s="18">
        <f t="shared" ca="1" si="2"/>
        <v>3.7000000000000028</v>
      </c>
      <c r="BH20" s="18">
        <f t="shared" ca="1" si="2"/>
        <v>25.7</v>
      </c>
      <c r="BI20" s="18">
        <f t="shared" ca="1" si="2"/>
        <v>71.500000000000014</v>
      </c>
      <c r="BJ20" s="18">
        <f t="shared" ca="1" si="2"/>
        <v>172.20000000000002</v>
      </c>
      <c r="BK20" s="18">
        <f t="shared" ca="1" si="2"/>
        <v>452.29999999999995</v>
      </c>
      <c r="BL20" s="18">
        <f t="shared" ca="1" si="2"/>
        <v>778.1</v>
      </c>
      <c r="BM20" s="19">
        <f t="shared" ca="1" si="3"/>
        <v>3948.7999999999988</v>
      </c>
      <c r="BN20" s="18">
        <f t="shared" si="13"/>
        <v>2017</v>
      </c>
      <c r="BO20" s="18">
        <f t="shared" ca="1" si="4"/>
        <v>589.89999999999986</v>
      </c>
      <c r="BP20" s="18">
        <f t="shared" ca="1" si="4"/>
        <v>510.4</v>
      </c>
      <c r="BQ20" s="18">
        <f t="shared" ca="1" si="4"/>
        <v>592.99999999999989</v>
      </c>
      <c r="BR20" s="18">
        <f t="shared" ca="1" si="4"/>
        <v>261.8</v>
      </c>
      <c r="BS20" s="18">
        <f t="shared" ca="1" si="4"/>
        <v>143.39999999999995</v>
      </c>
      <c r="BT20" s="18">
        <f t="shared" ca="1" si="4"/>
        <v>23</v>
      </c>
      <c r="BU20" s="18">
        <f t="shared" ca="1" si="4"/>
        <v>0</v>
      </c>
      <c r="BV20" s="18">
        <f t="shared" ca="1" si="4"/>
        <v>8.6999999999999975</v>
      </c>
      <c r="BW20" s="18">
        <f t="shared" ca="1" si="4"/>
        <v>42.7</v>
      </c>
      <c r="BX20" s="18">
        <f t="shared" ca="1" si="4"/>
        <v>120</v>
      </c>
      <c r="BY20" s="18">
        <f t="shared" ca="1" si="4"/>
        <v>392.29999999999995</v>
      </c>
      <c r="BZ20" s="18">
        <f t="shared" ca="1" si="4"/>
        <v>716.1</v>
      </c>
      <c r="CA20" s="18"/>
      <c r="CB20" s="18">
        <f t="shared" si="14"/>
        <v>2017</v>
      </c>
      <c r="CC20" s="18">
        <f t="shared" ca="1" si="5"/>
        <v>527.89999999999986</v>
      </c>
      <c r="CD20" s="18">
        <f t="shared" ca="1" si="5"/>
        <v>454.4</v>
      </c>
      <c r="CE20" s="18">
        <f t="shared" ca="1" si="5"/>
        <v>530.99999999999989</v>
      </c>
      <c r="CF20" s="18">
        <f t="shared" ca="1" si="5"/>
        <v>204.6</v>
      </c>
      <c r="CG20" s="18">
        <f t="shared" ca="1" si="5"/>
        <v>94.4</v>
      </c>
      <c r="CH20" s="18">
        <f t="shared" ca="1" si="5"/>
        <v>7.6</v>
      </c>
      <c r="CI20" s="18">
        <f t="shared" ca="1" si="5"/>
        <v>0</v>
      </c>
      <c r="CJ20" s="18">
        <f t="shared" ca="1" si="5"/>
        <v>1.1999999999999993</v>
      </c>
      <c r="CK20" s="18">
        <f t="shared" ca="1" si="5"/>
        <v>20.499999999999996</v>
      </c>
      <c r="CL20" s="18">
        <f t="shared" ca="1" si="5"/>
        <v>78.099999999999994</v>
      </c>
      <c r="CM20" s="18">
        <f t="shared" ca="1" si="5"/>
        <v>332.3</v>
      </c>
      <c r="CN20" s="18">
        <f t="shared" ca="1" si="5"/>
        <v>654.09999999999991</v>
      </c>
      <c r="CO20" s="18"/>
      <c r="CP20" s="18">
        <f t="shared" si="15"/>
        <v>2017</v>
      </c>
      <c r="CQ20" s="18">
        <f t="shared" ca="1" si="6"/>
        <v>465.89999999999981</v>
      </c>
      <c r="CR20" s="18">
        <f t="shared" ca="1" si="6"/>
        <v>398.4</v>
      </c>
      <c r="CS20" s="18">
        <f t="shared" ca="1" si="6"/>
        <v>468.99999999999983</v>
      </c>
      <c r="CT20" s="18">
        <f t="shared" ca="1" si="6"/>
        <v>151.50000000000003</v>
      </c>
      <c r="CU20" s="18">
        <f t="shared" ca="1" si="6"/>
        <v>58.5</v>
      </c>
      <c r="CV20" s="18">
        <f t="shared" ca="1" si="6"/>
        <v>0.69999999999999929</v>
      </c>
      <c r="CW20" s="18">
        <f t="shared" ca="1" si="6"/>
        <v>0</v>
      </c>
      <c r="CX20" s="18">
        <f t="shared" ca="1" si="6"/>
        <v>0</v>
      </c>
      <c r="CY20" s="18">
        <f t="shared" ca="1" si="6"/>
        <v>6.4999999999999982</v>
      </c>
      <c r="CZ20" s="18">
        <f t="shared" ca="1" si="6"/>
        <v>46.999999999999993</v>
      </c>
      <c r="DA20" s="18">
        <f t="shared" ca="1" si="6"/>
        <v>272.3</v>
      </c>
      <c r="DB20" s="18">
        <f t="shared" ca="1" si="6"/>
        <v>592.09999999999991</v>
      </c>
      <c r="DC20" s="18"/>
      <c r="DD20" s="18">
        <f t="shared" si="16"/>
        <v>2017</v>
      </c>
      <c r="DE20" s="18">
        <f t="shared" ca="1" si="17"/>
        <v>403.89999999999981</v>
      </c>
      <c r="DF20" s="18">
        <f t="shared" ca="1" si="17"/>
        <v>342.40000000000003</v>
      </c>
      <c r="DG20" s="18">
        <f t="shared" ca="1" si="17"/>
        <v>406.99999999999989</v>
      </c>
      <c r="DH20" s="18">
        <f t="shared" ca="1" si="17"/>
        <v>102.30000000000001</v>
      </c>
      <c r="DI20" s="18">
        <f t="shared" ca="1" si="17"/>
        <v>31.1</v>
      </c>
      <c r="DJ20" s="18">
        <f t="shared" ca="1" si="17"/>
        <v>0</v>
      </c>
      <c r="DK20" s="18">
        <f t="shared" ca="1" si="17"/>
        <v>0</v>
      </c>
      <c r="DL20" s="18">
        <f t="shared" ca="1" si="17"/>
        <v>0</v>
      </c>
      <c r="DM20" s="18">
        <f t="shared" ca="1" si="17"/>
        <v>2.1999999999999993</v>
      </c>
      <c r="DN20" s="18">
        <f t="shared" ca="1" si="17"/>
        <v>24.400000000000002</v>
      </c>
      <c r="DO20" s="18">
        <f t="shared" ca="1" si="17"/>
        <v>214.8</v>
      </c>
      <c r="DP20" s="18">
        <f t="shared" ca="1" si="17"/>
        <v>530.09999999999991</v>
      </c>
      <c r="DQ20" s="18"/>
      <c r="DR20" s="18">
        <f t="shared" si="18"/>
        <v>2017</v>
      </c>
      <c r="DS20" s="18">
        <f t="shared" ca="1" si="19"/>
        <v>341.89999999999992</v>
      </c>
      <c r="DT20" s="18">
        <f t="shared" ca="1" si="19"/>
        <v>286.40000000000003</v>
      </c>
      <c r="DU20" s="18">
        <f t="shared" ca="1" si="19"/>
        <v>344.99999999999989</v>
      </c>
      <c r="DV20" s="18">
        <f t="shared" ca="1" si="19"/>
        <v>57.400000000000006</v>
      </c>
      <c r="DW20" s="18">
        <f t="shared" ca="1" si="19"/>
        <v>14.899999999999999</v>
      </c>
      <c r="DX20" s="18">
        <f t="shared" ca="1" si="19"/>
        <v>0</v>
      </c>
      <c r="DY20" s="18">
        <f t="shared" ca="1" si="19"/>
        <v>0</v>
      </c>
      <c r="DZ20" s="18">
        <f t="shared" ca="1" si="19"/>
        <v>0</v>
      </c>
      <c r="EA20" s="18">
        <f t="shared" ca="1" si="19"/>
        <v>0</v>
      </c>
      <c r="EB20" s="18">
        <f t="shared" ca="1" si="19"/>
        <v>8.6</v>
      </c>
      <c r="EC20" s="18">
        <f t="shared" ca="1" si="19"/>
        <v>158.79999999999998</v>
      </c>
      <c r="ED20" s="18">
        <f t="shared" ca="1" si="19"/>
        <v>468.19999999999993</v>
      </c>
      <c r="EE20" s="18"/>
    </row>
    <row r="21" spans="1:135">
      <c r="A21">
        <v>2003</v>
      </c>
      <c r="B21">
        <v>8</v>
      </c>
      <c r="C21" s="15">
        <v>21.719354838709673</v>
      </c>
      <c r="D21">
        <v>35.899999999999991</v>
      </c>
      <c r="E21">
        <v>27.200000000000003</v>
      </c>
      <c r="F21">
        <v>18.599999999999998</v>
      </c>
      <c r="G21">
        <v>71.899999999999991</v>
      </c>
      <c r="H21">
        <v>9.3999999999999986</v>
      </c>
      <c r="I21">
        <v>124.69999999999999</v>
      </c>
      <c r="J21">
        <v>1.6999999999999993</v>
      </c>
      <c r="K21">
        <v>179.00000000000003</v>
      </c>
      <c r="L21">
        <v>0</v>
      </c>
      <c r="M21">
        <v>239.30000000000007</v>
      </c>
      <c r="N21">
        <v>0</v>
      </c>
      <c r="O21">
        <v>301.30000000000007</v>
      </c>
      <c r="P21">
        <v>0</v>
      </c>
      <c r="Q21">
        <v>363.30000000000013</v>
      </c>
      <c r="R21">
        <v>0</v>
      </c>
      <c r="S21">
        <v>425.30000000000013</v>
      </c>
      <c r="X21" s="18">
        <f t="shared" si="9"/>
        <v>2018</v>
      </c>
      <c r="Y21" s="18">
        <f t="shared" ca="1" si="10"/>
        <v>937.60000000000014</v>
      </c>
      <c r="Z21" s="18">
        <f t="shared" ca="1" si="10"/>
        <v>711.30000000000007</v>
      </c>
      <c r="AA21" s="18">
        <f t="shared" ca="1" si="10"/>
        <v>703</v>
      </c>
      <c r="AB21" s="18">
        <f t="shared" ca="1" si="10"/>
        <v>572.80000000000007</v>
      </c>
      <c r="AC21" s="18">
        <f t="shared" ca="1" si="10"/>
        <v>256.70000000000005</v>
      </c>
      <c r="AD21" s="18">
        <f t="shared" ca="1" si="10"/>
        <v>158.50000000000003</v>
      </c>
      <c r="AE21" s="18">
        <f t="shared" ca="1" si="10"/>
        <v>35.300000000000004</v>
      </c>
      <c r="AF21" s="18">
        <f t="shared" ca="1" si="10"/>
        <v>34.599999999999994</v>
      </c>
      <c r="AG21" s="18">
        <f t="shared" ca="1" si="10"/>
        <v>149.6</v>
      </c>
      <c r="AH21" s="18">
        <f t="shared" ca="1" si="10"/>
        <v>426.7</v>
      </c>
      <c r="AI21" s="18">
        <f t="shared" ca="1" si="10"/>
        <v>632.40000000000009</v>
      </c>
      <c r="AJ21" s="18">
        <f t="shared" ca="1" si="10"/>
        <v>747.49999999999989</v>
      </c>
      <c r="AK21" s="18"/>
      <c r="AL21" s="18">
        <f t="shared" si="11"/>
        <v>2018</v>
      </c>
      <c r="AM21" s="18">
        <f t="shared" ca="1" si="1"/>
        <v>875.6</v>
      </c>
      <c r="AN21" s="18">
        <f t="shared" ca="1" si="1"/>
        <v>655.30000000000007</v>
      </c>
      <c r="AO21" s="18">
        <f t="shared" ca="1" si="1"/>
        <v>641.00000000000011</v>
      </c>
      <c r="AP21" s="18">
        <f t="shared" ca="1" si="1"/>
        <v>512.79999999999995</v>
      </c>
      <c r="AQ21" s="18">
        <f t="shared" ca="1" si="1"/>
        <v>196.70000000000002</v>
      </c>
      <c r="AR21" s="18">
        <f t="shared" ca="1" si="1"/>
        <v>106.19999999999999</v>
      </c>
      <c r="AS21" s="18">
        <f t="shared" ca="1" si="1"/>
        <v>14.100000000000005</v>
      </c>
      <c r="AT21" s="18">
        <f t="shared" ca="1" si="1"/>
        <v>12.5</v>
      </c>
      <c r="AU21" s="18">
        <f t="shared" ca="1" si="1"/>
        <v>106</v>
      </c>
      <c r="AV21" s="18">
        <f t="shared" ca="1" si="1"/>
        <v>364.7</v>
      </c>
      <c r="AW21" s="18">
        <f t="shared" ca="1" si="1"/>
        <v>572.4</v>
      </c>
      <c r="AX21" s="18">
        <f t="shared" ca="1" si="1"/>
        <v>685.5</v>
      </c>
      <c r="AY21" s="19"/>
      <c r="AZ21" s="18">
        <f t="shared" si="12"/>
        <v>2018</v>
      </c>
      <c r="BA21" s="18">
        <f t="shared" ref="BA21:BL24" ca="1" si="20">OFFSET($H$2,(ROW()-5)*12+COLUMN()-53,0)</f>
        <v>813.6</v>
      </c>
      <c r="BB21" s="18">
        <f t="shared" ca="1" si="20"/>
        <v>599.30000000000018</v>
      </c>
      <c r="BC21" s="18">
        <f t="shared" ca="1" si="20"/>
        <v>579</v>
      </c>
      <c r="BD21" s="18">
        <f t="shared" ca="1" si="20"/>
        <v>452.8</v>
      </c>
      <c r="BE21" s="18">
        <f t="shared" ca="1" si="20"/>
        <v>141.20000000000002</v>
      </c>
      <c r="BF21" s="18">
        <f t="shared" ca="1" si="20"/>
        <v>56.400000000000013</v>
      </c>
      <c r="BG21" s="18">
        <f t="shared" ca="1" si="20"/>
        <v>1.7000000000000028</v>
      </c>
      <c r="BH21" s="18">
        <f t="shared" ca="1" si="20"/>
        <v>2.3999999999999986</v>
      </c>
      <c r="BI21" s="18">
        <f t="shared" ca="1" si="20"/>
        <v>72.900000000000006</v>
      </c>
      <c r="BJ21" s="18">
        <f t="shared" ca="1" si="20"/>
        <v>304.89999999999998</v>
      </c>
      <c r="BK21" s="18">
        <f t="shared" ca="1" si="20"/>
        <v>512.40000000000009</v>
      </c>
      <c r="BL21" s="18">
        <f t="shared" ca="1" si="20"/>
        <v>623.5</v>
      </c>
      <c r="BM21" s="19">
        <f t="shared" ca="1" si="3"/>
        <v>4160.1000000000004</v>
      </c>
      <c r="BN21" s="18">
        <f t="shared" si="13"/>
        <v>2018</v>
      </c>
      <c r="BO21" s="18">
        <f t="shared" ref="BO21:BZ24" ca="1" si="21">OFFSET($J$2,(ROW()-5)*12+COLUMN()-67,0)</f>
        <v>751.6</v>
      </c>
      <c r="BP21" s="18">
        <f t="shared" ca="1" si="21"/>
        <v>543.30000000000007</v>
      </c>
      <c r="BQ21" s="18">
        <f t="shared" ca="1" si="21"/>
        <v>517</v>
      </c>
      <c r="BR21" s="18">
        <f t="shared" ca="1" si="21"/>
        <v>392.79999999999995</v>
      </c>
      <c r="BS21" s="18">
        <f t="shared" ca="1" si="21"/>
        <v>93.200000000000017</v>
      </c>
      <c r="BT21" s="18">
        <f t="shared" ca="1" si="21"/>
        <v>18.900000000000002</v>
      </c>
      <c r="BU21" s="18">
        <f t="shared" ca="1" si="21"/>
        <v>0</v>
      </c>
      <c r="BV21" s="18">
        <f t="shared" ca="1" si="21"/>
        <v>0</v>
      </c>
      <c r="BW21" s="18">
        <f t="shared" ca="1" si="21"/>
        <v>43.999999999999993</v>
      </c>
      <c r="BX21" s="18">
        <f t="shared" ca="1" si="21"/>
        <v>247.99999999999994</v>
      </c>
      <c r="BY21" s="18">
        <f t="shared" ca="1" si="21"/>
        <v>452.40000000000003</v>
      </c>
      <c r="BZ21" s="18">
        <f t="shared" ca="1" si="21"/>
        <v>561.5</v>
      </c>
      <c r="CA21" s="18"/>
      <c r="CB21" s="18">
        <f t="shared" si="14"/>
        <v>2018</v>
      </c>
      <c r="CC21" s="18">
        <f t="shared" ref="CC21:CN24" ca="1" si="22">OFFSET($L$2,(ROW()-5)*12+COLUMN()-81,0)</f>
        <v>689.59999999999991</v>
      </c>
      <c r="CD21" s="18">
        <f t="shared" ca="1" si="22"/>
        <v>487.29999999999995</v>
      </c>
      <c r="CE21" s="18">
        <f t="shared" ca="1" si="22"/>
        <v>455.00000000000006</v>
      </c>
      <c r="CF21" s="18">
        <f t="shared" ca="1" si="22"/>
        <v>332.7999999999999</v>
      </c>
      <c r="CG21" s="18">
        <f t="shared" ca="1" si="22"/>
        <v>49.2</v>
      </c>
      <c r="CH21" s="18">
        <f t="shared" ca="1" si="22"/>
        <v>3.2000000000000011</v>
      </c>
      <c r="CI21" s="18">
        <f t="shared" ca="1" si="22"/>
        <v>0</v>
      </c>
      <c r="CJ21" s="18">
        <f t="shared" ca="1" si="22"/>
        <v>0</v>
      </c>
      <c r="CK21" s="18">
        <f t="shared" ca="1" si="22"/>
        <v>20.699999999999996</v>
      </c>
      <c r="CL21" s="18">
        <f t="shared" ca="1" si="22"/>
        <v>193.29999999999998</v>
      </c>
      <c r="CM21" s="18">
        <f t="shared" ca="1" si="22"/>
        <v>392.40000000000009</v>
      </c>
      <c r="CN21" s="18">
        <f t="shared" ca="1" si="22"/>
        <v>499.49999999999994</v>
      </c>
      <c r="CO21" s="18"/>
      <c r="CP21" s="18">
        <f t="shared" si="15"/>
        <v>2018</v>
      </c>
      <c r="CQ21" s="18">
        <f t="shared" ref="CQ21:DB24" ca="1" si="23">OFFSET($N$2,(ROW()-5)*12+COLUMN()-95,0)</f>
        <v>627.59999999999991</v>
      </c>
      <c r="CR21" s="18">
        <f t="shared" ca="1" si="23"/>
        <v>431.29999999999995</v>
      </c>
      <c r="CS21" s="18">
        <f t="shared" ca="1" si="23"/>
        <v>393.00000000000006</v>
      </c>
      <c r="CT21" s="18">
        <f t="shared" ca="1" si="23"/>
        <v>272.8</v>
      </c>
      <c r="CU21" s="18">
        <f t="shared" ca="1" si="23"/>
        <v>20.7</v>
      </c>
      <c r="CV21" s="18">
        <f t="shared" ca="1" si="23"/>
        <v>0</v>
      </c>
      <c r="CW21" s="18">
        <f t="shared" ca="1" si="23"/>
        <v>0</v>
      </c>
      <c r="CX21" s="18">
        <f t="shared" ca="1" si="23"/>
        <v>0</v>
      </c>
      <c r="CY21" s="18">
        <f t="shared" ca="1" si="23"/>
        <v>4.5</v>
      </c>
      <c r="CZ21" s="18">
        <f t="shared" ca="1" si="23"/>
        <v>141.4</v>
      </c>
      <c r="DA21" s="18">
        <f t="shared" ca="1" si="23"/>
        <v>332.40000000000003</v>
      </c>
      <c r="DB21" s="18">
        <f t="shared" ca="1" si="23"/>
        <v>437.5</v>
      </c>
      <c r="DC21" s="18"/>
      <c r="DD21" s="18">
        <f t="shared" si="16"/>
        <v>2018</v>
      </c>
      <c r="DE21" s="18">
        <f t="shared" ca="1" si="17"/>
        <v>565.59999999999991</v>
      </c>
      <c r="DF21" s="18">
        <f t="shared" ca="1" si="17"/>
        <v>375.2999999999999</v>
      </c>
      <c r="DG21" s="18">
        <f t="shared" ca="1" si="17"/>
        <v>331.00000000000006</v>
      </c>
      <c r="DH21" s="18">
        <f t="shared" ca="1" si="17"/>
        <v>213.9</v>
      </c>
      <c r="DI21" s="18">
        <f t="shared" ca="1" si="17"/>
        <v>10.100000000000001</v>
      </c>
      <c r="DJ21" s="18">
        <f t="shared" ca="1" si="17"/>
        <v>0</v>
      </c>
      <c r="DK21" s="18">
        <f t="shared" ca="1" si="17"/>
        <v>0</v>
      </c>
      <c r="DL21" s="18">
        <f t="shared" ca="1" si="17"/>
        <v>0</v>
      </c>
      <c r="DM21" s="18">
        <f t="shared" ca="1" si="17"/>
        <v>0.40000000000000036</v>
      </c>
      <c r="DN21" s="18">
        <f t="shared" ca="1" si="17"/>
        <v>94.699999999999989</v>
      </c>
      <c r="DO21" s="18">
        <f t="shared" ca="1" si="17"/>
        <v>272.5</v>
      </c>
      <c r="DP21" s="18">
        <f t="shared" ca="1" si="17"/>
        <v>375.5</v>
      </c>
      <c r="DQ21" s="18"/>
      <c r="DR21" s="18">
        <f t="shared" si="18"/>
        <v>2018</v>
      </c>
      <c r="DS21" s="18">
        <f t="shared" ca="1" si="19"/>
        <v>503.59999999999991</v>
      </c>
      <c r="DT21" s="18">
        <f t="shared" ca="1" si="19"/>
        <v>319.29999999999995</v>
      </c>
      <c r="DU21" s="18">
        <f t="shared" ca="1" si="19"/>
        <v>269.00000000000006</v>
      </c>
      <c r="DV21" s="18">
        <f t="shared" ca="1" si="19"/>
        <v>159.69999999999999</v>
      </c>
      <c r="DW21" s="18">
        <f t="shared" ca="1" si="19"/>
        <v>3.5</v>
      </c>
      <c r="DX21" s="18">
        <f t="shared" ca="1" si="19"/>
        <v>0</v>
      </c>
      <c r="DY21" s="18">
        <f t="shared" ca="1" si="19"/>
        <v>0</v>
      </c>
      <c r="DZ21" s="18">
        <f t="shared" ca="1" si="19"/>
        <v>0</v>
      </c>
      <c r="EA21" s="18">
        <f t="shared" ca="1" si="19"/>
        <v>0</v>
      </c>
      <c r="EB21" s="18">
        <f t="shared" ca="1" si="19"/>
        <v>55.800000000000004</v>
      </c>
      <c r="EC21" s="18">
        <f t="shared" ca="1" si="19"/>
        <v>214.49999999999997</v>
      </c>
      <c r="ED21" s="18">
        <f t="shared" ca="1" si="19"/>
        <v>313.5</v>
      </c>
      <c r="EE21" s="18"/>
    </row>
    <row r="22" spans="1:135">
      <c r="A22">
        <v>2003</v>
      </c>
      <c r="B22">
        <v>9</v>
      </c>
      <c r="C22" s="15">
        <v>17.433333333333337</v>
      </c>
      <c r="D22">
        <v>140.5</v>
      </c>
      <c r="E22">
        <v>3.5</v>
      </c>
      <c r="F22">
        <v>89.600000000000009</v>
      </c>
      <c r="G22">
        <v>12.600000000000001</v>
      </c>
      <c r="H22">
        <v>45.499999999999993</v>
      </c>
      <c r="I22">
        <v>28.500000000000004</v>
      </c>
      <c r="J22">
        <v>15.899999999999999</v>
      </c>
      <c r="K22">
        <v>58.899999999999991</v>
      </c>
      <c r="L22">
        <v>7</v>
      </c>
      <c r="M22">
        <v>109.99999999999999</v>
      </c>
      <c r="N22">
        <v>2</v>
      </c>
      <c r="O22">
        <v>165.00000000000003</v>
      </c>
      <c r="P22">
        <v>0</v>
      </c>
      <c r="Q22">
        <v>223.00000000000006</v>
      </c>
      <c r="R22">
        <v>0</v>
      </c>
      <c r="S22">
        <v>283.00000000000006</v>
      </c>
      <c r="X22" s="18">
        <f t="shared" si="9"/>
        <v>2019</v>
      </c>
      <c r="Y22" s="18">
        <f t="shared" ca="1" si="10"/>
        <v>944.80000000000007</v>
      </c>
      <c r="Z22" s="18">
        <f t="shared" ca="1" si="10"/>
        <v>780.0999999999998</v>
      </c>
      <c r="AA22" s="18">
        <f t="shared" ca="1" si="10"/>
        <v>759.49999999999989</v>
      </c>
      <c r="AB22" s="18">
        <f t="shared" ca="1" si="10"/>
        <v>500.20000000000005</v>
      </c>
      <c r="AC22" s="18">
        <f t="shared" ca="1" si="10"/>
        <v>350.30000000000007</v>
      </c>
      <c r="AD22" s="18">
        <f t="shared" ca="1" si="10"/>
        <v>158.00000000000003</v>
      </c>
      <c r="AE22" s="18">
        <f t="shared" ca="1" si="10"/>
        <v>41.599999999999994</v>
      </c>
      <c r="AF22" s="18">
        <f t="shared" ca="1" si="10"/>
        <v>69.2</v>
      </c>
      <c r="AG22" s="18">
        <f t="shared" ca="1" si="10"/>
        <v>199.09999999999997</v>
      </c>
      <c r="AH22" s="18">
        <f t="shared" ca="1" si="10"/>
        <v>376.59999999999997</v>
      </c>
      <c r="AI22" s="18">
        <f t="shared" ca="1" si="10"/>
        <v>660.50000000000011</v>
      </c>
      <c r="AJ22" s="18">
        <f t="shared" ca="1" si="10"/>
        <v>767.69999999999993</v>
      </c>
      <c r="AK22" s="18"/>
      <c r="AL22" s="18">
        <f t="shared" si="11"/>
        <v>2019</v>
      </c>
      <c r="AM22" s="18">
        <f t="shared" ca="1" si="1"/>
        <v>882.80000000000007</v>
      </c>
      <c r="AN22" s="18">
        <f t="shared" ca="1" si="1"/>
        <v>724.0999999999998</v>
      </c>
      <c r="AO22" s="18">
        <f t="shared" ca="1" si="1"/>
        <v>697.49999999999989</v>
      </c>
      <c r="AP22" s="18">
        <f t="shared" ca="1" si="1"/>
        <v>440.2</v>
      </c>
      <c r="AQ22" s="18">
        <f t="shared" ca="1" si="1"/>
        <v>288.29999999999995</v>
      </c>
      <c r="AR22" s="18">
        <f t="shared" ca="1" si="1"/>
        <v>101.1</v>
      </c>
      <c r="AS22" s="18">
        <f t="shared" ca="1" si="1"/>
        <v>13.099999999999994</v>
      </c>
      <c r="AT22" s="18">
        <f t="shared" ca="1" si="1"/>
        <v>25.400000000000002</v>
      </c>
      <c r="AU22" s="18">
        <f t="shared" ca="1" si="1"/>
        <v>142.6</v>
      </c>
      <c r="AV22" s="18">
        <f t="shared" ca="1" si="1"/>
        <v>315.79999999999995</v>
      </c>
      <c r="AW22" s="18">
        <f t="shared" ca="1" si="1"/>
        <v>600.50000000000011</v>
      </c>
      <c r="AX22" s="18">
        <f t="shared" ca="1" si="1"/>
        <v>705.7</v>
      </c>
      <c r="AY22" s="19"/>
      <c r="AZ22" s="18">
        <f t="shared" si="12"/>
        <v>2019</v>
      </c>
      <c r="BA22" s="18">
        <f t="shared" ca="1" si="20"/>
        <v>820.80000000000018</v>
      </c>
      <c r="BB22" s="18">
        <f t="shared" ca="1" si="20"/>
        <v>668.09999999999991</v>
      </c>
      <c r="BC22" s="18">
        <f t="shared" ca="1" si="20"/>
        <v>635.49999999999989</v>
      </c>
      <c r="BD22" s="18">
        <f t="shared" ca="1" si="20"/>
        <v>380.2</v>
      </c>
      <c r="BE22" s="18">
        <f t="shared" ca="1" si="20"/>
        <v>226.29999999999995</v>
      </c>
      <c r="BF22" s="18">
        <f t="shared" ca="1" si="20"/>
        <v>53.700000000000017</v>
      </c>
      <c r="BG22" s="18">
        <f t="shared" ca="1" si="20"/>
        <v>0.69999999999999929</v>
      </c>
      <c r="BH22" s="18">
        <f t="shared" ca="1" si="20"/>
        <v>4.5000000000000071</v>
      </c>
      <c r="BI22" s="18">
        <f t="shared" ca="1" si="20"/>
        <v>89.9</v>
      </c>
      <c r="BJ22" s="18">
        <f t="shared" ca="1" si="20"/>
        <v>255.8</v>
      </c>
      <c r="BK22" s="18">
        <f t="shared" ca="1" si="20"/>
        <v>540.50000000000011</v>
      </c>
      <c r="BL22" s="18">
        <f t="shared" ca="1" si="20"/>
        <v>643.70000000000005</v>
      </c>
      <c r="BM22" s="19">
        <f t="shared" ca="1" si="3"/>
        <v>4319.7</v>
      </c>
      <c r="BN22" s="18">
        <f t="shared" si="13"/>
        <v>2019</v>
      </c>
      <c r="BO22" s="18">
        <f t="shared" ca="1" si="21"/>
        <v>758.80000000000018</v>
      </c>
      <c r="BP22" s="18">
        <f t="shared" ca="1" si="21"/>
        <v>612.09999999999991</v>
      </c>
      <c r="BQ22" s="18">
        <f t="shared" ca="1" si="21"/>
        <v>573.49999999999989</v>
      </c>
      <c r="BR22" s="18">
        <f t="shared" ca="1" si="21"/>
        <v>320.19999999999993</v>
      </c>
      <c r="BS22" s="18">
        <f t="shared" ca="1" si="21"/>
        <v>166.79999999999995</v>
      </c>
      <c r="BT22" s="18">
        <f t="shared" ca="1" si="21"/>
        <v>23.1</v>
      </c>
      <c r="BU22" s="18">
        <f t="shared" ca="1" si="21"/>
        <v>0</v>
      </c>
      <c r="BV22" s="18">
        <f t="shared" ca="1" si="21"/>
        <v>0</v>
      </c>
      <c r="BW22" s="18">
        <f t="shared" ca="1" si="21"/>
        <v>43.7</v>
      </c>
      <c r="BX22" s="18">
        <f t="shared" ca="1" si="21"/>
        <v>195.79999999999998</v>
      </c>
      <c r="BY22" s="18">
        <f t="shared" ca="1" si="21"/>
        <v>480.50000000000011</v>
      </c>
      <c r="BZ22" s="18">
        <f t="shared" ca="1" si="21"/>
        <v>581.70000000000005</v>
      </c>
      <c r="CA22" s="18"/>
      <c r="CB22" s="18">
        <f t="shared" si="14"/>
        <v>2019</v>
      </c>
      <c r="CC22" s="18">
        <f t="shared" ca="1" si="22"/>
        <v>696.8000000000003</v>
      </c>
      <c r="CD22" s="18">
        <f t="shared" ca="1" si="22"/>
        <v>556.09999999999991</v>
      </c>
      <c r="CE22" s="18">
        <f t="shared" ca="1" si="22"/>
        <v>511.49999999999989</v>
      </c>
      <c r="CF22" s="18">
        <f t="shared" ca="1" si="22"/>
        <v>260.2</v>
      </c>
      <c r="CG22" s="18">
        <f t="shared" ca="1" si="22"/>
        <v>109.50000000000003</v>
      </c>
      <c r="CH22" s="18">
        <f t="shared" ca="1" si="22"/>
        <v>6.3000000000000007</v>
      </c>
      <c r="CI22" s="18">
        <f t="shared" ca="1" si="22"/>
        <v>0</v>
      </c>
      <c r="CJ22" s="18">
        <f t="shared" ca="1" si="22"/>
        <v>0</v>
      </c>
      <c r="CK22" s="18">
        <f t="shared" ca="1" si="22"/>
        <v>11.5</v>
      </c>
      <c r="CL22" s="18">
        <f t="shared" ca="1" si="22"/>
        <v>136</v>
      </c>
      <c r="CM22" s="18">
        <f t="shared" ca="1" si="22"/>
        <v>420.50000000000011</v>
      </c>
      <c r="CN22" s="18">
        <f t="shared" ca="1" si="22"/>
        <v>519.70000000000005</v>
      </c>
      <c r="CO22" s="18"/>
      <c r="CP22" s="18">
        <f t="shared" si="15"/>
        <v>2019</v>
      </c>
      <c r="CQ22" s="18">
        <f t="shared" ca="1" si="23"/>
        <v>634.80000000000018</v>
      </c>
      <c r="CR22" s="18">
        <f t="shared" ca="1" si="23"/>
        <v>500.09999999999997</v>
      </c>
      <c r="CS22" s="18">
        <f t="shared" ca="1" si="23"/>
        <v>449.49999999999989</v>
      </c>
      <c r="CT22" s="18">
        <f t="shared" ca="1" si="23"/>
        <v>200.2</v>
      </c>
      <c r="CU22" s="18">
        <f t="shared" ca="1" si="23"/>
        <v>63.199999999999989</v>
      </c>
      <c r="CV22" s="18">
        <f t="shared" ca="1" si="23"/>
        <v>2.3000000000000007</v>
      </c>
      <c r="CW22" s="18">
        <f t="shared" ca="1" si="23"/>
        <v>0</v>
      </c>
      <c r="CX22" s="18">
        <f t="shared" ca="1" si="23"/>
        <v>0</v>
      </c>
      <c r="CY22" s="18">
        <f t="shared" ca="1" si="23"/>
        <v>1.0999999999999996</v>
      </c>
      <c r="CZ22" s="18">
        <f t="shared" ca="1" si="23"/>
        <v>80.7</v>
      </c>
      <c r="DA22" s="18">
        <f t="shared" ca="1" si="23"/>
        <v>360.50000000000006</v>
      </c>
      <c r="DB22" s="18">
        <f t="shared" ca="1" si="23"/>
        <v>457.7</v>
      </c>
      <c r="DC22" s="18"/>
      <c r="DD22" s="18">
        <f t="shared" si="16"/>
        <v>2019</v>
      </c>
      <c r="DE22" s="18">
        <f t="shared" ca="1" si="17"/>
        <v>572.80000000000007</v>
      </c>
      <c r="DF22" s="18">
        <f t="shared" ca="1" si="17"/>
        <v>444.09999999999997</v>
      </c>
      <c r="DG22" s="18">
        <f t="shared" ca="1" si="17"/>
        <v>387.49999999999994</v>
      </c>
      <c r="DH22" s="18">
        <f t="shared" ca="1" si="17"/>
        <v>141.5</v>
      </c>
      <c r="DI22" s="18">
        <f t="shared" ca="1" si="17"/>
        <v>30.4</v>
      </c>
      <c r="DJ22" s="18">
        <f t="shared" ca="1" si="17"/>
        <v>0</v>
      </c>
      <c r="DK22" s="18">
        <f t="shared" ca="1" si="17"/>
        <v>0</v>
      </c>
      <c r="DL22" s="18">
        <f t="shared" ca="1" si="17"/>
        <v>0</v>
      </c>
      <c r="DM22" s="18">
        <f t="shared" ca="1" si="17"/>
        <v>0</v>
      </c>
      <c r="DN22" s="18">
        <f t="shared" ca="1" si="17"/>
        <v>37.700000000000003</v>
      </c>
      <c r="DO22" s="18">
        <f t="shared" ca="1" si="17"/>
        <v>300.5</v>
      </c>
      <c r="DP22" s="18">
        <f t="shared" ca="1" si="17"/>
        <v>395.7</v>
      </c>
      <c r="DQ22" s="18"/>
      <c r="DR22" s="18">
        <f t="shared" si="18"/>
        <v>2019</v>
      </c>
      <c r="DS22" s="18">
        <f t="shared" ca="1" si="19"/>
        <v>510.8</v>
      </c>
      <c r="DT22" s="18">
        <f t="shared" ca="1" si="19"/>
        <v>388.1</v>
      </c>
      <c r="DU22" s="18">
        <f t="shared" ca="1" si="19"/>
        <v>325.5</v>
      </c>
      <c r="DV22" s="18">
        <f t="shared" ca="1" si="19"/>
        <v>90.199999999999974</v>
      </c>
      <c r="DW22" s="18">
        <f t="shared" ca="1" si="19"/>
        <v>8</v>
      </c>
      <c r="DX22" s="18">
        <f t="shared" ca="1" si="19"/>
        <v>0</v>
      </c>
      <c r="DY22" s="18">
        <f t="shared" ca="1" si="19"/>
        <v>0</v>
      </c>
      <c r="DZ22" s="18">
        <f t="shared" ca="1" si="19"/>
        <v>0</v>
      </c>
      <c r="EA22" s="18">
        <f t="shared" ca="1" si="19"/>
        <v>0</v>
      </c>
      <c r="EB22" s="18">
        <f t="shared" ca="1" si="19"/>
        <v>15.400000000000002</v>
      </c>
      <c r="EC22" s="18">
        <f t="shared" ca="1" si="19"/>
        <v>240.49999999999997</v>
      </c>
      <c r="ED22" s="18">
        <f t="shared" ca="1" si="19"/>
        <v>333.69999999999993</v>
      </c>
      <c r="EE22" s="18"/>
    </row>
    <row r="23" spans="1:135">
      <c r="A23">
        <v>2003</v>
      </c>
      <c r="B23">
        <v>10</v>
      </c>
      <c r="C23" s="15">
        <v>8.6161290322580673</v>
      </c>
      <c r="D23">
        <v>414.89999999999992</v>
      </c>
      <c r="E23">
        <v>0</v>
      </c>
      <c r="F23">
        <v>352.89999999999992</v>
      </c>
      <c r="G23">
        <v>0</v>
      </c>
      <c r="H23">
        <v>290.89999999999992</v>
      </c>
      <c r="I23">
        <v>0</v>
      </c>
      <c r="J23">
        <v>229.89999999999995</v>
      </c>
      <c r="K23">
        <v>1</v>
      </c>
      <c r="L23">
        <v>173.49999999999997</v>
      </c>
      <c r="M23">
        <v>6.6000000000000014</v>
      </c>
      <c r="N23">
        <v>122.50000000000001</v>
      </c>
      <c r="O23">
        <v>17.600000000000001</v>
      </c>
      <c r="P23">
        <v>74.300000000000011</v>
      </c>
      <c r="Q23">
        <v>31.400000000000002</v>
      </c>
      <c r="R23">
        <v>35.200000000000003</v>
      </c>
      <c r="S23">
        <v>54.3</v>
      </c>
      <c r="X23" s="18">
        <f t="shared" si="9"/>
        <v>2020</v>
      </c>
      <c r="Y23" s="18">
        <f t="shared" ca="1" si="10"/>
        <v>790.79999999999984</v>
      </c>
      <c r="Z23" s="18">
        <f t="shared" ca="1" si="10"/>
        <v>765.70000000000016</v>
      </c>
      <c r="AA23" s="18">
        <f t="shared" ca="1" si="10"/>
        <v>631.4</v>
      </c>
      <c r="AB23" s="18">
        <f t="shared" ca="1" si="10"/>
        <v>522.4</v>
      </c>
      <c r="AC23" s="18">
        <f t="shared" ca="1" si="10"/>
        <v>339</v>
      </c>
      <c r="AD23" s="18">
        <f t="shared" ca="1" si="10"/>
        <v>136.79999999999998</v>
      </c>
      <c r="AE23" s="18">
        <f t="shared" ca="1" si="10"/>
        <v>9.4999999999999964</v>
      </c>
      <c r="AF23" s="18">
        <f t="shared" ca="1" si="10"/>
        <v>67.699999999999989</v>
      </c>
      <c r="AG23" s="18">
        <f t="shared" ca="1" si="10"/>
        <v>208.79999999999995</v>
      </c>
      <c r="AH23" s="18">
        <f t="shared" ca="1" si="10"/>
        <v>405.99999999999994</v>
      </c>
      <c r="AI23" s="18">
        <f t="shared" ca="1" si="10"/>
        <v>491.50000000000006</v>
      </c>
      <c r="AJ23" s="18">
        <f t="shared" ca="1" si="10"/>
        <v>707.50000000000011</v>
      </c>
      <c r="AK23" s="18"/>
      <c r="AL23" s="18">
        <f t="shared" si="11"/>
        <v>2020</v>
      </c>
      <c r="AM23" s="18">
        <f t="shared" ca="1" si="1"/>
        <v>728.8</v>
      </c>
      <c r="AN23" s="18">
        <f t="shared" ca="1" si="1"/>
        <v>707.70000000000016</v>
      </c>
      <c r="AO23" s="18">
        <f t="shared" ca="1" si="1"/>
        <v>569.40000000000009</v>
      </c>
      <c r="AP23" s="18">
        <f t="shared" ca="1" si="1"/>
        <v>462.40000000000003</v>
      </c>
      <c r="AQ23" s="18">
        <f t="shared" ca="1" si="1"/>
        <v>279.00000000000011</v>
      </c>
      <c r="AR23" s="18">
        <f t="shared" ca="1" si="1"/>
        <v>89.000000000000028</v>
      </c>
      <c r="AS23" s="18">
        <f t="shared" ca="1" si="1"/>
        <v>0</v>
      </c>
      <c r="AT23" s="18">
        <f t="shared" ca="1" si="1"/>
        <v>32.4</v>
      </c>
      <c r="AU23" s="18">
        <f t="shared" ca="1" si="1"/>
        <v>152.49999999999997</v>
      </c>
      <c r="AV23" s="18">
        <f t="shared" ca="1" si="1"/>
        <v>344</v>
      </c>
      <c r="AW23" s="18">
        <f t="shared" ca="1" si="1"/>
        <v>431.50000000000011</v>
      </c>
      <c r="AX23" s="18">
        <f t="shared" ca="1" si="1"/>
        <v>645.50000000000011</v>
      </c>
      <c r="AY23" s="19"/>
      <c r="AZ23" s="18">
        <f t="shared" si="12"/>
        <v>2020</v>
      </c>
      <c r="BA23" s="18">
        <f t="shared" ca="1" si="20"/>
        <v>666.8</v>
      </c>
      <c r="BB23" s="18">
        <f t="shared" ca="1" si="20"/>
        <v>649.69999999999993</v>
      </c>
      <c r="BC23" s="18">
        <f t="shared" ca="1" si="20"/>
        <v>507.40000000000009</v>
      </c>
      <c r="BD23" s="18">
        <f t="shared" ca="1" si="20"/>
        <v>402.4</v>
      </c>
      <c r="BE23" s="18">
        <f t="shared" ca="1" si="20"/>
        <v>223.00000000000003</v>
      </c>
      <c r="BF23" s="18">
        <f t="shared" ca="1" si="20"/>
        <v>53.899999999999991</v>
      </c>
      <c r="BG23" s="18">
        <f t="shared" ca="1" si="20"/>
        <v>0</v>
      </c>
      <c r="BH23" s="18">
        <f t="shared" ca="1" si="20"/>
        <v>11.799999999999999</v>
      </c>
      <c r="BI23" s="18">
        <f t="shared" ca="1" si="20"/>
        <v>103.3</v>
      </c>
      <c r="BJ23" s="18">
        <f t="shared" ca="1" si="20"/>
        <v>282.00000000000006</v>
      </c>
      <c r="BK23" s="18">
        <f t="shared" ca="1" si="20"/>
        <v>371.50000000000006</v>
      </c>
      <c r="BL23" s="18">
        <f t="shared" ca="1" si="20"/>
        <v>583.5</v>
      </c>
      <c r="BM23" s="19">
        <f t="shared" ca="1" si="3"/>
        <v>3855.3000000000006</v>
      </c>
      <c r="BN23" s="18">
        <f t="shared" si="13"/>
        <v>2020</v>
      </c>
      <c r="BO23" s="18">
        <f t="shared" ca="1" si="21"/>
        <v>604.79999999999984</v>
      </c>
      <c r="BP23" s="18">
        <f t="shared" ca="1" si="21"/>
        <v>591.70000000000005</v>
      </c>
      <c r="BQ23" s="18">
        <f t="shared" ca="1" si="21"/>
        <v>445.40000000000009</v>
      </c>
      <c r="BR23" s="18">
        <f t="shared" ca="1" si="21"/>
        <v>342.4</v>
      </c>
      <c r="BS23" s="18">
        <f t="shared" ca="1" si="21"/>
        <v>174.10000000000002</v>
      </c>
      <c r="BT23" s="18">
        <f t="shared" ca="1" si="21"/>
        <v>30.4</v>
      </c>
      <c r="BU23" s="18">
        <f t="shared" ca="1" si="21"/>
        <v>0</v>
      </c>
      <c r="BV23" s="18">
        <f t="shared" ca="1" si="21"/>
        <v>1.5999999999999996</v>
      </c>
      <c r="BW23" s="18">
        <f t="shared" ca="1" si="21"/>
        <v>63.800000000000004</v>
      </c>
      <c r="BX23" s="18">
        <f t="shared" ca="1" si="21"/>
        <v>220</v>
      </c>
      <c r="BY23" s="18">
        <f t="shared" ca="1" si="21"/>
        <v>311.50000000000006</v>
      </c>
      <c r="BZ23" s="18">
        <f t="shared" ca="1" si="21"/>
        <v>521.5</v>
      </c>
      <c r="CA23" s="18"/>
      <c r="CB23" s="18">
        <f t="shared" si="14"/>
        <v>2020</v>
      </c>
      <c r="CC23" s="18">
        <f t="shared" ca="1" si="22"/>
        <v>542.80000000000007</v>
      </c>
      <c r="CD23" s="18">
        <f t="shared" ca="1" si="22"/>
        <v>533.69999999999993</v>
      </c>
      <c r="CE23" s="18">
        <f t="shared" ca="1" si="22"/>
        <v>383.40000000000009</v>
      </c>
      <c r="CF23" s="18">
        <f t="shared" ca="1" si="22"/>
        <v>282.39999999999998</v>
      </c>
      <c r="CG23" s="18">
        <f t="shared" ca="1" si="22"/>
        <v>128.19999999999999</v>
      </c>
      <c r="CH23" s="18">
        <f t="shared" ca="1" si="22"/>
        <v>13.499999999999998</v>
      </c>
      <c r="CI23" s="18">
        <f t="shared" ca="1" si="22"/>
        <v>0</v>
      </c>
      <c r="CJ23" s="18">
        <f t="shared" ca="1" si="22"/>
        <v>0</v>
      </c>
      <c r="CK23" s="18">
        <f t="shared" ca="1" si="22"/>
        <v>38.9</v>
      </c>
      <c r="CL23" s="18">
        <f t="shared" ca="1" si="22"/>
        <v>160.5</v>
      </c>
      <c r="CM23" s="18">
        <f t="shared" ca="1" si="22"/>
        <v>251.49999999999997</v>
      </c>
      <c r="CN23" s="18">
        <f t="shared" ca="1" si="22"/>
        <v>459.50000000000006</v>
      </c>
      <c r="CO23" s="18"/>
      <c r="CP23" s="18">
        <f t="shared" si="15"/>
        <v>2020</v>
      </c>
      <c r="CQ23" s="18">
        <f t="shared" ca="1" si="23"/>
        <v>480.80000000000007</v>
      </c>
      <c r="CR23" s="18">
        <f t="shared" ca="1" si="23"/>
        <v>475.69999999999993</v>
      </c>
      <c r="CS23" s="18">
        <f t="shared" ca="1" si="23"/>
        <v>321.40000000000003</v>
      </c>
      <c r="CT23" s="18">
        <f t="shared" ca="1" si="23"/>
        <v>222.4</v>
      </c>
      <c r="CU23" s="18">
        <f t="shared" ca="1" si="23"/>
        <v>89.999999999999986</v>
      </c>
      <c r="CV23" s="18">
        <f t="shared" ca="1" si="23"/>
        <v>5.2999999999999989</v>
      </c>
      <c r="CW23" s="18">
        <f t="shared" ca="1" si="23"/>
        <v>0</v>
      </c>
      <c r="CX23" s="18">
        <f t="shared" ca="1" si="23"/>
        <v>0</v>
      </c>
      <c r="CY23" s="18">
        <f t="shared" ca="1" si="23"/>
        <v>19.8</v>
      </c>
      <c r="CZ23" s="18">
        <f t="shared" ca="1" si="23"/>
        <v>109.5</v>
      </c>
      <c r="DA23" s="18">
        <f t="shared" ca="1" si="23"/>
        <v>196.39999999999998</v>
      </c>
      <c r="DB23" s="18">
        <f t="shared" ca="1" si="23"/>
        <v>397.5</v>
      </c>
      <c r="DC23" s="18"/>
      <c r="DD23" s="18">
        <f t="shared" si="16"/>
        <v>2020</v>
      </c>
      <c r="DE23" s="18">
        <f t="shared" ca="1" si="17"/>
        <v>418.80000000000007</v>
      </c>
      <c r="DF23" s="18">
        <f t="shared" ca="1" si="17"/>
        <v>417.69999999999993</v>
      </c>
      <c r="DG23" s="18">
        <f t="shared" ca="1" si="17"/>
        <v>259.39999999999998</v>
      </c>
      <c r="DH23" s="18">
        <f t="shared" ca="1" si="17"/>
        <v>164.69999999999996</v>
      </c>
      <c r="DI23" s="18">
        <f t="shared" ca="1" si="17"/>
        <v>58.600000000000009</v>
      </c>
      <c r="DJ23" s="18">
        <f t="shared" ca="1" si="17"/>
        <v>1.0999999999999996</v>
      </c>
      <c r="DK23" s="18">
        <f t="shared" ca="1" si="17"/>
        <v>0</v>
      </c>
      <c r="DL23" s="18">
        <f t="shared" ca="1" si="17"/>
        <v>0</v>
      </c>
      <c r="DM23" s="18">
        <f t="shared" ca="1" si="17"/>
        <v>5.8999999999999995</v>
      </c>
      <c r="DN23" s="18">
        <f t="shared" ca="1" si="17"/>
        <v>70.2</v>
      </c>
      <c r="DO23" s="18">
        <f t="shared" ca="1" si="17"/>
        <v>145.29999999999998</v>
      </c>
      <c r="DP23" s="18">
        <f t="shared" ca="1" si="17"/>
        <v>335.5</v>
      </c>
      <c r="DQ23" s="18"/>
      <c r="DR23" s="18">
        <f t="shared" si="18"/>
        <v>2020</v>
      </c>
      <c r="DS23" s="18">
        <f t="shared" ca="1" si="19"/>
        <v>356.8</v>
      </c>
      <c r="DT23" s="18">
        <f t="shared" ca="1" si="19"/>
        <v>359.69999999999993</v>
      </c>
      <c r="DU23" s="18">
        <f t="shared" ca="1" si="19"/>
        <v>197.39999999999998</v>
      </c>
      <c r="DV23" s="18">
        <f t="shared" ca="1" si="19"/>
        <v>108.7</v>
      </c>
      <c r="DW23" s="18">
        <f t="shared" ca="1" si="19"/>
        <v>33.799999999999997</v>
      </c>
      <c r="DX23" s="18">
        <f t="shared" ca="1" si="19"/>
        <v>0</v>
      </c>
      <c r="DY23" s="18">
        <f t="shared" ca="1" si="19"/>
        <v>0</v>
      </c>
      <c r="DZ23" s="18">
        <f t="shared" ca="1" si="19"/>
        <v>0</v>
      </c>
      <c r="EA23" s="18">
        <f t="shared" ca="1" si="19"/>
        <v>1.2000000000000002</v>
      </c>
      <c r="EB23" s="18">
        <f t="shared" ca="1" si="19"/>
        <v>41.400000000000006</v>
      </c>
      <c r="EC23" s="18">
        <f t="shared" ca="1" si="19"/>
        <v>98.6</v>
      </c>
      <c r="ED23" s="18">
        <f t="shared" ca="1" si="19"/>
        <v>273.49999999999989</v>
      </c>
      <c r="EE23" s="18"/>
    </row>
    <row r="24" spans="1:135">
      <c r="A24">
        <v>2003</v>
      </c>
      <c r="B24">
        <v>11</v>
      </c>
      <c r="C24" s="15">
        <v>4.5066666666666659</v>
      </c>
      <c r="D24">
        <v>524.79999999999995</v>
      </c>
      <c r="E24">
        <v>0</v>
      </c>
      <c r="F24">
        <v>464.7999999999999</v>
      </c>
      <c r="G24">
        <v>0</v>
      </c>
      <c r="H24">
        <v>404.7999999999999</v>
      </c>
      <c r="I24">
        <v>0</v>
      </c>
      <c r="J24">
        <v>344.79999999999995</v>
      </c>
      <c r="K24">
        <v>0</v>
      </c>
      <c r="L24">
        <v>284.79999999999995</v>
      </c>
      <c r="M24">
        <v>0</v>
      </c>
      <c r="N24">
        <v>224.79999999999993</v>
      </c>
      <c r="O24">
        <v>0</v>
      </c>
      <c r="P24">
        <v>169.1</v>
      </c>
      <c r="Q24">
        <v>4.3000000000000007</v>
      </c>
      <c r="R24">
        <v>115.70000000000002</v>
      </c>
      <c r="S24">
        <v>10.900000000000002</v>
      </c>
      <c r="X24" s="18">
        <f t="shared" si="9"/>
        <v>2021</v>
      </c>
      <c r="Y24" s="18">
        <f t="shared" ca="1" si="10"/>
        <v>828.80000000000007</v>
      </c>
      <c r="Z24" s="18">
        <f t="shared" ca="1" si="10"/>
        <v>795.09999999999991</v>
      </c>
      <c r="AA24" s="18">
        <f t="shared" ca="1" si="10"/>
        <v>666.19999999999993</v>
      </c>
      <c r="AB24" s="18">
        <f t="shared" ca="1" si="10"/>
        <v>449.09999999999991</v>
      </c>
      <c r="AC24" s="18">
        <f t="shared" ca="1" si="10"/>
        <v>317.40000000000003</v>
      </c>
      <c r="AD24" s="18">
        <f t="shared" ca="1" si="10"/>
        <v>99.1</v>
      </c>
      <c r="AE24" s="18">
        <f t="shared" ca="1" si="10"/>
        <v>82.199999999999989</v>
      </c>
      <c r="AF24" s="18">
        <f t="shared" ca="1" si="10"/>
        <v>38</v>
      </c>
      <c r="AG24" s="18">
        <f t="shared" ca="1" si="10"/>
        <v>161.90000000000003</v>
      </c>
      <c r="AH24" s="18">
        <f t="shared" ca="1" si="10"/>
        <v>283.30000000000007</v>
      </c>
      <c r="AI24" s="18">
        <f t="shared" ca="1" si="10"/>
        <v>567.5</v>
      </c>
      <c r="AJ24" s="18">
        <f t="shared" ca="1" si="10"/>
        <v>696.5999999999998</v>
      </c>
      <c r="AK24" s="18"/>
      <c r="AL24" s="18">
        <f t="shared" si="11"/>
        <v>2021</v>
      </c>
      <c r="AM24" s="18">
        <f t="shared" ca="1" si="1"/>
        <v>766.80000000000018</v>
      </c>
      <c r="AN24" s="18">
        <f t="shared" ca="1" si="1"/>
        <v>739.1</v>
      </c>
      <c r="AO24" s="18">
        <f t="shared" ca="1" si="1"/>
        <v>604.20000000000005</v>
      </c>
      <c r="AP24" s="18">
        <f t="shared" ca="1" si="1"/>
        <v>389.1</v>
      </c>
      <c r="AQ24" s="18">
        <f t="shared" ca="1" si="1"/>
        <v>255.99999999999994</v>
      </c>
      <c r="AR24" s="18">
        <f t="shared" ca="1" si="1"/>
        <v>56.300000000000004</v>
      </c>
      <c r="AS24" s="18">
        <f t="shared" ca="1" si="1"/>
        <v>38.999999999999993</v>
      </c>
      <c r="AT24" s="18">
        <f t="shared" ca="1" si="1"/>
        <v>17.499999999999996</v>
      </c>
      <c r="AU24" s="18">
        <f t="shared" ca="1" si="1"/>
        <v>102.5</v>
      </c>
      <c r="AV24" s="18">
        <f t="shared" ca="1" si="1"/>
        <v>221.30000000000004</v>
      </c>
      <c r="AW24" s="18">
        <f t="shared" ca="1" si="1"/>
        <v>507.5</v>
      </c>
      <c r="AX24" s="18">
        <f t="shared" ca="1" si="1"/>
        <v>634.59999999999991</v>
      </c>
      <c r="AY24" s="19"/>
      <c r="AZ24" s="18">
        <f t="shared" si="12"/>
        <v>2021</v>
      </c>
      <c r="BA24" s="18">
        <f t="shared" ca="1" si="20"/>
        <v>704.80000000000018</v>
      </c>
      <c r="BB24" s="18">
        <f t="shared" ca="1" si="20"/>
        <v>683.09999999999991</v>
      </c>
      <c r="BC24" s="18">
        <f t="shared" ca="1" si="20"/>
        <v>542.20000000000005</v>
      </c>
      <c r="BD24" s="18">
        <f t="shared" ca="1" si="20"/>
        <v>329.09999999999997</v>
      </c>
      <c r="BE24" s="18">
        <f t="shared" ca="1" si="20"/>
        <v>199.69999999999996</v>
      </c>
      <c r="BF24" s="18">
        <f t="shared" ca="1" si="20"/>
        <v>27</v>
      </c>
      <c r="BG24" s="18">
        <f t="shared" ca="1" si="20"/>
        <v>11.199999999999998</v>
      </c>
      <c r="BH24" s="18">
        <f t="shared" ca="1" si="20"/>
        <v>4.7999999999999972</v>
      </c>
      <c r="BI24" s="18">
        <f t="shared" ca="1" si="20"/>
        <v>54</v>
      </c>
      <c r="BJ24" s="18">
        <f t="shared" ca="1" si="20"/>
        <v>163.5</v>
      </c>
      <c r="BK24" s="18">
        <f t="shared" ca="1" si="20"/>
        <v>447.50000000000006</v>
      </c>
      <c r="BL24" s="18">
        <f t="shared" ca="1" si="20"/>
        <v>572.59999999999991</v>
      </c>
      <c r="BM24" s="19">
        <f t="shared" ref="BM24" ca="1" si="24">SUM(BA24:BL24)</f>
        <v>3739.5</v>
      </c>
      <c r="BN24" s="18">
        <f t="shared" si="13"/>
        <v>2021</v>
      </c>
      <c r="BO24" s="18">
        <f t="shared" ca="1" si="21"/>
        <v>642.80000000000007</v>
      </c>
      <c r="BP24" s="18">
        <f t="shared" ca="1" si="21"/>
        <v>627.09999999999991</v>
      </c>
      <c r="BQ24" s="18">
        <f t="shared" ca="1" si="21"/>
        <v>480.20000000000005</v>
      </c>
      <c r="BR24" s="18">
        <f t="shared" ca="1" si="21"/>
        <v>269.10000000000002</v>
      </c>
      <c r="BS24" s="18">
        <f t="shared" ca="1" si="21"/>
        <v>146.59999999999997</v>
      </c>
      <c r="BT24" s="18">
        <f t="shared" ca="1" si="21"/>
        <v>7.8000000000000007</v>
      </c>
      <c r="BU24" s="18">
        <f t="shared" ca="1" si="21"/>
        <v>0.59999999999999964</v>
      </c>
      <c r="BV24" s="18">
        <f t="shared" ca="1" si="21"/>
        <v>0</v>
      </c>
      <c r="BW24" s="18">
        <f t="shared" ca="1" si="21"/>
        <v>24.500000000000004</v>
      </c>
      <c r="BX24" s="18">
        <f t="shared" ca="1" si="21"/>
        <v>115.80000000000001</v>
      </c>
      <c r="BY24" s="18">
        <f t="shared" ca="1" si="21"/>
        <v>387.50000000000006</v>
      </c>
      <c r="BZ24" s="18">
        <f t="shared" ca="1" si="21"/>
        <v>510.6</v>
      </c>
      <c r="CA24" s="18"/>
      <c r="CB24" s="18">
        <f t="shared" si="14"/>
        <v>2021</v>
      </c>
      <c r="CC24" s="18">
        <f t="shared" ca="1" si="22"/>
        <v>580.79999999999995</v>
      </c>
      <c r="CD24" s="18">
        <f t="shared" ca="1" si="22"/>
        <v>571.09999999999991</v>
      </c>
      <c r="CE24" s="18">
        <f t="shared" ca="1" si="22"/>
        <v>418.20000000000005</v>
      </c>
      <c r="CF24" s="18">
        <f t="shared" ca="1" si="22"/>
        <v>210.60000000000002</v>
      </c>
      <c r="CG24" s="18">
        <f t="shared" ca="1" si="22"/>
        <v>98.500000000000014</v>
      </c>
      <c r="CH24" s="18">
        <f t="shared" ca="1" si="22"/>
        <v>2.9000000000000004</v>
      </c>
      <c r="CI24" s="18">
        <f t="shared" ca="1" si="22"/>
        <v>0</v>
      </c>
      <c r="CJ24" s="18">
        <f t="shared" ca="1" si="22"/>
        <v>0</v>
      </c>
      <c r="CK24" s="18">
        <f t="shared" ca="1" si="22"/>
        <v>8.3000000000000025</v>
      </c>
      <c r="CL24" s="18">
        <f t="shared" ca="1" si="22"/>
        <v>79.7</v>
      </c>
      <c r="CM24" s="18">
        <f t="shared" ca="1" si="22"/>
        <v>327.50000000000006</v>
      </c>
      <c r="CN24" s="18">
        <f t="shared" ca="1" si="22"/>
        <v>448.60000000000008</v>
      </c>
      <c r="CO24" s="18"/>
      <c r="CP24" s="18">
        <f t="shared" si="15"/>
        <v>2021</v>
      </c>
      <c r="CQ24" s="18">
        <f t="shared" ca="1" si="23"/>
        <v>518.79999999999995</v>
      </c>
      <c r="CR24" s="18">
        <f t="shared" ca="1" si="23"/>
        <v>515.09999999999991</v>
      </c>
      <c r="CS24" s="18">
        <f t="shared" ca="1" si="23"/>
        <v>356.2000000000001</v>
      </c>
      <c r="CT24" s="18">
        <f t="shared" ca="1" si="23"/>
        <v>156.80000000000001</v>
      </c>
      <c r="CU24" s="18">
        <f t="shared" ca="1" si="23"/>
        <v>54.699999999999989</v>
      </c>
      <c r="CV24" s="18">
        <f t="shared" ca="1" si="23"/>
        <v>0</v>
      </c>
      <c r="CW24" s="18">
        <f t="shared" ca="1" si="23"/>
        <v>0</v>
      </c>
      <c r="CX24" s="18">
        <f t="shared" ca="1" si="23"/>
        <v>0</v>
      </c>
      <c r="CY24" s="18">
        <f t="shared" ca="1" si="23"/>
        <v>2.0000000000000018</v>
      </c>
      <c r="CZ24" s="18">
        <f t="shared" ca="1" si="23"/>
        <v>50.9</v>
      </c>
      <c r="DA24" s="18">
        <f t="shared" ca="1" si="23"/>
        <v>267.5</v>
      </c>
      <c r="DB24" s="18">
        <f t="shared" ca="1" si="23"/>
        <v>386.6</v>
      </c>
      <c r="DC24" s="18"/>
      <c r="DD24" s="18">
        <f t="shared" si="16"/>
        <v>2021</v>
      </c>
      <c r="DE24" s="18">
        <f t="shared" ca="1" si="17"/>
        <v>456.79999999999995</v>
      </c>
      <c r="DF24" s="18">
        <f t="shared" ca="1" si="17"/>
        <v>459.09999999999991</v>
      </c>
      <c r="DG24" s="18">
        <f t="shared" ca="1" si="17"/>
        <v>295.10000000000008</v>
      </c>
      <c r="DH24" s="18">
        <f t="shared" ca="1" si="17"/>
        <v>107.80000000000003</v>
      </c>
      <c r="DI24" s="18">
        <f t="shared" ca="1" si="17"/>
        <v>28.200000000000003</v>
      </c>
      <c r="DJ24" s="18">
        <f t="shared" ca="1" si="17"/>
        <v>0</v>
      </c>
      <c r="DK24" s="18">
        <f t="shared" ca="1" si="17"/>
        <v>0</v>
      </c>
      <c r="DL24" s="18">
        <f t="shared" ca="1" si="17"/>
        <v>0</v>
      </c>
      <c r="DM24" s="18">
        <f t="shared" ca="1" si="17"/>
        <v>0</v>
      </c>
      <c r="DN24" s="18">
        <f t="shared" ca="1" si="17"/>
        <v>26.1</v>
      </c>
      <c r="DO24" s="18">
        <f t="shared" ca="1" si="17"/>
        <v>208.60000000000002</v>
      </c>
      <c r="DP24" s="18">
        <f t="shared" ca="1" si="17"/>
        <v>324.60000000000002</v>
      </c>
      <c r="DQ24" s="18"/>
      <c r="DR24" s="18">
        <f t="shared" si="18"/>
        <v>2021</v>
      </c>
      <c r="DS24" s="18">
        <f t="shared" ca="1" si="19"/>
        <v>394.79999999999995</v>
      </c>
      <c r="DT24" s="18">
        <f t="shared" ca="1" si="19"/>
        <v>403.09999999999991</v>
      </c>
      <c r="DU24" s="18">
        <f t="shared" ca="1" si="19"/>
        <v>236.4</v>
      </c>
      <c r="DV24" s="18">
        <f t="shared" ca="1" si="19"/>
        <v>69</v>
      </c>
      <c r="DW24" s="18">
        <f t="shared" ca="1" si="19"/>
        <v>11.399999999999999</v>
      </c>
      <c r="DX24" s="18">
        <f t="shared" ca="1" si="19"/>
        <v>0</v>
      </c>
      <c r="DY24" s="18">
        <f t="shared" ca="1" si="19"/>
        <v>0</v>
      </c>
      <c r="DZ24" s="18">
        <f t="shared" ca="1" si="19"/>
        <v>0</v>
      </c>
      <c r="EA24" s="18">
        <f t="shared" ca="1" si="19"/>
        <v>0</v>
      </c>
      <c r="EB24" s="18">
        <f t="shared" ca="1" si="19"/>
        <v>8</v>
      </c>
      <c r="EC24" s="18">
        <f t="shared" ca="1" si="19"/>
        <v>152.6</v>
      </c>
      <c r="ED24" s="18">
        <f t="shared" ca="1" si="19"/>
        <v>264.60000000000008</v>
      </c>
      <c r="EE24" s="18"/>
    </row>
    <row r="25" spans="1:135" ht="15">
      <c r="A25">
        <v>2003</v>
      </c>
      <c r="B25">
        <v>12</v>
      </c>
      <c r="C25" s="15">
        <v>-2.0677419354838706</v>
      </c>
      <c r="D25">
        <v>746.1</v>
      </c>
      <c r="E25">
        <v>0</v>
      </c>
      <c r="F25">
        <v>684.10000000000014</v>
      </c>
      <c r="G25">
        <v>0</v>
      </c>
      <c r="H25">
        <v>622.10000000000014</v>
      </c>
      <c r="I25">
        <v>0</v>
      </c>
      <c r="J25">
        <v>560.10000000000014</v>
      </c>
      <c r="K25">
        <v>0</v>
      </c>
      <c r="L25">
        <v>498.1</v>
      </c>
      <c r="M25">
        <v>0</v>
      </c>
      <c r="N25">
        <v>436.1</v>
      </c>
      <c r="O25">
        <v>0</v>
      </c>
      <c r="P25">
        <v>374.1</v>
      </c>
      <c r="Q25">
        <v>0</v>
      </c>
      <c r="R25">
        <v>312.10000000000002</v>
      </c>
      <c r="S25">
        <v>0</v>
      </c>
      <c r="X25" s="20">
        <f t="shared" si="9"/>
        <v>2022</v>
      </c>
      <c r="Y25" s="21">
        <f ca="1">MAX(TREND(Y$5:Y$24,X$5:X$24,X25),0)</f>
        <v>860.91578947368362</v>
      </c>
      <c r="Z25" s="21">
        <f ca="1">MAX(TREND(Z$5:Z$24,X$5:X$24,X25),0)</f>
        <v>785.1705263157894</v>
      </c>
      <c r="AA25" s="21">
        <f ca="1">MAX(TREND(AA$5:AA$24,X$5:X$24,X25),0)</f>
        <v>711.58894736842103</v>
      </c>
      <c r="AB25" s="21">
        <f ca="1">MAX(TREND(AB$5:AB$24,X$5:X$24,X25),0)</f>
        <v>507.43315789473672</v>
      </c>
      <c r="AC25" s="21">
        <f ca="1">MAX(TREND(AC$5:AC$24,X$5:X$24,X25),0)</f>
        <v>300.61894736842078</v>
      </c>
      <c r="AD25" s="21">
        <f ca="1">MAX(TREND(AD$5:AD$24,X$5:X$24,X25),0)</f>
        <v>149.45894736842092</v>
      </c>
      <c r="AE25" s="21">
        <f ca="1">MAX(TREND(AE$5:AE$24,X$5:X$24,X25),0)</f>
        <v>56.378421052631666</v>
      </c>
      <c r="AF25" s="21">
        <f ca="1">MAX(TREND(AF$5:AF$24,X$5:X$24,X25),0)</f>
        <v>67.257894736842218</v>
      </c>
      <c r="AG25" s="21">
        <f ca="1">MAX(TREND(AG$5:AG$24,X$5:X$24,X25),0)</f>
        <v>192.22368421052624</v>
      </c>
      <c r="AH25" s="21">
        <f ca="1">MAX(TREND(AH$5:AH$24,X$5:X$24,X25),0)</f>
        <v>353.87842105263189</v>
      </c>
      <c r="AI25" s="21">
        <f ca="1">MAX(TREND(AI$5:AI$24,X$5:X$24,X25),0)</f>
        <v>576.7673684210522</v>
      </c>
      <c r="AJ25" s="21">
        <f ca="1">MAX(TREND(AJ$5:AJ$24,X$5:X$24,X25),0)</f>
        <v>730.35473684210501</v>
      </c>
      <c r="AK25" s="18"/>
      <c r="AL25" s="20">
        <f t="shared" si="11"/>
        <v>2022</v>
      </c>
      <c r="AM25" s="21">
        <f ca="1">MAX(TREND(AM$5:AM$24,AL$5:AL$24,AL25),0)</f>
        <v>798.91578947368362</v>
      </c>
      <c r="AN25" s="21">
        <f ca="1">MAX(TREND(AN$5:AN$24,AL$5:AL$24,AL25),0)</f>
        <v>728.59157894736848</v>
      </c>
      <c r="AO25" s="21">
        <f ca="1">MAX(TREND(AO$5:AO$24,AL$5:AL$24,AL25),0)</f>
        <v>649.58894736842092</v>
      </c>
      <c r="AP25" s="21">
        <f ca="1">MAX(TREND(AP$5:AP$24,AL$5:AL$24,AL25),0)</f>
        <v>447.43315789473763</v>
      </c>
      <c r="AQ25" s="21">
        <f ca="1">MAX(TREND(AQ$5:AQ$24,AL$5:AL$24,AL25),0)</f>
        <v>239.78789473684219</v>
      </c>
      <c r="AR25" s="21">
        <f ca="1">MAX(TREND(AR$5:AR$24,AL$5:AL$24,AL25),0)</f>
        <v>95.244736842105794</v>
      </c>
      <c r="AS25" s="21">
        <f ca="1">MAX(TREND(AS$5:AS$24,AL$5:AL$24,AL25),0)</f>
        <v>23.835789473684144</v>
      </c>
      <c r="AT25" s="21">
        <f ca="1">MAX(TREND(AT$5:AT$24,AL$5:AL$24,AL25),0)</f>
        <v>29.759473684210519</v>
      </c>
      <c r="AU25" s="21">
        <f ca="1">MAX(TREND(AU$5:AU$24,AL$5:AL$24,AL25),0)</f>
        <v>137.03421052631575</v>
      </c>
      <c r="AV25" s="21">
        <f ca="1">MAX(TREND(AV$5:AV$24,AL$5:AL$24,AL25),0)</f>
        <v>291.70736842105271</v>
      </c>
      <c r="AW25" s="21">
        <f ca="1">MAX(TREND(AW$5:AW$24,AL$5:AL$24,AL25),0)</f>
        <v>516.7673684210522</v>
      </c>
      <c r="AX25" s="21">
        <f ca="1">MAX(TREND(AX$5:AX$24,AL$5:AL$24,AL25),0)</f>
        <v>668.35473684210501</v>
      </c>
      <c r="AY25" s="19"/>
      <c r="AZ25" s="20">
        <f t="shared" si="12"/>
        <v>2022</v>
      </c>
      <c r="BA25" s="21">
        <f ca="1">MAX(TREND(BA$5:BA$24,AZ$5:AZ$24,AZ25),0)</f>
        <v>736.91578947368407</v>
      </c>
      <c r="BB25" s="21">
        <f ca="1">MAX(TREND(BB$5:BB$24,AZ$5:AZ$24,AZ25),0)</f>
        <v>672.01263157894743</v>
      </c>
      <c r="BC25" s="21">
        <f ca="1">MAX(TREND(BC$5:BC$24,AZ$5:AZ$24,AZ25),0)</f>
        <v>587.58894736842092</v>
      </c>
      <c r="BD25" s="21">
        <f ca="1">MAX(TREND(BD$5:BD$24,AZ$5:AZ$24,AZ25),0)</f>
        <v>387.34789473684214</v>
      </c>
      <c r="BE25" s="21">
        <f ca="1">MAX(TREND(BE$5:BE$24,AZ$5:AZ$24,AZ25),0)</f>
        <v>182.97631578947357</v>
      </c>
      <c r="BF25" s="21">
        <f ca="1">MAX(TREND(BF$5:BF$24,AZ$5:AZ$24,AZ25),0)</f>
        <v>50.866315789473674</v>
      </c>
      <c r="BG25" s="21">
        <f ca="1">MAX(TREND(BG$5:BG$24,AZ$5:AZ$24,AZ25),0)</f>
        <v>6.1526315789473642</v>
      </c>
      <c r="BH25" s="21">
        <f ca="1">MAX(TREND(BH$5:BH$24,AZ$5:AZ$24,AZ25),0)</f>
        <v>9.3136842105263042</v>
      </c>
      <c r="BI25" s="21">
        <f ca="1">MAX(TREND(BI$5:BI$24,AZ$5:AZ$24,AZ25),0)</f>
        <v>89.761578947368434</v>
      </c>
      <c r="BJ25" s="21">
        <f ca="1">MAX(TREND(BJ$5:BJ$24,AZ$5:AZ$24,AZ25),0)</f>
        <v>230.67526315789473</v>
      </c>
      <c r="BK25" s="21">
        <f ca="1">MAX(TREND(BK$5:BK$24,AZ$5:AZ$24,AZ25),0)</f>
        <v>456.7673684210522</v>
      </c>
      <c r="BL25" s="21">
        <f ca="1">MAX(TREND(BL$5:BL$24,AZ$5:AZ$24,AZ25),0)</f>
        <v>606.35473684210501</v>
      </c>
      <c r="BM25" s="19">
        <f t="shared" ca="1" si="3"/>
        <v>4016.733157894736</v>
      </c>
      <c r="BN25" s="20">
        <f t="shared" si="13"/>
        <v>2022</v>
      </c>
      <c r="BO25" s="21">
        <f ca="1">MAX(TREND(BO$5:BO$24,BN$5:BN$24,BN25),0)</f>
        <v>674.91578947368453</v>
      </c>
      <c r="BP25" s="21">
        <f ca="1">MAX(TREND(BP$5:BP$24,BN$5:BN$24,BN25),0)</f>
        <v>615.43368421052628</v>
      </c>
      <c r="BQ25" s="21">
        <f ca="1">MAX(TREND(BQ$5:BQ$24,BN$5:BN$24,BN25),0)</f>
        <v>525.58894736842115</v>
      </c>
      <c r="BR25" s="21">
        <f ca="1">MAX(TREND(BR$5:BR$24,BN$5:BN$24,BN25),0)</f>
        <v>327.04052631578998</v>
      </c>
      <c r="BS25" s="21">
        <f ca="1">MAX(TREND(BS$5:BS$24,BN$5:BN$24,BN25),0)</f>
        <v>132.25842105263155</v>
      </c>
      <c r="BT25" s="21">
        <f ca="1">MAX(TREND(BT$5:BT$24,BN$5:BN$24,BN25),0)</f>
        <v>21.56631578947372</v>
      </c>
      <c r="BU25" s="21">
        <f ca="1">MAX(TREND(BU$5:BU$24,BN$5:BN$24,BN25),0)</f>
        <v>0.73210526315789437</v>
      </c>
      <c r="BV25" s="21">
        <f ca="1">MAX(TREND(BV$5:BV$24,BN$5:BN$24,BN25),0)</f>
        <v>1.526315789473685</v>
      </c>
      <c r="BW25" s="21">
        <f ca="1">MAX(TREND(BW$5:BW$24,BN$5:BN$24,BN25),0)</f>
        <v>51.882105263157882</v>
      </c>
      <c r="BX25" s="21">
        <f ca="1">MAX(TREND(BX$5:BX$24,BN$5:BN$24,BN25),0)</f>
        <v>174.08421052631638</v>
      </c>
      <c r="BY25" s="21">
        <f ca="1">MAX(TREND(BY$5:BY$24,BN$5:BN$24,BN25),0)</f>
        <v>396.7673684210522</v>
      </c>
      <c r="BZ25" s="21">
        <f ca="1">MAX(TREND(BZ$5:BZ$24,BN$5:BN$24,BN25),0)</f>
        <v>544.35473684210501</v>
      </c>
      <c r="CA25" s="18"/>
      <c r="CB25" s="20">
        <f t="shared" si="14"/>
        <v>2022</v>
      </c>
      <c r="CC25" s="21">
        <f ca="1">MAX(TREND(CC$5:CC$24,CB$5:CB$24,CB25),0)</f>
        <v>612.91578947368407</v>
      </c>
      <c r="CD25" s="21">
        <f ca="1">MAX(TREND(CD$5:CD$24,CB$5:CB$24,CB25),0)</f>
        <v>558.85473684210524</v>
      </c>
      <c r="CE25" s="21">
        <f ca="1">MAX(TREND(CE$5:CE$24,CB$5:CB$24,CB25),0)</f>
        <v>463.62947368421055</v>
      </c>
      <c r="CF25" s="21">
        <f ca="1">MAX(TREND(CF$5:CF$24,CB$5:CB$24,CB25),0)</f>
        <v>266.95368421052626</v>
      </c>
      <c r="CG25" s="21">
        <f ca="1">MAX(TREND(CG$5:CG$24,CB$5:CB$24,CB25),0)</f>
        <v>87.404736842105194</v>
      </c>
      <c r="CH25" s="21">
        <f ca="1">MAX(TREND(CH$5:CH$24,CB$5:CB$24,CB25),0)</f>
        <v>6.7947368421052943</v>
      </c>
      <c r="CI25" s="21">
        <f ca="1">MAX(TREND(CI$5:CI$24,CB$5:CB$24,CB25),0)</f>
        <v>6.3157894736844966E-3</v>
      </c>
      <c r="CJ25" s="21">
        <f ca="1">MAX(TREND(CJ$5:CJ$24,CB$5:CB$24,CB25),0)</f>
        <v>0.17526315789473745</v>
      </c>
      <c r="CK25" s="21">
        <f ca="1">MAX(TREND(CK$5:CK$24,CB$5:CB$24,CB25),0)</f>
        <v>25.182105263158064</v>
      </c>
      <c r="CL25" s="21">
        <f ca="1">MAX(TREND(CL$5:CL$24,CB$5:CB$24,CB25),0)</f>
        <v>123.89999999999964</v>
      </c>
      <c r="CM25" s="21">
        <f ca="1">MAX(TREND(CM$5:CM$24,CB$5:CB$24,CB25),0)</f>
        <v>336.71736842105292</v>
      </c>
      <c r="CN25" s="21">
        <f ca="1">MAX(TREND(CN$5:CN$24,CB$5:CB$24,CB25),0)</f>
        <v>482.35473684210501</v>
      </c>
      <c r="CO25" s="18"/>
      <c r="CP25" s="20">
        <f t="shared" si="15"/>
        <v>2022</v>
      </c>
      <c r="CQ25" s="21">
        <f ca="1">MAX(TREND(CQ$5:CQ$24,CP$5:CP$24,CP25),0)</f>
        <v>550.91578947368407</v>
      </c>
      <c r="CR25" s="21">
        <f ca="1">MAX(TREND(CR$5:CR$24,CP$5:CP$24,CP25),0)</f>
        <v>502.2757894736842</v>
      </c>
      <c r="CS25" s="21">
        <f ca="1">MAX(TREND(CS$5:CS$24,CP$5:CP$24,CP25),0)</f>
        <v>401.9247368421054</v>
      </c>
      <c r="CT25" s="21">
        <f ca="1">MAX(TREND(CT$5:CT$24,CP$5:CP$24,CP25),0)</f>
        <v>207.63210526315743</v>
      </c>
      <c r="CU25" s="21">
        <f ca="1">MAX(TREND(CU$5:CU$24,CP$5:CP$24,CP25),0)</f>
        <v>52.169473684210061</v>
      </c>
      <c r="CV25" s="21">
        <f ca="1">MAX(TREND(CV$5:CV$24,CP$5:CP$24,CP25),0)</f>
        <v>1.4173684210526289</v>
      </c>
      <c r="CW25" s="21">
        <f ca="1">MAX(TREND(CW$5:CW$24,CP$5:CP$24,CP25),0)</f>
        <v>0</v>
      </c>
      <c r="CX25" s="21">
        <f ca="1">MAX(TREND(CX$5:CX$24,CP$5:CP$24,CP25),0)</f>
        <v>0</v>
      </c>
      <c r="CY25" s="21">
        <f ca="1">MAX(TREND(CY$5:CY$24,CP$5:CP$24,CP25),0)</f>
        <v>9.82000000000005</v>
      </c>
      <c r="CZ25" s="21">
        <f ca="1">MAX(TREND(CZ$5:CZ$24,CP$5:CP$24,CP25),0)</f>
        <v>81.325263157895279</v>
      </c>
      <c r="DA25" s="21">
        <f ca="1">MAX(TREND(DA$5:DA$24,CP$5:CP$24,CP25),0)</f>
        <v>277.64842105263142</v>
      </c>
      <c r="DB25" s="21">
        <f ca="1">MAX(TREND(DB$5:DB$24,CP$5:CP$24,CP25),0)</f>
        <v>420.35473684210501</v>
      </c>
      <c r="DC25" s="18"/>
      <c r="DD25" s="20">
        <f t="shared" si="16"/>
        <v>2022</v>
      </c>
      <c r="DE25" s="21">
        <f ca="1">MAX(TREND(DE$5:DE$24,DD$5:DD$24,DD25),0)</f>
        <v>488.91315789473674</v>
      </c>
      <c r="DF25" s="21">
        <f ca="1">MAX(TREND(DF$5:DF$24,DD$5:DD$24,DD25),0)</f>
        <v>445.69684210526293</v>
      </c>
      <c r="DG25" s="21">
        <f ca="1">MAX(TREND(DG$5:DG$24,DD$5:DD$24,DD25),0)</f>
        <v>340.64999999999986</v>
      </c>
      <c r="DH25" s="21">
        <f ca="1">MAX(TREND(DH$5:DH$24,DD$5:DD$24,DD25),0)</f>
        <v>150.31315789473683</v>
      </c>
      <c r="DI25" s="21">
        <f ca="1">MAX(TREND(DI$5:DI$24,DD$5:DD$24,DD25),0)</f>
        <v>28.550526315789512</v>
      </c>
      <c r="DJ25" s="21">
        <f ca="1">MAX(TREND(DJ$5:DJ$24,DD$5:DD$24,DD25),0)</f>
        <v>0.19105263157894714</v>
      </c>
      <c r="DK25" s="21">
        <f ca="1">MAX(TREND(DK$5:DK$24,DD$5:DD$24,DD25),0)</f>
        <v>0</v>
      </c>
      <c r="DL25" s="21">
        <f ca="1">MAX(TREND(DL$5:DL$24,DD$5:DD$24,DD25),0)</f>
        <v>0</v>
      </c>
      <c r="DM25" s="21">
        <f ca="1">MAX(TREND(DM$5:DM$24,DD$5:DD$24,DD25),0)</f>
        <v>2.7278947368421029</v>
      </c>
      <c r="DN25" s="21">
        <f ca="1">MAX(TREND(DN$5:DN$24,DD$5:DD$24,DD25),0)</f>
        <v>46.921052631579187</v>
      </c>
      <c r="DO25" s="21">
        <f ca="1">MAX(TREND(DO$5:DO$24,DD$5:DD$24,DD25),0)</f>
        <v>220.82526315789528</v>
      </c>
      <c r="DP25" s="21">
        <f ca="1">MAX(TREND(DP$5:DP$24,DD$5:DD$24,DD25),0)</f>
        <v>358.35473684210501</v>
      </c>
      <c r="DQ25" s="18"/>
      <c r="DR25" s="20">
        <f t="shared" si="18"/>
        <v>2022</v>
      </c>
      <c r="DS25" s="21">
        <f ca="1">MAX(TREND(DS$5:DS$24,DR$5:DR$24,DR25),0)</f>
        <v>426.90263157894697</v>
      </c>
      <c r="DT25" s="21">
        <f ca="1">MAX(TREND(DT$5:DT$24,DR$5:DR$24,DR25),0)</f>
        <v>389.11789473684212</v>
      </c>
      <c r="DU25" s="21">
        <f ca="1">MAX(TREND(DU$5:DU$24,DR$5:DR$24,DR25),0)</f>
        <v>279.80842105263127</v>
      </c>
      <c r="DV25" s="21">
        <f ca="1">MAX(TREND(DV$5:DV$24,DR$5:DR$24,DR25),0)</f>
        <v>98.935263157894951</v>
      </c>
      <c r="DW25" s="21">
        <f ca="1">MAX(TREND(DW$5:DW$24,DR$5:DR$24,DR25),0)</f>
        <v>12.463157894736923</v>
      </c>
      <c r="DX25" s="21">
        <f ca="1">MAX(TREND(DX$5:DX$24,DR$5:DR$24,DR25),0)</f>
        <v>0</v>
      </c>
      <c r="DY25" s="21">
        <f ca="1">MAX(TREND(DY$5:DY$24,DR$5:DR$24,DR25),0)</f>
        <v>0</v>
      </c>
      <c r="DZ25" s="21">
        <f ca="1">MAX(TREND(DZ$5:DZ$24,DR$5:DR$24,DR25),0)</f>
        <v>0</v>
      </c>
      <c r="EA25" s="21">
        <f ca="1">MAX(TREND(EA$5:EA$24,DR$5:DR$24,DR25),0)</f>
        <v>0.28421052631579258</v>
      </c>
      <c r="EB25" s="21">
        <f ca="1">MAX(TREND(EB$5:EB$24,DR$5:DR$24,DR25),0)</f>
        <v>24.545263157894851</v>
      </c>
      <c r="EC25" s="21">
        <f ca="1">MAX(TREND(EC$5:EC$24,DR$5:DR$24,DR25),0)</f>
        <v>167.06157894736862</v>
      </c>
      <c r="ED25" s="21">
        <f ca="1">MAX(TREND(ED$5:ED$24,DR$5:DR$24,DR25),0)</f>
        <v>297.35421052631682</v>
      </c>
      <c r="EE25" s="18"/>
    </row>
    <row r="26" spans="1:135" ht="15">
      <c r="A26">
        <v>2004</v>
      </c>
      <c r="B26">
        <v>1</v>
      </c>
      <c r="C26" s="15">
        <v>-12.193548387096776</v>
      </c>
      <c r="D26">
        <v>1059.9999999999998</v>
      </c>
      <c r="E26">
        <v>0</v>
      </c>
      <c r="F26">
        <v>997.99999999999977</v>
      </c>
      <c r="G26">
        <v>0</v>
      </c>
      <c r="H26">
        <v>935.99999999999977</v>
      </c>
      <c r="I26">
        <v>0</v>
      </c>
      <c r="J26">
        <v>873.99999999999977</v>
      </c>
      <c r="K26">
        <v>0</v>
      </c>
      <c r="L26">
        <v>811.99999999999977</v>
      </c>
      <c r="M26">
        <v>0</v>
      </c>
      <c r="N26">
        <v>749.99999999999989</v>
      </c>
      <c r="O26">
        <v>0</v>
      </c>
      <c r="P26">
        <v>687.99999999999977</v>
      </c>
      <c r="Q26">
        <v>0</v>
      </c>
      <c r="R26">
        <v>625.99999999999989</v>
      </c>
      <c r="S26">
        <v>0</v>
      </c>
      <c r="X26" s="20">
        <f t="shared" si="9"/>
        <v>2023</v>
      </c>
      <c r="Y26" s="21">
        <f ca="1">MAX(TREND(Y$5:Y$24,X$5:X$24,X26),0)</f>
        <v>858.92943609022495</v>
      </c>
      <c r="Z26" s="21">
        <f ca="1">MAX(TREND(Z$5:Z$24,X$5:X$24,X26),0)</f>
        <v>784.68462406015033</v>
      </c>
      <c r="AA26" s="21">
        <f ca="1">MAX(TREND(AA$5:AA$24,X$5:X$24,X26),0)</f>
        <v>712.28146616541335</v>
      </c>
      <c r="AB26" s="21">
        <f ca="1">MAX(TREND(AB$5:AB$24,X$5:X$24,X26),0)</f>
        <v>510.21203007518761</v>
      </c>
      <c r="AC26" s="21">
        <f ca="1">MAX(TREND(AC$5:AC$24,X$5:X$24,X26),0)</f>
        <v>301.77503759398496</v>
      </c>
      <c r="AD26" s="21">
        <f ca="1">MAX(TREND(AD$5:AD$24,X$5:X$24,X26),0)</f>
        <v>151.32218045112768</v>
      </c>
      <c r="AE26" s="21">
        <f ca="1">MAX(TREND(AE$5:AE$24,X$5:X$24,X26),0)</f>
        <v>56.946842105263386</v>
      </c>
      <c r="AF26" s="21">
        <f ca="1">MAX(TREND(AF$5:AF$24,X$5:X$24,X26),0)</f>
        <v>67.572932330827143</v>
      </c>
      <c r="AG26" s="21">
        <f ca="1">MAX(TREND(AG$5:AG$24,X$5:X$24,X26),0)</f>
        <v>194.33736842105327</v>
      </c>
      <c r="AH26" s="21">
        <f ca="1">MAX(TREND(AH$5:AH$24,X$5:X$24,X26),0)</f>
        <v>351.6468421052632</v>
      </c>
      <c r="AI26" s="21">
        <f ca="1">MAX(TREND(AI$5:AI$24,X$5:X$24,X26),0)</f>
        <v>579.04330827067588</v>
      </c>
      <c r="AJ26" s="21">
        <f ca="1">MAX(TREND(AJ$5:AJ$24,X$5:X$24,X26),0)</f>
        <v>728.07375939849589</v>
      </c>
      <c r="AK26" s="18"/>
      <c r="AL26" s="20">
        <f t="shared" si="11"/>
        <v>2023</v>
      </c>
      <c r="AM26" s="21">
        <f ca="1">MAX(TREND(AM$5:AM$24,AL$5:AL$24,AL26),0)</f>
        <v>796.92943609022495</v>
      </c>
      <c r="AN26" s="21">
        <f ca="1">MAX(TREND(AN$5:AN$24,AL$5:AL$24,AL26),0)</f>
        <v>728.09815789473691</v>
      </c>
      <c r="AO26" s="21">
        <f ca="1">MAX(TREND(AO$5:AO$24,AL$5:AL$24,AL26),0)</f>
        <v>650.28146616541346</v>
      </c>
      <c r="AP26" s="21">
        <f ca="1">MAX(TREND(AP$5:AP$24,AL$5:AL$24,AL26),0)</f>
        <v>450.21203007518852</v>
      </c>
      <c r="AQ26" s="21">
        <f ca="1">MAX(TREND(AQ$5:AQ$24,AL$5:AL$24,AL26),0)</f>
        <v>240.95150375939875</v>
      </c>
      <c r="AR26" s="21">
        <f ca="1">MAX(TREND(AR$5:AR$24,AL$5:AL$24,AL26),0)</f>
        <v>96.612330827068035</v>
      </c>
      <c r="AS26" s="21">
        <f ca="1">MAX(TREND(AS$5:AS$24,AL$5:AL$24,AL26),0)</f>
        <v>24.21443609022549</v>
      </c>
      <c r="AT26" s="21">
        <f ca="1">MAX(TREND(AT$5:AT$24,AL$5:AL$24,AL26),0)</f>
        <v>29.800375939849616</v>
      </c>
      <c r="AU26" s="21">
        <f ca="1">MAX(TREND(AU$5:AU$24,AL$5:AL$24,AL26),0)</f>
        <v>138.88842105263166</v>
      </c>
      <c r="AV26" s="21">
        <f ca="1">MAX(TREND(AV$5:AV$24,AL$5:AL$24,AL26),0)</f>
        <v>289.43187969924838</v>
      </c>
      <c r="AW26" s="21">
        <f ca="1">MAX(TREND(AW$5:AW$24,AL$5:AL$24,AL26),0)</f>
        <v>519.04330827067679</v>
      </c>
      <c r="AX26" s="21">
        <f ca="1">MAX(TREND(AX$5:AX$24,AL$5:AL$24,AL26),0)</f>
        <v>666.07375939849589</v>
      </c>
      <c r="AY26" s="19"/>
      <c r="AZ26" s="20">
        <f t="shared" si="12"/>
        <v>2023</v>
      </c>
      <c r="BA26" s="21">
        <f ca="1">MAX(TREND(BA$5:BA$24,AZ$5:AZ$24,AZ26),0)</f>
        <v>734.92943609022541</v>
      </c>
      <c r="BB26" s="21">
        <f ca="1">MAX(TREND(BB$5:BB$24,AZ$5:AZ$24,AZ26),0)</f>
        <v>671.51169172932327</v>
      </c>
      <c r="BC26" s="21">
        <f ca="1">MAX(TREND(BC$5:BC$24,AZ$5:AZ$24,AZ26),0)</f>
        <v>588.28146616541346</v>
      </c>
      <c r="BD26" s="21">
        <f ca="1">MAX(TREND(BD$5:BD$24,AZ$5:AZ$24,AZ26),0)</f>
        <v>390.11007518797032</v>
      </c>
      <c r="BE26" s="21">
        <f ca="1">MAX(TREND(BE$5:BE$24,AZ$5:AZ$24,AZ26),0)</f>
        <v>184.21691729323311</v>
      </c>
      <c r="BF26" s="21">
        <f ca="1">MAX(TREND(BF$5:BF$24,AZ$5:AZ$24,AZ26),0)</f>
        <v>51.66834586466166</v>
      </c>
      <c r="BG26" s="21">
        <f ca="1">MAX(TREND(BG$5:BG$24,AZ$5:AZ$24,AZ26),0)</f>
        <v>6.2709774436090129</v>
      </c>
      <c r="BH26" s="21">
        <f ca="1">MAX(TREND(BH$5:BH$24,AZ$5:AZ$24,AZ26),0)</f>
        <v>9.2716541353383377</v>
      </c>
      <c r="BI26" s="21">
        <f ca="1">MAX(TREND(BI$5:BI$24,AZ$5:AZ$24,AZ26),0)</f>
        <v>91.363157894737014</v>
      </c>
      <c r="BJ26" s="21">
        <f ca="1">MAX(TREND(BJ$5:BJ$24,AZ$5:AZ$24,AZ26),0)</f>
        <v>228.3705263157899</v>
      </c>
      <c r="BK26" s="21">
        <f ca="1">MAX(TREND(BK$5:BK$24,AZ$5:AZ$24,AZ26),0)</f>
        <v>459.04330827067588</v>
      </c>
      <c r="BL26" s="21">
        <f ca="1">MAX(TREND(BL$5:BL$24,AZ$5:AZ$24,AZ26),0)</f>
        <v>604.07375939849589</v>
      </c>
      <c r="BM26" s="19">
        <f t="shared" ca="1" si="3"/>
        <v>4019.1113157894733</v>
      </c>
      <c r="BN26" s="20">
        <f t="shared" si="13"/>
        <v>2023</v>
      </c>
      <c r="BO26" s="21">
        <f ca="1">MAX(TREND(BO$5:BO$24,BN$5:BN$24,BN26),0)</f>
        <v>672.92943609022586</v>
      </c>
      <c r="BP26" s="21">
        <f ca="1">MAX(TREND(BP$5:BP$24,BN$5:BN$24,BN26),0)</f>
        <v>614.92522556390963</v>
      </c>
      <c r="BQ26" s="21">
        <f ca="1">MAX(TREND(BQ$5:BQ$24,BN$5:BN$24,BN26),0)</f>
        <v>526.28146616541346</v>
      </c>
      <c r="BR26" s="21">
        <f ca="1">MAX(TREND(BR$5:BR$24,BN$5:BN$24,BN26),0)</f>
        <v>329.72390977443592</v>
      </c>
      <c r="BS26" s="21">
        <f ca="1">MAX(TREND(BS$5:BS$24,BN$5:BN$24,BN26),0)</f>
        <v>133.66255639097744</v>
      </c>
      <c r="BT26" s="21">
        <f ca="1">MAX(TREND(BT$5:BT$24,BN$5:BN$24,BN26),0)</f>
        <v>21.982631578947462</v>
      </c>
      <c r="BU26" s="21">
        <f ca="1">MAX(TREND(BU$5:BU$24,BN$5:BN$24,BN26),0)</f>
        <v>0.74421052631578988</v>
      </c>
      <c r="BV26" s="21">
        <f ca="1">MAX(TREND(BV$5:BV$24,BN$5:BN$24,BN26),0)</f>
        <v>1.4726315789473716</v>
      </c>
      <c r="BW26" s="21">
        <f ca="1">MAX(TREND(BW$5:BW$24,BN$5:BN$24,BN26),0)</f>
        <v>53.068496240601689</v>
      </c>
      <c r="BX26" s="21">
        <f ca="1">MAX(TREND(BX$5:BX$24,BN$5:BN$24,BN26),0)</f>
        <v>171.89270676691831</v>
      </c>
      <c r="BY26" s="21">
        <f ca="1">MAX(TREND(BY$5:BY$24,BN$5:BN$24,BN26),0)</f>
        <v>399.04330827067588</v>
      </c>
      <c r="BZ26" s="21">
        <f ca="1">MAX(TREND(BZ$5:BZ$24,BN$5:BN$24,BN26),0)</f>
        <v>542.07375939849589</v>
      </c>
      <c r="CA26" s="18"/>
      <c r="CB26" s="20">
        <f t="shared" si="14"/>
        <v>2023</v>
      </c>
      <c r="CC26" s="21">
        <f ca="1">MAX(TREND(CC$5:CC$24,CB$5:CB$24,CB26),0)</f>
        <v>610.92943609022541</v>
      </c>
      <c r="CD26" s="21">
        <f ca="1">MAX(TREND(CD$5:CD$24,CB$5:CB$24,CB26),0)</f>
        <v>558.33875939849622</v>
      </c>
      <c r="CE26" s="21">
        <f ca="1">MAX(TREND(CE$5:CE$24,CB$5:CB$24,CB26),0)</f>
        <v>464.32251879699243</v>
      </c>
      <c r="CF26" s="21">
        <f ca="1">MAX(TREND(CF$5:CF$24,CB$5:CB$24,CB26),0)</f>
        <v>269.43593984962445</v>
      </c>
      <c r="CG26" s="21">
        <f ca="1">MAX(TREND(CG$5:CG$24,CB$5:CB$24,CB26),0)</f>
        <v>88.760902255638939</v>
      </c>
      <c r="CH26" s="21">
        <f ca="1">MAX(TREND(CH$5:CH$24,CB$5:CB$24,CB26),0)</f>
        <v>6.9623308270676603</v>
      </c>
      <c r="CI26" s="21">
        <f ca="1">MAX(TREND(CI$5:CI$24,CB$5:CB$24,CB26),0)</f>
        <v>2.6315789473683182E-3</v>
      </c>
      <c r="CJ26" s="21">
        <f ca="1">MAX(TREND(CJ$5:CJ$24,CB$5:CB$24,CB26),0)</f>
        <v>0.17766917293233142</v>
      </c>
      <c r="CK26" s="21">
        <f ca="1">MAX(TREND(CK$5:CK$24,CB$5:CB$24,CB26),0)</f>
        <v>25.841353383458681</v>
      </c>
      <c r="CL26" s="21">
        <f ca="1">MAX(TREND(CL$5:CL$24,CB$5:CB$24,CB26),0)</f>
        <v>122.00428571428574</v>
      </c>
      <c r="CM26" s="21">
        <f ca="1">MAX(TREND(CM$5:CM$24,CB$5:CB$24,CB26),0)</f>
        <v>338.98616541353385</v>
      </c>
      <c r="CN26" s="21">
        <f ca="1">MAX(TREND(CN$5:CN$24,CB$5:CB$24,CB26),0)</f>
        <v>480.07375939849589</v>
      </c>
      <c r="CO26" s="18"/>
      <c r="CP26" s="20">
        <f t="shared" si="15"/>
        <v>2023</v>
      </c>
      <c r="CQ26" s="21">
        <f ca="1">MAX(TREND(CQ$5:CQ$24,CP$5:CP$24,CP26),0)</f>
        <v>548.92943609022541</v>
      </c>
      <c r="CR26" s="21">
        <f ca="1">MAX(TREND(CR$5:CR$24,CP$5:CP$24,CP26),0)</f>
        <v>501.75229323308258</v>
      </c>
      <c r="CS26" s="21">
        <f ca="1">MAX(TREND(CS$5:CS$24,CP$5:CP$24,CP26),0)</f>
        <v>402.62161654135343</v>
      </c>
      <c r="CT26" s="21">
        <f ca="1">MAX(TREND(CT$5:CT$24,CP$5:CP$24,CP26),0)</f>
        <v>209.77992481203</v>
      </c>
      <c r="CU26" s="21">
        <f ca="1">MAX(TREND(CU$5:CU$24,CP$5:CP$24,CP26),0)</f>
        <v>53.257518796992372</v>
      </c>
      <c r="CV26" s="21">
        <f ca="1">MAX(TREND(CV$5:CV$24,CP$5:CP$24,CP26),0)</f>
        <v>1.4475939849624027</v>
      </c>
      <c r="CW26" s="21">
        <f ca="1">MAX(TREND(CW$5:CW$24,CP$5:CP$24,CP26),0)</f>
        <v>0</v>
      </c>
      <c r="CX26" s="21">
        <f ca="1">MAX(TREND(CX$5:CX$24,CP$5:CP$24,CP26),0)</f>
        <v>0</v>
      </c>
      <c r="CY26" s="21">
        <f ca="1">MAX(TREND(CY$5:CY$24,CP$5:CP$24,CP26),0)</f>
        <v>10.137142857142862</v>
      </c>
      <c r="CZ26" s="21">
        <f ca="1">MAX(TREND(CZ$5:CZ$24,CP$5:CP$24,CP26),0)</f>
        <v>79.843383458647168</v>
      </c>
      <c r="DA26" s="21">
        <f ca="1">MAX(TREND(DA$5:DA$24,CP$5:CP$24,CP26),0)</f>
        <v>279.9296992481195</v>
      </c>
      <c r="DB26" s="21">
        <f ca="1">MAX(TREND(DB$5:DB$24,CP$5:CP$24,CP26),0)</f>
        <v>418.07375939849589</v>
      </c>
      <c r="DC26" s="18"/>
      <c r="DD26" s="20">
        <f t="shared" si="16"/>
        <v>2023</v>
      </c>
      <c r="DE26" s="21">
        <f ca="1">MAX(TREND(DE$5:DE$24,DD$5:DD$24,DD26),0)</f>
        <v>486.92417293233075</v>
      </c>
      <c r="DF26" s="21">
        <f ca="1">MAX(TREND(DF$5:DF$24,DD$5:DD$24,DD26),0)</f>
        <v>445.16582706766894</v>
      </c>
      <c r="DG26" s="21">
        <f ca="1">MAX(TREND(DG$5:DG$24,DD$5:DD$24,DD26),0)</f>
        <v>341.34928571428554</v>
      </c>
      <c r="DH26" s="21">
        <f ca="1">MAX(TREND(DH$5:DH$24,DD$5:DD$24,DD26),0)</f>
        <v>151.98203007518805</v>
      </c>
      <c r="DI26" s="21">
        <f ca="1">MAX(TREND(DI$5:DI$24,DD$5:DD$24,DD26),0)</f>
        <v>29.399624060150245</v>
      </c>
      <c r="DJ26" s="21">
        <f ca="1">MAX(TREND(DJ$5:DJ$24,DD$5:DD$24,DD26),0)</f>
        <v>0.19210526315789456</v>
      </c>
      <c r="DK26" s="21">
        <f ca="1">MAX(TREND(DK$5:DK$24,DD$5:DD$24,DD26),0)</f>
        <v>0</v>
      </c>
      <c r="DL26" s="21">
        <f ca="1">MAX(TREND(DL$5:DL$24,DD$5:DD$24,DD26),0)</f>
        <v>0</v>
      </c>
      <c r="DM26" s="21">
        <f ca="1">MAX(TREND(DM$5:DM$24,DD$5:DD$24,DD26),0)</f>
        <v>2.8257894736842104</v>
      </c>
      <c r="DN26" s="21">
        <f ca="1">MAX(TREND(DN$5:DN$24,DD$5:DD$24,DD26),0)</f>
        <v>45.82924812030069</v>
      </c>
      <c r="DO26" s="21">
        <f ca="1">MAX(TREND(DO$5:DO$24,DD$5:DD$24,DD26),0)</f>
        <v>223.08052631578994</v>
      </c>
      <c r="DP26" s="21">
        <f ca="1">MAX(TREND(DP$5:DP$24,DD$5:DD$24,DD26),0)</f>
        <v>356.07375939849589</v>
      </c>
      <c r="DQ26" s="18"/>
      <c r="DR26" s="20">
        <f t="shared" si="18"/>
        <v>2023</v>
      </c>
      <c r="DS26" s="21">
        <f ca="1">MAX(TREND(DS$5:DS$24,DR$5:DR$24,DR26),0)</f>
        <v>424.90312030075165</v>
      </c>
      <c r="DT26" s="21">
        <f ca="1">MAX(TREND(DT$5:DT$24,DR$5:DR$24,DR26),0)</f>
        <v>388.57936090225553</v>
      </c>
      <c r="DU26" s="21">
        <f ca="1">MAX(TREND(DU$5:DU$24,DR$5:DR$24,DR26),0)</f>
        <v>280.48755639097703</v>
      </c>
      <c r="DV26" s="21">
        <f ca="1">MAX(TREND(DV$5:DV$24,DR$5:DR$24,DR26),0)</f>
        <v>100.07624060150374</v>
      </c>
      <c r="DW26" s="21">
        <f ca="1">MAX(TREND(DW$5:DW$24,DR$5:DR$24,DR26),0)</f>
        <v>12.976315789473801</v>
      </c>
      <c r="DX26" s="21">
        <f ca="1">MAX(TREND(DX$5:DX$24,DR$5:DR$24,DR26),0)</f>
        <v>0</v>
      </c>
      <c r="DY26" s="21">
        <f ca="1">MAX(TREND(DY$5:DY$24,DR$5:DR$24,DR26),0)</f>
        <v>0</v>
      </c>
      <c r="DZ26" s="21">
        <f ca="1">MAX(TREND(DZ$5:DZ$24,DR$5:DR$24,DR26),0)</f>
        <v>0</v>
      </c>
      <c r="EA26" s="21">
        <f ca="1">MAX(TREND(EA$5:EA$24,DR$5:DR$24,DR26),0)</f>
        <v>0.2998496240601547</v>
      </c>
      <c r="EB26" s="21">
        <f ca="1">MAX(TREND(EB$5:EB$24,DR$5:DR$24,DR26),0)</f>
        <v>23.933383458646631</v>
      </c>
      <c r="EC26" s="21">
        <f ca="1">MAX(TREND(EC$5:EC$24,DR$5:DR$24,DR26),0)</f>
        <v>169.19887218045096</v>
      </c>
      <c r="ED26" s="21">
        <f ca="1">MAX(TREND(ED$5:ED$24,DR$5:DR$24,DR26),0)</f>
        <v>295.1241353383466</v>
      </c>
      <c r="EE26" s="18"/>
    </row>
    <row r="27" spans="1:135">
      <c r="A27">
        <v>2004</v>
      </c>
      <c r="B27">
        <v>2</v>
      </c>
      <c r="C27" s="15">
        <v>-5.7172413793103454</v>
      </c>
      <c r="D27">
        <v>803.8</v>
      </c>
      <c r="E27">
        <v>0</v>
      </c>
      <c r="F27">
        <v>745.8</v>
      </c>
      <c r="G27">
        <v>0</v>
      </c>
      <c r="H27">
        <v>687.8</v>
      </c>
      <c r="I27">
        <v>0</v>
      </c>
      <c r="J27">
        <v>629.80000000000007</v>
      </c>
      <c r="K27">
        <v>0</v>
      </c>
      <c r="L27">
        <v>571.80000000000007</v>
      </c>
      <c r="M27">
        <v>0</v>
      </c>
      <c r="N27">
        <v>513.80000000000007</v>
      </c>
      <c r="O27">
        <v>0</v>
      </c>
      <c r="P27">
        <v>455.80000000000007</v>
      </c>
      <c r="Q27">
        <v>0</v>
      </c>
      <c r="R27">
        <v>397.80000000000007</v>
      </c>
      <c r="S27">
        <v>0</v>
      </c>
      <c r="X27" s="22"/>
      <c r="Y27" s="22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22"/>
      <c r="AM27" s="22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9"/>
      <c r="AZ27" s="22"/>
      <c r="BA27" s="22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9"/>
      <c r="BN27" s="22"/>
      <c r="BO27" s="22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22"/>
      <c r="CC27" s="22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22"/>
      <c r="CQ27" s="22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22"/>
      <c r="DE27" s="22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22"/>
      <c r="DS27" s="22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</row>
    <row r="28" spans="1:135">
      <c r="A28">
        <v>2004</v>
      </c>
      <c r="B28">
        <v>3</v>
      </c>
      <c r="C28" s="15">
        <v>1.1903225806451612</v>
      </c>
      <c r="D28">
        <v>645.10000000000014</v>
      </c>
      <c r="E28">
        <v>0</v>
      </c>
      <c r="F28">
        <v>583.10000000000014</v>
      </c>
      <c r="G28">
        <v>0</v>
      </c>
      <c r="H28">
        <v>521.10000000000014</v>
      </c>
      <c r="I28">
        <v>0</v>
      </c>
      <c r="J28">
        <v>459.10000000000008</v>
      </c>
      <c r="K28">
        <v>0</v>
      </c>
      <c r="L28">
        <v>397.1</v>
      </c>
      <c r="M28">
        <v>0</v>
      </c>
      <c r="N28">
        <v>335.1</v>
      </c>
      <c r="O28">
        <v>0</v>
      </c>
      <c r="P28">
        <v>273.10000000000002</v>
      </c>
      <c r="Q28">
        <v>0</v>
      </c>
      <c r="R28">
        <v>213.60000000000002</v>
      </c>
      <c r="S28">
        <v>2.5</v>
      </c>
      <c r="X28" s="18" t="s">
        <v>56</v>
      </c>
      <c r="Y28" s="23">
        <f t="shared" ref="Y28:AJ28" ca="1" si="25">AVERAGE(Y15:Y24)</f>
        <v>866.29</v>
      </c>
      <c r="Z28" s="23">
        <f t="shared" ca="1" si="25"/>
        <v>790.80999999999983</v>
      </c>
      <c r="AA28" s="23">
        <f t="shared" ca="1" si="25"/>
        <v>711.08999999999992</v>
      </c>
      <c r="AB28" s="23">
        <f t="shared" ca="1" si="25"/>
        <v>503.18000000000012</v>
      </c>
      <c r="AC28" s="23">
        <f t="shared" ca="1" si="25"/>
        <v>290.65999999999997</v>
      </c>
      <c r="AD28" s="23">
        <f t="shared" ca="1" si="25"/>
        <v>142.21</v>
      </c>
      <c r="AE28" s="23">
        <f t="shared" ca="1" si="25"/>
        <v>54.02</v>
      </c>
      <c r="AF28" s="23">
        <f t="shared" ca="1" si="25"/>
        <v>65.240000000000009</v>
      </c>
      <c r="AG28" s="23">
        <f t="shared" ca="1" si="25"/>
        <v>178.73999999999998</v>
      </c>
      <c r="AH28" s="23">
        <f t="shared" ca="1" si="25"/>
        <v>363.44</v>
      </c>
      <c r="AI28" s="23">
        <f ca="1">AVERAGE(AI15:AI24)</f>
        <v>571.93000000000006</v>
      </c>
      <c r="AJ28" s="23">
        <f t="shared" ca="1" si="25"/>
        <v>740.05999999999983</v>
      </c>
      <c r="AK28" s="18"/>
      <c r="AL28" s="18" t="s">
        <v>56</v>
      </c>
      <c r="AM28" s="23">
        <f t="shared" ref="AM28:AX28" ca="1" si="26">AVERAGE(AM15:AM24)</f>
        <v>804.29000000000008</v>
      </c>
      <c r="AN28" s="23">
        <f t="shared" ca="1" si="26"/>
        <v>734.20999999999992</v>
      </c>
      <c r="AO28" s="23">
        <f t="shared" ca="1" si="26"/>
        <v>649.09</v>
      </c>
      <c r="AP28" s="23">
        <f t="shared" ca="1" si="26"/>
        <v>443.18</v>
      </c>
      <c r="AQ28" s="23">
        <f t="shared" ca="1" si="26"/>
        <v>229.77000000000004</v>
      </c>
      <c r="AR28" s="23">
        <f t="shared" ca="1" si="26"/>
        <v>90.61</v>
      </c>
      <c r="AS28" s="23">
        <f t="shared" ca="1" si="26"/>
        <v>21.919999999999998</v>
      </c>
      <c r="AT28" s="23">
        <f t="shared" ca="1" si="26"/>
        <v>29</v>
      </c>
      <c r="AU28" s="23">
        <f t="shared" ca="1" si="26"/>
        <v>125.66</v>
      </c>
      <c r="AV28" s="23">
        <f t="shared" ca="1" si="26"/>
        <v>301.56000000000006</v>
      </c>
      <c r="AW28" s="23">
        <f t="shared" ca="1" si="26"/>
        <v>511.93</v>
      </c>
      <c r="AX28" s="23">
        <f t="shared" ca="1" si="26"/>
        <v>678.05999999999983</v>
      </c>
      <c r="AY28" s="19"/>
      <c r="AZ28" s="18" t="s">
        <v>56</v>
      </c>
      <c r="BA28" s="23">
        <f t="shared" ref="BA28:BL28" ca="1" si="27">AVERAGE(BA15:BA24)</f>
        <v>742.29000000000008</v>
      </c>
      <c r="BB28" s="23">
        <f t="shared" ca="1" si="27"/>
        <v>677.6099999999999</v>
      </c>
      <c r="BC28" s="23">
        <f t="shared" ca="1" si="27"/>
        <v>587.09</v>
      </c>
      <c r="BD28" s="23">
        <f t="shared" ca="1" si="27"/>
        <v>383.18</v>
      </c>
      <c r="BE28" s="23">
        <f t="shared" ca="1" si="27"/>
        <v>172.59</v>
      </c>
      <c r="BF28" s="23">
        <f t="shared" ca="1" si="27"/>
        <v>48.370000000000005</v>
      </c>
      <c r="BG28" s="23">
        <f t="shared" ca="1" si="27"/>
        <v>5.46</v>
      </c>
      <c r="BH28" s="23">
        <f t="shared" ca="1" si="27"/>
        <v>9.2099999999999991</v>
      </c>
      <c r="BI28" s="23">
        <f t="shared" ca="1" si="27"/>
        <v>80.97</v>
      </c>
      <c r="BJ28" s="23">
        <f t="shared" ca="1" si="27"/>
        <v>240.63000000000002</v>
      </c>
      <c r="BK28" s="23">
        <f t="shared" ca="1" si="27"/>
        <v>451.93</v>
      </c>
      <c r="BL28" s="23">
        <f t="shared" ca="1" si="27"/>
        <v>616.05999999999983</v>
      </c>
      <c r="BM28" s="19">
        <f ca="1">SUM(BA28:BL28)</f>
        <v>4015.39</v>
      </c>
      <c r="BN28" s="18" t="s">
        <v>56</v>
      </c>
      <c r="BO28" s="23">
        <f t="shared" ref="BO28:BZ28" ca="1" si="28">AVERAGE(BO15:BO24)</f>
        <v>680.29000000000008</v>
      </c>
      <c r="BP28" s="23">
        <f t="shared" ca="1" si="28"/>
        <v>621.00999999999988</v>
      </c>
      <c r="BQ28" s="23">
        <f t="shared" ca="1" si="28"/>
        <v>525.08999999999992</v>
      </c>
      <c r="BR28" s="23">
        <f t="shared" ca="1" si="28"/>
        <v>323.27</v>
      </c>
      <c r="BS28" s="23">
        <f t="shared" ca="1" si="28"/>
        <v>121.16</v>
      </c>
      <c r="BT28" s="23">
        <f t="shared" ca="1" si="28"/>
        <v>19.970000000000002</v>
      </c>
      <c r="BU28" s="23">
        <f t="shared" ca="1" si="28"/>
        <v>0.72999999999999987</v>
      </c>
      <c r="BV28" s="23">
        <f t="shared" ca="1" si="28"/>
        <v>1.7199999999999995</v>
      </c>
      <c r="BW28" s="23">
        <f t="shared" ca="1" si="28"/>
        <v>46.3</v>
      </c>
      <c r="BX28" s="23">
        <f t="shared" ca="1" si="28"/>
        <v>183.56</v>
      </c>
      <c r="BY28" s="23">
        <f t="shared" ca="1" si="28"/>
        <v>391.92999999999995</v>
      </c>
      <c r="BZ28" s="23">
        <f t="shared" ca="1" si="28"/>
        <v>554.06000000000006</v>
      </c>
      <c r="CA28" s="18"/>
      <c r="CB28" s="18" t="s">
        <v>56</v>
      </c>
      <c r="CC28" s="23">
        <f t="shared" ref="CC28:CN28" ca="1" si="29">AVERAGE(CC15:CC24)</f>
        <v>618.29000000000008</v>
      </c>
      <c r="CD28" s="23">
        <f t="shared" ca="1" si="29"/>
        <v>564.40999999999985</v>
      </c>
      <c r="CE28" s="23">
        <f t="shared" ca="1" si="29"/>
        <v>463.15999999999997</v>
      </c>
      <c r="CF28" s="23">
        <f t="shared" ca="1" si="29"/>
        <v>263.94</v>
      </c>
      <c r="CG28" s="23">
        <f t="shared" ca="1" si="29"/>
        <v>77.310000000000016</v>
      </c>
      <c r="CH28" s="23">
        <f t="shared" ca="1" si="29"/>
        <v>5.8699999999999992</v>
      </c>
      <c r="CI28" s="23">
        <f t="shared" ca="1" si="29"/>
        <v>1.9999999999999928E-2</v>
      </c>
      <c r="CJ28" s="23">
        <f t="shared" ca="1" si="29"/>
        <v>0.15999999999999998</v>
      </c>
      <c r="CK28" s="23">
        <f t="shared" ca="1" si="29"/>
        <v>22.529999999999998</v>
      </c>
      <c r="CL28" s="23">
        <f t="shared" ca="1" si="29"/>
        <v>132.13999999999999</v>
      </c>
      <c r="CM28" s="23">
        <f t="shared" ca="1" si="29"/>
        <v>331.93</v>
      </c>
      <c r="CN28" s="23">
        <f t="shared" ca="1" si="29"/>
        <v>492.06000000000006</v>
      </c>
      <c r="CO28" s="18"/>
      <c r="CP28" s="18" t="s">
        <v>56</v>
      </c>
      <c r="CQ28" s="23">
        <f t="shared" ref="CQ28:DB28" ca="1" si="30">AVERAGE(CQ15:CQ24)</f>
        <v>556.29</v>
      </c>
      <c r="CR28" s="23">
        <f t="shared" ca="1" si="30"/>
        <v>507.81000000000006</v>
      </c>
      <c r="CS28" s="23">
        <f t="shared" ca="1" si="30"/>
        <v>401.67</v>
      </c>
      <c r="CT28" s="23">
        <f t="shared" ca="1" si="30"/>
        <v>205.84</v>
      </c>
      <c r="CU28" s="23">
        <f t="shared" ca="1" si="30"/>
        <v>44.66</v>
      </c>
      <c r="CV28" s="23">
        <f t="shared" ca="1" si="30"/>
        <v>0.97999999999999976</v>
      </c>
      <c r="CW28" s="23">
        <f t="shared" ca="1" si="30"/>
        <v>0</v>
      </c>
      <c r="CX28" s="23">
        <f t="shared" ca="1" si="30"/>
        <v>0</v>
      </c>
      <c r="CY28" s="23">
        <f t="shared" ca="1" si="30"/>
        <v>8.67</v>
      </c>
      <c r="CZ28" s="23">
        <f t="shared" ca="1" si="30"/>
        <v>88.1</v>
      </c>
      <c r="DA28" s="23">
        <f t="shared" ca="1" si="30"/>
        <v>272.94</v>
      </c>
      <c r="DB28" s="23">
        <f t="shared" ca="1" si="30"/>
        <v>430.06000000000006</v>
      </c>
      <c r="DC28" s="18"/>
      <c r="DD28" s="18" t="s">
        <v>56</v>
      </c>
      <c r="DE28" s="23">
        <f t="shared" ref="DE28:DP28" ca="1" si="31">AVERAGE(DE15:DE24)</f>
        <v>494.28999999999996</v>
      </c>
      <c r="DF28" s="23">
        <f t="shared" ca="1" si="31"/>
        <v>451.20999999999992</v>
      </c>
      <c r="DG28" s="23">
        <f t="shared" ca="1" si="31"/>
        <v>340.82</v>
      </c>
      <c r="DH28" s="23">
        <f t="shared" ca="1" si="31"/>
        <v>150.01000000000002</v>
      </c>
      <c r="DI28" s="23">
        <f t="shared" ca="1" si="31"/>
        <v>23</v>
      </c>
      <c r="DJ28" s="23">
        <f t="shared" ca="1" si="31"/>
        <v>0.10999999999999996</v>
      </c>
      <c r="DK28" s="23">
        <f t="shared" ca="1" si="31"/>
        <v>0</v>
      </c>
      <c r="DL28" s="23">
        <f t="shared" ca="1" si="31"/>
        <v>0</v>
      </c>
      <c r="DM28" s="23">
        <f t="shared" ca="1" si="31"/>
        <v>2.38</v>
      </c>
      <c r="DN28" s="23">
        <f t="shared" ca="1" si="31"/>
        <v>52.379999999999995</v>
      </c>
      <c r="DO28" s="23">
        <f t="shared" ca="1" si="31"/>
        <v>216.5</v>
      </c>
      <c r="DP28" s="23">
        <f t="shared" ca="1" si="31"/>
        <v>368.06</v>
      </c>
      <c r="DQ28" s="18"/>
      <c r="DR28" s="18" t="s">
        <v>56</v>
      </c>
      <c r="DS28" s="23">
        <f t="shared" ref="DS28:EA28" ca="1" si="32">AVERAGE(DS15:DS24)</f>
        <v>432.29000000000008</v>
      </c>
      <c r="DT28" s="23">
        <f t="shared" ca="1" si="32"/>
        <v>394.60999999999996</v>
      </c>
      <c r="DU28" s="23">
        <f t="shared" ca="1" si="32"/>
        <v>280.73</v>
      </c>
      <c r="DV28" s="23">
        <f t="shared" ca="1" si="32"/>
        <v>99.829999999999984</v>
      </c>
      <c r="DW28" s="23">
        <f t="shared" ca="1" si="32"/>
        <v>9.1799999999999979</v>
      </c>
      <c r="DX28" s="23">
        <f t="shared" ca="1" si="32"/>
        <v>0</v>
      </c>
      <c r="DY28" s="23">
        <f t="shared" ca="1" si="32"/>
        <v>0</v>
      </c>
      <c r="DZ28" s="23">
        <f t="shared" ca="1" si="32"/>
        <v>0</v>
      </c>
      <c r="EA28" s="23">
        <f t="shared" ca="1" si="32"/>
        <v>0.19000000000000003</v>
      </c>
      <c r="EB28" s="23">
        <f ca="1">AVERAGE(EB15:EB24)</f>
        <v>27.910000000000004</v>
      </c>
      <c r="EC28" s="23">
        <f ca="1">AVERAGE(EC15:EC24)</f>
        <v>163.42999999999998</v>
      </c>
      <c r="ED28" s="23">
        <f ca="1">AVERAGE(ED15:ED24)</f>
        <v>306.89</v>
      </c>
      <c r="EE28" s="18"/>
    </row>
    <row r="29" spans="1:135">
      <c r="A29">
        <v>2004</v>
      </c>
      <c r="B29">
        <v>4</v>
      </c>
      <c r="C29" s="15">
        <v>6.2266666666666683</v>
      </c>
      <c r="D29">
        <v>473.19999999999987</v>
      </c>
      <c r="E29">
        <v>0</v>
      </c>
      <c r="F29">
        <v>413.19999999999987</v>
      </c>
      <c r="G29">
        <v>0</v>
      </c>
      <c r="H29">
        <v>353.19999999999987</v>
      </c>
      <c r="I29">
        <v>0</v>
      </c>
      <c r="J29">
        <v>294.49999999999989</v>
      </c>
      <c r="K29">
        <v>1.3000000000000007</v>
      </c>
      <c r="L29">
        <v>236.49999999999989</v>
      </c>
      <c r="M29">
        <v>3.3000000000000007</v>
      </c>
      <c r="N29">
        <v>182.2999999999999</v>
      </c>
      <c r="O29">
        <v>9.1000000000000014</v>
      </c>
      <c r="P29">
        <v>130.30000000000001</v>
      </c>
      <c r="Q29">
        <v>17.100000000000001</v>
      </c>
      <c r="R29">
        <v>85.300000000000011</v>
      </c>
      <c r="S29">
        <v>32.100000000000009</v>
      </c>
      <c r="X29" s="22"/>
      <c r="Y29" s="22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</row>
    <row r="30" spans="1:135">
      <c r="A30">
        <v>2004</v>
      </c>
      <c r="B30">
        <v>5</v>
      </c>
      <c r="C30" s="15">
        <v>13.358064516129035</v>
      </c>
      <c r="D30">
        <v>267.89999999999992</v>
      </c>
      <c r="E30">
        <v>0</v>
      </c>
      <c r="F30">
        <v>206.89999999999998</v>
      </c>
      <c r="G30">
        <v>1</v>
      </c>
      <c r="H30">
        <v>149.19999999999999</v>
      </c>
      <c r="I30">
        <v>5.3000000000000007</v>
      </c>
      <c r="J30">
        <v>94.500000000000014</v>
      </c>
      <c r="K30">
        <v>12.600000000000001</v>
      </c>
      <c r="L30">
        <v>53.2</v>
      </c>
      <c r="M30">
        <v>33.299999999999997</v>
      </c>
      <c r="N30">
        <v>27.999999999999996</v>
      </c>
      <c r="O30">
        <v>70.09999999999998</v>
      </c>
      <c r="P30">
        <v>14.099999999999998</v>
      </c>
      <c r="Q30">
        <v>118.19999999999999</v>
      </c>
      <c r="R30">
        <v>6.4</v>
      </c>
      <c r="S30">
        <v>172.50000000000003</v>
      </c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</row>
    <row r="31" spans="1:135">
      <c r="A31">
        <v>2004</v>
      </c>
      <c r="B31">
        <v>6</v>
      </c>
      <c r="C31" s="15">
        <v>17.150000000000002</v>
      </c>
      <c r="D31">
        <v>147.60000000000002</v>
      </c>
      <c r="E31">
        <v>2.1000000000000014</v>
      </c>
      <c r="F31">
        <v>93.500000000000014</v>
      </c>
      <c r="G31">
        <v>8.0000000000000036</v>
      </c>
      <c r="H31">
        <v>50.599999999999994</v>
      </c>
      <c r="I31">
        <v>25.100000000000005</v>
      </c>
      <c r="J31">
        <v>18.699999999999996</v>
      </c>
      <c r="K31">
        <v>53.199999999999989</v>
      </c>
      <c r="L31">
        <v>2.5999999999999979</v>
      </c>
      <c r="M31">
        <v>97.09999999999998</v>
      </c>
      <c r="N31">
        <v>0</v>
      </c>
      <c r="O31">
        <v>154.50000000000003</v>
      </c>
      <c r="P31">
        <v>0</v>
      </c>
      <c r="Q31">
        <v>214.50000000000006</v>
      </c>
      <c r="R31">
        <v>0</v>
      </c>
      <c r="S31">
        <v>274.50000000000011</v>
      </c>
      <c r="X31" s="16" t="str">
        <f>E1</f>
        <v>CDD22</v>
      </c>
      <c r="Y31" s="17" t="s">
        <v>44</v>
      </c>
      <c r="Z31" s="17" t="s">
        <v>45</v>
      </c>
      <c r="AA31" s="17" t="s">
        <v>46</v>
      </c>
      <c r="AB31" s="17" t="s">
        <v>47</v>
      </c>
      <c r="AC31" s="17" t="s">
        <v>48</v>
      </c>
      <c r="AD31" s="17" t="s">
        <v>49</v>
      </c>
      <c r="AE31" s="17" t="s">
        <v>50</v>
      </c>
      <c r="AF31" s="17" t="s">
        <v>51</v>
      </c>
      <c r="AG31" s="17" t="s">
        <v>52</v>
      </c>
      <c r="AH31" s="17" t="s">
        <v>53</v>
      </c>
      <c r="AI31" s="17" t="s">
        <v>54</v>
      </c>
      <c r="AJ31" s="17" t="s">
        <v>55</v>
      </c>
      <c r="AK31" s="18"/>
      <c r="AL31" s="16" t="str">
        <f>G1</f>
        <v>CDD20</v>
      </c>
      <c r="AM31" s="17" t="s">
        <v>44</v>
      </c>
      <c r="AN31" s="17" t="s">
        <v>45</v>
      </c>
      <c r="AO31" s="17" t="s">
        <v>46</v>
      </c>
      <c r="AP31" s="17" t="s">
        <v>47</v>
      </c>
      <c r="AQ31" s="17" t="s">
        <v>48</v>
      </c>
      <c r="AR31" s="17" t="s">
        <v>49</v>
      </c>
      <c r="AS31" s="17" t="s">
        <v>50</v>
      </c>
      <c r="AT31" s="17" t="s">
        <v>51</v>
      </c>
      <c r="AU31" s="17" t="s">
        <v>52</v>
      </c>
      <c r="AV31" s="17" t="s">
        <v>53</v>
      </c>
      <c r="AW31" s="17" t="s">
        <v>54</v>
      </c>
      <c r="AX31" s="17" t="s">
        <v>55</v>
      </c>
      <c r="AY31" s="18"/>
      <c r="AZ31" s="16" t="str">
        <f>I1</f>
        <v>CDD18</v>
      </c>
      <c r="BA31" s="17" t="s">
        <v>44</v>
      </c>
      <c r="BB31" s="17" t="s">
        <v>45</v>
      </c>
      <c r="BC31" s="17" t="s">
        <v>46</v>
      </c>
      <c r="BD31" s="17" t="s">
        <v>47</v>
      </c>
      <c r="BE31" s="17" t="s">
        <v>48</v>
      </c>
      <c r="BF31" s="17" t="s">
        <v>49</v>
      </c>
      <c r="BG31" s="17" t="s">
        <v>50</v>
      </c>
      <c r="BH31" s="17" t="s">
        <v>51</v>
      </c>
      <c r="BI31" s="17" t="s">
        <v>52</v>
      </c>
      <c r="BJ31" s="17" t="s">
        <v>53</v>
      </c>
      <c r="BK31" s="17" t="s">
        <v>54</v>
      </c>
      <c r="BL31" s="17" t="s">
        <v>55</v>
      </c>
      <c r="BM31" s="18"/>
      <c r="BN31" s="16" t="str">
        <f>K1</f>
        <v>CDD16</v>
      </c>
      <c r="BO31" s="17" t="s">
        <v>44</v>
      </c>
      <c r="BP31" s="17" t="s">
        <v>45</v>
      </c>
      <c r="BQ31" s="17" t="s">
        <v>46</v>
      </c>
      <c r="BR31" s="17" t="s">
        <v>47</v>
      </c>
      <c r="BS31" s="17" t="s">
        <v>48</v>
      </c>
      <c r="BT31" s="17" t="s">
        <v>49</v>
      </c>
      <c r="BU31" s="17" t="s">
        <v>50</v>
      </c>
      <c r="BV31" s="17" t="s">
        <v>51</v>
      </c>
      <c r="BW31" s="17" t="s">
        <v>52</v>
      </c>
      <c r="BX31" s="17" t="s">
        <v>53</v>
      </c>
      <c r="BY31" s="17" t="s">
        <v>54</v>
      </c>
      <c r="BZ31" s="17" t="s">
        <v>55</v>
      </c>
      <c r="CA31" s="18"/>
      <c r="CB31" s="16" t="str">
        <f>M1</f>
        <v>CDD14</v>
      </c>
      <c r="CC31" s="17" t="s">
        <v>44</v>
      </c>
      <c r="CD31" s="17" t="s">
        <v>45</v>
      </c>
      <c r="CE31" s="17" t="s">
        <v>46</v>
      </c>
      <c r="CF31" s="17" t="s">
        <v>47</v>
      </c>
      <c r="CG31" s="17" t="s">
        <v>48</v>
      </c>
      <c r="CH31" s="17" t="s">
        <v>49</v>
      </c>
      <c r="CI31" s="17" t="s">
        <v>50</v>
      </c>
      <c r="CJ31" s="17" t="s">
        <v>51</v>
      </c>
      <c r="CK31" s="17" t="s">
        <v>52</v>
      </c>
      <c r="CL31" s="17" t="s">
        <v>53</v>
      </c>
      <c r="CM31" s="17" t="s">
        <v>54</v>
      </c>
      <c r="CN31" s="17" t="s">
        <v>55</v>
      </c>
      <c r="CO31" s="18"/>
      <c r="CP31" s="16" t="str">
        <f>O1</f>
        <v>CDD12</v>
      </c>
      <c r="CQ31" s="17" t="s">
        <v>44</v>
      </c>
      <c r="CR31" s="17" t="s">
        <v>45</v>
      </c>
      <c r="CS31" s="17" t="s">
        <v>46</v>
      </c>
      <c r="CT31" s="17" t="s">
        <v>47</v>
      </c>
      <c r="CU31" s="17" t="s">
        <v>48</v>
      </c>
      <c r="CV31" s="17" t="s">
        <v>49</v>
      </c>
      <c r="CW31" s="17" t="s">
        <v>50</v>
      </c>
      <c r="CX31" s="17" t="s">
        <v>51</v>
      </c>
      <c r="CY31" s="17" t="s">
        <v>52</v>
      </c>
      <c r="CZ31" s="17" t="s">
        <v>53</v>
      </c>
      <c r="DA31" s="17" t="s">
        <v>54</v>
      </c>
      <c r="DB31" s="17" t="s">
        <v>55</v>
      </c>
      <c r="DC31" s="18"/>
      <c r="DD31" s="16" t="str">
        <f>Q1</f>
        <v>CDD10</v>
      </c>
      <c r="DE31" s="17" t="s">
        <v>44</v>
      </c>
      <c r="DF31" s="17" t="s">
        <v>45</v>
      </c>
      <c r="DG31" s="17" t="s">
        <v>46</v>
      </c>
      <c r="DH31" s="17" t="s">
        <v>47</v>
      </c>
      <c r="DI31" s="17" t="s">
        <v>48</v>
      </c>
      <c r="DJ31" s="17" t="s">
        <v>49</v>
      </c>
      <c r="DK31" s="17" t="s">
        <v>50</v>
      </c>
      <c r="DL31" s="17" t="s">
        <v>51</v>
      </c>
      <c r="DM31" s="17" t="s">
        <v>52</v>
      </c>
      <c r="DN31" s="17" t="s">
        <v>53</v>
      </c>
      <c r="DO31" s="17" t="s">
        <v>54</v>
      </c>
      <c r="DP31" s="17" t="s">
        <v>55</v>
      </c>
      <c r="DQ31" s="18"/>
      <c r="DR31" s="16" t="str">
        <f>S1</f>
        <v>CDD8</v>
      </c>
      <c r="DS31" s="17" t="s">
        <v>44</v>
      </c>
      <c r="DT31" s="17" t="s">
        <v>45</v>
      </c>
      <c r="DU31" s="17" t="s">
        <v>46</v>
      </c>
      <c r="DV31" s="17" t="s">
        <v>47</v>
      </c>
      <c r="DW31" s="17" t="s">
        <v>48</v>
      </c>
      <c r="DX31" s="17" t="s">
        <v>49</v>
      </c>
      <c r="DY31" s="17" t="s">
        <v>50</v>
      </c>
      <c r="DZ31" s="17" t="s">
        <v>51</v>
      </c>
      <c r="EA31" s="17" t="s">
        <v>52</v>
      </c>
      <c r="EB31" s="17" t="s">
        <v>53</v>
      </c>
      <c r="EC31" s="17" t="s">
        <v>54</v>
      </c>
      <c r="ED31" s="17" t="s">
        <v>55</v>
      </c>
      <c r="EE31" s="18"/>
    </row>
    <row r="32" spans="1:135">
      <c r="A32">
        <v>2004</v>
      </c>
      <c r="B32">
        <v>7</v>
      </c>
      <c r="C32" s="15">
        <v>20.558064516129029</v>
      </c>
      <c r="D32">
        <v>53</v>
      </c>
      <c r="E32">
        <v>8.3000000000000043</v>
      </c>
      <c r="F32">
        <v>16.599999999999998</v>
      </c>
      <c r="G32">
        <v>33.900000000000006</v>
      </c>
      <c r="H32">
        <v>2.1999999999999993</v>
      </c>
      <c r="I32">
        <v>81.499999999999986</v>
      </c>
      <c r="J32">
        <v>0</v>
      </c>
      <c r="K32">
        <v>141.29999999999998</v>
      </c>
      <c r="L32">
        <v>0</v>
      </c>
      <c r="M32">
        <v>203.30000000000004</v>
      </c>
      <c r="N32">
        <v>0</v>
      </c>
      <c r="O32">
        <v>265.30000000000007</v>
      </c>
      <c r="P32">
        <v>0</v>
      </c>
      <c r="Q32">
        <v>327.30000000000007</v>
      </c>
      <c r="R32">
        <v>0</v>
      </c>
      <c r="S32">
        <v>389.30000000000013</v>
      </c>
      <c r="X32" s="18">
        <v>2002</v>
      </c>
      <c r="Y32" s="23">
        <f ca="1">OFFSET($E$2,(ROW()-32)*12+COLUMN()-25,0)</f>
        <v>0</v>
      </c>
      <c r="Z32" s="23">
        <f t="shared" ref="Z32:AJ47" ca="1" si="33">OFFSET($E$2,(ROW()-32)*12+COLUMN()-25,0)</f>
        <v>0</v>
      </c>
      <c r="AA32" s="23">
        <f t="shared" ca="1" si="33"/>
        <v>0</v>
      </c>
      <c r="AB32" s="23">
        <f t="shared" ca="1" si="33"/>
        <v>0</v>
      </c>
      <c r="AC32" s="23">
        <f t="shared" ca="1" si="33"/>
        <v>0</v>
      </c>
      <c r="AD32" s="23">
        <f t="shared" ca="1" si="33"/>
        <v>2.8000000000000007</v>
      </c>
      <c r="AE32" s="23">
        <f t="shared" ca="1" si="33"/>
        <v>43.599999999999994</v>
      </c>
      <c r="AF32" s="23">
        <f t="shared" ca="1" si="33"/>
        <v>40.200000000000003</v>
      </c>
      <c r="AG32" s="23">
        <f t="shared" ca="1" si="33"/>
        <v>8.3000000000000043</v>
      </c>
      <c r="AH32" s="23">
        <f t="shared" ca="1" si="33"/>
        <v>0</v>
      </c>
      <c r="AI32" s="23">
        <f t="shared" ca="1" si="33"/>
        <v>0</v>
      </c>
      <c r="AJ32" s="23">
        <f t="shared" ca="1" si="33"/>
        <v>0</v>
      </c>
      <c r="AK32" s="18"/>
      <c r="AL32" s="18">
        <v>2002</v>
      </c>
      <c r="AM32" s="23">
        <f t="shared" ref="AM32:AX47" ca="1" si="34">OFFSET($G$2,(ROW()-32)*12+COLUMN()-39,0)</f>
        <v>0</v>
      </c>
      <c r="AN32" s="23">
        <f t="shared" ca="1" si="34"/>
        <v>0</v>
      </c>
      <c r="AO32" s="23">
        <f t="shared" ca="1" si="34"/>
        <v>0</v>
      </c>
      <c r="AP32" s="23">
        <f t="shared" ca="1" si="34"/>
        <v>0</v>
      </c>
      <c r="AQ32" s="23">
        <f t="shared" ca="1" si="34"/>
        <v>0</v>
      </c>
      <c r="AR32" s="23">
        <f t="shared" ca="1" si="34"/>
        <v>19.700000000000003</v>
      </c>
      <c r="AS32" s="23">
        <f t="shared" ca="1" si="34"/>
        <v>85.999999999999986</v>
      </c>
      <c r="AT32" s="23">
        <f t="shared" ca="1" si="34"/>
        <v>71.699999999999989</v>
      </c>
      <c r="AU32" s="23">
        <f t="shared" ca="1" si="34"/>
        <v>28.200000000000006</v>
      </c>
      <c r="AV32" s="23">
        <f t="shared" ca="1" si="34"/>
        <v>3.3000000000000007</v>
      </c>
      <c r="AW32" s="23">
        <f t="shared" ca="1" si="34"/>
        <v>0</v>
      </c>
      <c r="AX32" s="23">
        <f t="shared" ca="1" si="34"/>
        <v>0</v>
      </c>
      <c r="AY32" s="19"/>
      <c r="AZ32" s="18">
        <v>2002</v>
      </c>
      <c r="BA32" s="23">
        <f t="shared" ref="BA32:BL47" ca="1" si="35">OFFSET($I$2,(ROW()-32)*12+COLUMN()-53,0)</f>
        <v>0</v>
      </c>
      <c r="BB32" s="23">
        <f t="shared" ca="1" si="35"/>
        <v>0</v>
      </c>
      <c r="BC32" s="23">
        <f t="shared" ca="1" si="35"/>
        <v>0</v>
      </c>
      <c r="BD32" s="23">
        <f t="shared" ca="1" si="35"/>
        <v>0.80000000000000071</v>
      </c>
      <c r="BE32" s="23">
        <f t="shared" ca="1" si="35"/>
        <v>5.3000000000000007</v>
      </c>
      <c r="BF32" s="23">
        <f t="shared" ca="1" si="35"/>
        <v>47.2</v>
      </c>
      <c r="BG32" s="23">
        <f t="shared" ca="1" si="35"/>
        <v>138.6</v>
      </c>
      <c r="BH32" s="23">
        <f t="shared" ca="1" si="35"/>
        <v>116.29999999999997</v>
      </c>
      <c r="BI32" s="23">
        <f t="shared" ca="1" si="35"/>
        <v>58.599999999999994</v>
      </c>
      <c r="BJ32" s="23">
        <f t="shared" ca="1" si="35"/>
        <v>7.3000000000000007</v>
      </c>
      <c r="BK32" s="23">
        <f t="shared" ca="1" si="35"/>
        <v>0</v>
      </c>
      <c r="BL32" s="23">
        <f t="shared" ca="1" si="35"/>
        <v>0</v>
      </c>
      <c r="BM32" s="19">
        <f t="shared" ref="BM32:BM53" ca="1" si="36">SUM(BA32:BL32)</f>
        <v>374.09999999999997</v>
      </c>
      <c r="BN32" s="18">
        <v>2002</v>
      </c>
      <c r="BO32" s="23">
        <f t="shared" ref="BO32:BZ47" ca="1" si="37">OFFSET($K$2,(ROW()-32)*12+COLUMN()-67,0)</f>
        <v>0</v>
      </c>
      <c r="BP32" s="23">
        <f t="shared" ca="1" si="37"/>
        <v>0</v>
      </c>
      <c r="BQ32" s="23">
        <f t="shared" ca="1" si="37"/>
        <v>0</v>
      </c>
      <c r="BR32" s="23">
        <f t="shared" ca="1" si="37"/>
        <v>4.1000000000000014</v>
      </c>
      <c r="BS32" s="23">
        <f t="shared" ca="1" si="37"/>
        <v>14.3</v>
      </c>
      <c r="BT32" s="23">
        <f t="shared" ca="1" si="37"/>
        <v>80.3</v>
      </c>
      <c r="BU32" s="23">
        <f t="shared" ca="1" si="37"/>
        <v>198.00000000000006</v>
      </c>
      <c r="BV32" s="23">
        <f t="shared" ca="1" si="37"/>
        <v>176.70000000000007</v>
      </c>
      <c r="BW32" s="23">
        <f t="shared" ca="1" si="37"/>
        <v>97.399999999999977</v>
      </c>
      <c r="BX32" s="23">
        <f t="shared" ca="1" si="37"/>
        <v>11.3</v>
      </c>
      <c r="BY32" s="23">
        <f t="shared" ca="1" si="37"/>
        <v>0</v>
      </c>
      <c r="BZ32" s="23">
        <f t="shared" ca="1" si="37"/>
        <v>0</v>
      </c>
      <c r="CA32" s="18"/>
      <c r="CB32" s="18">
        <v>2002</v>
      </c>
      <c r="CC32" s="23">
        <f t="shared" ref="CC32:CN47" ca="1" si="38">OFFSET($M$2,(ROW()-32)*12+COLUMN()-81,0)</f>
        <v>0</v>
      </c>
      <c r="CD32" s="23">
        <f t="shared" ca="1" si="38"/>
        <v>0</v>
      </c>
      <c r="CE32" s="23">
        <f t="shared" ca="1" si="38"/>
        <v>0</v>
      </c>
      <c r="CF32" s="23">
        <f t="shared" ca="1" si="38"/>
        <v>11.400000000000002</v>
      </c>
      <c r="CG32" s="23">
        <f t="shared" ca="1" si="38"/>
        <v>27.900000000000002</v>
      </c>
      <c r="CH32" s="23">
        <f t="shared" ca="1" si="38"/>
        <v>127.89999999999999</v>
      </c>
      <c r="CI32" s="23">
        <f t="shared" ca="1" si="38"/>
        <v>260.00000000000011</v>
      </c>
      <c r="CJ32" s="23">
        <f t="shared" ca="1" si="38"/>
        <v>238.7000000000001</v>
      </c>
      <c r="CK32" s="23">
        <f t="shared" ca="1" si="38"/>
        <v>145.19999999999999</v>
      </c>
      <c r="CL32" s="23">
        <f t="shared" ca="1" si="38"/>
        <v>16.400000000000002</v>
      </c>
      <c r="CM32" s="23">
        <f t="shared" ca="1" si="38"/>
        <v>0.5</v>
      </c>
      <c r="CN32" s="23">
        <f t="shared" ca="1" si="38"/>
        <v>0</v>
      </c>
      <c r="CO32" s="18"/>
      <c r="CP32" s="18">
        <v>2002</v>
      </c>
      <c r="CQ32" s="23">
        <f t="shared" ref="CQ32:DB47" ca="1" si="39">OFFSET($O$2,(ROW()-32)*12+COLUMN()-95,0)</f>
        <v>0</v>
      </c>
      <c r="CR32" s="23">
        <f t="shared" ca="1" si="39"/>
        <v>0</v>
      </c>
      <c r="CS32" s="23">
        <f t="shared" ca="1" si="39"/>
        <v>0</v>
      </c>
      <c r="CT32" s="23">
        <f t="shared" ca="1" si="39"/>
        <v>22.000000000000004</v>
      </c>
      <c r="CU32" s="23">
        <f t="shared" ca="1" si="39"/>
        <v>46.2</v>
      </c>
      <c r="CV32" s="23">
        <f t="shared" ca="1" si="39"/>
        <v>184.40000000000003</v>
      </c>
      <c r="CW32" s="23">
        <f t="shared" ca="1" si="39"/>
        <v>322.00000000000011</v>
      </c>
      <c r="CX32" s="23">
        <f t="shared" ca="1" si="39"/>
        <v>300.7000000000001</v>
      </c>
      <c r="CY32" s="23">
        <f t="shared" ca="1" si="39"/>
        <v>200.80000000000007</v>
      </c>
      <c r="CZ32" s="23">
        <f t="shared" ca="1" si="39"/>
        <v>27.000000000000004</v>
      </c>
      <c r="DA32" s="23">
        <f t="shared" ca="1" si="39"/>
        <v>4</v>
      </c>
      <c r="DB32" s="23">
        <f t="shared" ca="1" si="39"/>
        <v>0</v>
      </c>
      <c r="DC32" s="18"/>
      <c r="DD32" s="18">
        <v>2002</v>
      </c>
      <c r="DE32" s="23">
        <f t="shared" ref="DE32:DP51" ca="1" si="40">OFFSET($Q$2,(ROW()-32)*12+COLUMN()-109,0)</f>
        <v>0</v>
      </c>
      <c r="DF32" s="23">
        <f t="shared" ca="1" si="40"/>
        <v>0</v>
      </c>
      <c r="DG32" s="23">
        <f t="shared" ca="1" si="40"/>
        <v>0</v>
      </c>
      <c r="DH32" s="23">
        <f t="shared" ca="1" si="40"/>
        <v>35.800000000000004</v>
      </c>
      <c r="DI32" s="23">
        <f t="shared" ca="1" si="40"/>
        <v>72</v>
      </c>
      <c r="DJ32" s="23">
        <f t="shared" ca="1" si="40"/>
        <v>242.90000000000003</v>
      </c>
      <c r="DK32" s="23">
        <f t="shared" ca="1" si="40"/>
        <v>384.00000000000011</v>
      </c>
      <c r="DL32" s="23">
        <f t="shared" ca="1" si="40"/>
        <v>362.7000000000001</v>
      </c>
      <c r="DM32" s="23">
        <f t="shared" ca="1" si="40"/>
        <v>260.80000000000007</v>
      </c>
      <c r="DN32" s="23">
        <f t="shared" ca="1" si="40"/>
        <v>48.099999999999994</v>
      </c>
      <c r="DO32" s="23">
        <f t="shared" ca="1" si="40"/>
        <v>10</v>
      </c>
      <c r="DP32" s="23">
        <f t="shared" ca="1" si="40"/>
        <v>0</v>
      </c>
      <c r="DQ32" s="18"/>
      <c r="DR32" s="18">
        <v>2002</v>
      </c>
      <c r="DS32" s="23">
        <f t="shared" ref="DS32:ED51" ca="1" si="41">OFFSET($S$2,(ROW()-32)*12+COLUMN()-123,0)</f>
        <v>0</v>
      </c>
      <c r="DT32" s="23">
        <f t="shared" ca="1" si="41"/>
        <v>0</v>
      </c>
      <c r="DU32" s="23">
        <f t="shared" ca="1" si="41"/>
        <v>1.8000000000000007</v>
      </c>
      <c r="DV32" s="23">
        <f t="shared" ca="1" si="41"/>
        <v>53.599999999999994</v>
      </c>
      <c r="DW32" s="23">
        <f t="shared" ca="1" si="41"/>
        <v>107.39999999999999</v>
      </c>
      <c r="DX32" s="23">
        <f t="shared" ca="1" si="41"/>
        <v>302.90000000000003</v>
      </c>
      <c r="DY32" s="23">
        <f t="shared" ca="1" si="41"/>
        <v>446.00000000000011</v>
      </c>
      <c r="DZ32" s="23">
        <f t="shared" ca="1" si="41"/>
        <v>424.70000000000016</v>
      </c>
      <c r="EA32" s="23">
        <f t="shared" ca="1" si="41"/>
        <v>320.80000000000013</v>
      </c>
      <c r="EB32" s="23">
        <f t="shared" ca="1" si="41"/>
        <v>74.699999999999974</v>
      </c>
      <c r="EC32" s="23">
        <f t="shared" ca="1" si="41"/>
        <v>16</v>
      </c>
      <c r="ED32" s="23">
        <f t="shared" ca="1" si="41"/>
        <v>0</v>
      </c>
      <c r="EE32" s="18"/>
    </row>
    <row r="33" spans="1:135">
      <c r="A33">
        <v>2004</v>
      </c>
      <c r="B33">
        <v>8</v>
      </c>
      <c r="C33" s="15">
        <v>19.490322580645159</v>
      </c>
      <c r="D33">
        <v>84.800000000000011</v>
      </c>
      <c r="E33">
        <v>7.0000000000000036</v>
      </c>
      <c r="F33">
        <v>46.3</v>
      </c>
      <c r="G33">
        <v>30.500000000000004</v>
      </c>
      <c r="H33">
        <v>20.2</v>
      </c>
      <c r="I33">
        <v>66.399999999999991</v>
      </c>
      <c r="J33">
        <v>6.5</v>
      </c>
      <c r="K33">
        <v>114.69999999999999</v>
      </c>
      <c r="L33">
        <v>0.5</v>
      </c>
      <c r="M33">
        <v>170.70000000000005</v>
      </c>
      <c r="N33">
        <v>0</v>
      </c>
      <c r="O33">
        <v>232.20000000000005</v>
      </c>
      <c r="P33">
        <v>0</v>
      </c>
      <c r="Q33">
        <v>294.20000000000005</v>
      </c>
      <c r="R33">
        <v>0</v>
      </c>
      <c r="S33">
        <v>356.20000000000005</v>
      </c>
      <c r="X33" s="18">
        <f t="shared" ref="X33:X51" si="42">1+X32</f>
        <v>2003</v>
      </c>
      <c r="Y33" s="23">
        <f t="shared" ref="Y33:AJ51" ca="1" si="43">OFFSET($E$2,(ROW()-32)*12+COLUMN()-25,0)</f>
        <v>0</v>
      </c>
      <c r="Z33" s="23">
        <f t="shared" ca="1" si="33"/>
        <v>0</v>
      </c>
      <c r="AA33" s="23">
        <f t="shared" ca="1" si="33"/>
        <v>0</v>
      </c>
      <c r="AB33" s="23">
        <f t="shared" ca="1" si="33"/>
        <v>0</v>
      </c>
      <c r="AC33" s="23">
        <f t="shared" ca="1" si="33"/>
        <v>0</v>
      </c>
      <c r="AD33" s="23">
        <f t="shared" ca="1" si="33"/>
        <v>4</v>
      </c>
      <c r="AE33" s="23">
        <f t="shared" ca="1" si="33"/>
        <v>13.900000000000002</v>
      </c>
      <c r="AF33" s="23">
        <f t="shared" ca="1" si="33"/>
        <v>27.200000000000003</v>
      </c>
      <c r="AG33" s="23">
        <f t="shared" ca="1" si="33"/>
        <v>3.5</v>
      </c>
      <c r="AH33" s="23">
        <f t="shared" ca="1" si="33"/>
        <v>0</v>
      </c>
      <c r="AI33" s="23">
        <f t="shared" ca="1" si="33"/>
        <v>0</v>
      </c>
      <c r="AJ33" s="23">
        <f t="shared" ca="1" si="33"/>
        <v>0</v>
      </c>
      <c r="AK33" s="18"/>
      <c r="AL33" s="18">
        <f t="shared" ref="AL33:AL51" si="44">1+AL32</f>
        <v>2003</v>
      </c>
      <c r="AM33" s="23">
        <f t="shared" ca="1" si="34"/>
        <v>0</v>
      </c>
      <c r="AN33" s="23">
        <f t="shared" ca="1" si="34"/>
        <v>0</v>
      </c>
      <c r="AO33" s="23">
        <f t="shared" ca="1" si="34"/>
        <v>0</v>
      </c>
      <c r="AP33" s="23">
        <f t="shared" ca="1" si="34"/>
        <v>0</v>
      </c>
      <c r="AQ33" s="23">
        <f t="shared" ca="1" si="34"/>
        <v>0</v>
      </c>
      <c r="AR33" s="23">
        <f t="shared" ca="1" si="34"/>
        <v>13.600000000000001</v>
      </c>
      <c r="AS33" s="23">
        <f t="shared" ca="1" si="34"/>
        <v>44</v>
      </c>
      <c r="AT33" s="23">
        <f t="shared" ca="1" si="34"/>
        <v>71.899999999999991</v>
      </c>
      <c r="AU33" s="23">
        <f t="shared" ca="1" si="34"/>
        <v>12.600000000000001</v>
      </c>
      <c r="AV33" s="23">
        <f t="shared" ca="1" si="34"/>
        <v>0</v>
      </c>
      <c r="AW33" s="23">
        <f t="shared" ca="1" si="34"/>
        <v>0</v>
      </c>
      <c r="AX33" s="23">
        <f t="shared" ca="1" si="34"/>
        <v>0</v>
      </c>
      <c r="AY33" s="19"/>
      <c r="AZ33" s="18">
        <f t="shared" ref="AZ33:AZ51" si="45">1+AZ32</f>
        <v>2003</v>
      </c>
      <c r="BA33" s="23">
        <f t="shared" ca="1" si="35"/>
        <v>0</v>
      </c>
      <c r="BB33" s="23">
        <f t="shared" ca="1" si="35"/>
        <v>0</v>
      </c>
      <c r="BC33" s="23">
        <f t="shared" ca="1" si="35"/>
        <v>0</v>
      </c>
      <c r="BD33" s="23">
        <f t="shared" ca="1" si="35"/>
        <v>0</v>
      </c>
      <c r="BE33" s="23">
        <f t="shared" ca="1" si="35"/>
        <v>0</v>
      </c>
      <c r="BF33" s="23">
        <f t="shared" ca="1" si="35"/>
        <v>31.300000000000004</v>
      </c>
      <c r="BG33" s="23">
        <f t="shared" ca="1" si="35"/>
        <v>93.699999999999974</v>
      </c>
      <c r="BH33" s="23">
        <f t="shared" ca="1" si="35"/>
        <v>124.69999999999999</v>
      </c>
      <c r="BI33" s="23">
        <f t="shared" ca="1" si="35"/>
        <v>28.500000000000004</v>
      </c>
      <c r="BJ33" s="23">
        <f t="shared" ca="1" si="35"/>
        <v>0</v>
      </c>
      <c r="BK33" s="23">
        <f t="shared" ca="1" si="35"/>
        <v>0</v>
      </c>
      <c r="BL33" s="23">
        <f t="shared" ca="1" si="35"/>
        <v>0</v>
      </c>
      <c r="BM33" s="19">
        <f t="shared" ca="1" si="36"/>
        <v>278.2</v>
      </c>
      <c r="BN33" s="18">
        <f t="shared" ref="BN33:BN51" si="46">1+BN32</f>
        <v>2003</v>
      </c>
      <c r="BO33" s="23">
        <f t="shared" ca="1" si="37"/>
        <v>0</v>
      </c>
      <c r="BP33" s="23">
        <f t="shared" ca="1" si="37"/>
        <v>0</v>
      </c>
      <c r="BQ33" s="23">
        <f t="shared" ca="1" si="37"/>
        <v>0</v>
      </c>
      <c r="BR33" s="23">
        <f t="shared" ca="1" si="37"/>
        <v>0</v>
      </c>
      <c r="BS33" s="23">
        <f t="shared" ca="1" si="37"/>
        <v>1.8000000000000007</v>
      </c>
      <c r="BT33" s="23">
        <f t="shared" ca="1" si="37"/>
        <v>65.2</v>
      </c>
      <c r="BU33" s="23">
        <f t="shared" ca="1" si="37"/>
        <v>155</v>
      </c>
      <c r="BV33" s="23">
        <f t="shared" ca="1" si="37"/>
        <v>179.00000000000003</v>
      </c>
      <c r="BW33" s="23">
        <f t="shared" ca="1" si="37"/>
        <v>58.899999999999991</v>
      </c>
      <c r="BX33" s="23">
        <f t="shared" ca="1" si="37"/>
        <v>1</v>
      </c>
      <c r="BY33" s="23">
        <f t="shared" ca="1" si="37"/>
        <v>0</v>
      </c>
      <c r="BZ33" s="23">
        <f t="shared" ca="1" si="37"/>
        <v>0</v>
      </c>
      <c r="CA33" s="18"/>
      <c r="CB33" s="18">
        <f t="shared" ref="CB33:CB51" si="47">1+CB32</f>
        <v>2003</v>
      </c>
      <c r="CC33" s="23">
        <f t="shared" ca="1" si="38"/>
        <v>0</v>
      </c>
      <c r="CD33" s="23">
        <f t="shared" ca="1" si="38"/>
        <v>0</v>
      </c>
      <c r="CE33" s="23">
        <f t="shared" ca="1" si="38"/>
        <v>0</v>
      </c>
      <c r="CF33" s="23">
        <f t="shared" ca="1" si="38"/>
        <v>0.5</v>
      </c>
      <c r="CG33" s="23">
        <f t="shared" ca="1" si="38"/>
        <v>12.000000000000004</v>
      </c>
      <c r="CH33" s="23">
        <f t="shared" ca="1" si="38"/>
        <v>114.79999999999998</v>
      </c>
      <c r="CI33" s="23">
        <f t="shared" ca="1" si="38"/>
        <v>217.00000000000009</v>
      </c>
      <c r="CJ33" s="23">
        <f t="shared" ca="1" si="38"/>
        <v>239.30000000000007</v>
      </c>
      <c r="CK33" s="23">
        <f t="shared" ca="1" si="38"/>
        <v>109.99999999999999</v>
      </c>
      <c r="CL33" s="23">
        <f t="shared" ca="1" si="38"/>
        <v>6.6000000000000014</v>
      </c>
      <c r="CM33" s="23">
        <f t="shared" ca="1" si="38"/>
        <v>0</v>
      </c>
      <c r="CN33" s="23">
        <f t="shared" ca="1" si="38"/>
        <v>0</v>
      </c>
      <c r="CO33" s="18"/>
      <c r="CP33" s="18">
        <f t="shared" ref="CP33:CP51" si="48">1+CP32</f>
        <v>2003</v>
      </c>
      <c r="CQ33" s="23">
        <f t="shared" ca="1" si="39"/>
        <v>0</v>
      </c>
      <c r="CR33" s="23">
        <f t="shared" ca="1" si="39"/>
        <v>0</v>
      </c>
      <c r="CS33" s="23">
        <f t="shared" ca="1" si="39"/>
        <v>0</v>
      </c>
      <c r="CT33" s="23">
        <f t="shared" ca="1" si="39"/>
        <v>3.8000000000000007</v>
      </c>
      <c r="CU33" s="23">
        <f t="shared" ca="1" si="39"/>
        <v>44.2</v>
      </c>
      <c r="CV33" s="23">
        <f t="shared" ca="1" si="39"/>
        <v>170.60000000000002</v>
      </c>
      <c r="CW33" s="23">
        <f t="shared" ca="1" si="39"/>
        <v>279.00000000000011</v>
      </c>
      <c r="CX33" s="23">
        <f t="shared" ca="1" si="39"/>
        <v>301.30000000000007</v>
      </c>
      <c r="CY33" s="23">
        <f t="shared" ca="1" si="39"/>
        <v>165.00000000000003</v>
      </c>
      <c r="CZ33" s="23">
        <f t="shared" ca="1" si="39"/>
        <v>17.600000000000001</v>
      </c>
      <c r="DA33" s="23">
        <f t="shared" ca="1" si="39"/>
        <v>0</v>
      </c>
      <c r="DB33" s="23">
        <f t="shared" ca="1" si="39"/>
        <v>0</v>
      </c>
      <c r="DC33" s="18"/>
      <c r="DD33" s="18">
        <f t="shared" ref="DD33:DD51" si="49">1+DD32</f>
        <v>2003</v>
      </c>
      <c r="DE33" s="23">
        <f t="shared" ca="1" si="40"/>
        <v>0</v>
      </c>
      <c r="DF33" s="23">
        <f t="shared" ca="1" si="40"/>
        <v>0</v>
      </c>
      <c r="DG33" s="23">
        <f t="shared" ca="1" si="40"/>
        <v>0</v>
      </c>
      <c r="DH33" s="23">
        <f t="shared" ca="1" si="40"/>
        <v>10.8</v>
      </c>
      <c r="DI33" s="23">
        <f t="shared" ca="1" si="40"/>
        <v>89.59999999999998</v>
      </c>
      <c r="DJ33" s="23">
        <f t="shared" ca="1" si="40"/>
        <v>230.40000000000003</v>
      </c>
      <c r="DK33" s="23">
        <f t="shared" ca="1" si="40"/>
        <v>341.00000000000011</v>
      </c>
      <c r="DL33" s="23">
        <f t="shared" ca="1" si="40"/>
        <v>363.30000000000013</v>
      </c>
      <c r="DM33" s="23">
        <f t="shared" ca="1" si="40"/>
        <v>223.00000000000006</v>
      </c>
      <c r="DN33" s="23">
        <f t="shared" ca="1" si="40"/>
        <v>31.400000000000002</v>
      </c>
      <c r="DO33" s="23">
        <f t="shared" ca="1" si="40"/>
        <v>4.3000000000000007</v>
      </c>
      <c r="DP33" s="23">
        <f t="shared" ca="1" si="40"/>
        <v>0</v>
      </c>
      <c r="DQ33" s="18"/>
      <c r="DR33" s="18">
        <f t="shared" ref="DR33:DR51" si="50">1+DR32</f>
        <v>2003</v>
      </c>
      <c r="DS33" s="23">
        <f t="shared" ca="1" si="41"/>
        <v>0</v>
      </c>
      <c r="DT33" s="23">
        <f t="shared" ca="1" si="41"/>
        <v>0</v>
      </c>
      <c r="DU33" s="23">
        <f t="shared" ca="1" si="41"/>
        <v>0</v>
      </c>
      <c r="DV33" s="23">
        <f t="shared" ca="1" si="41"/>
        <v>23.6</v>
      </c>
      <c r="DW33" s="23">
        <f t="shared" ca="1" si="41"/>
        <v>145.9</v>
      </c>
      <c r="DX33" s="23">
        <f t="shared" ca="1" si="41"/>
        <v>290.40000000000003</v>
      </c>
      <c r="DY33" s="23">
        <f t="shared" ca="1" si="41"/>
        <v>403.00000000000011</v>
      </c>
      <c r="DZ33" s="23">
        <f t="shared" ca="1" si="41"/>
        <v>425.30000000000013</v>
      </c>
      <c r="EA33" s="23">
        <f t="shared" ca="1" si="41"/>
        <v>283.00000000000006</v>
      </c>
      <c r="EB33" s="23">
        <f t="shared" ca="1" si="41"/>
        <v>54.3</v>
      </c>
      <c r="EC33" s="23">
        <f t="shared" ca="1" si="41"/>
        <v>10.900000000000002</v>
      </c>
      <c r="ED33" s="23">
        <f t="shared" ca="1" si="41"/>
        <v>0</v>
      </c>
      <c r="EE33" s="18"/>
    </row>
    <row r="34" spans="1:135">
      <c r="A34">
        <v>2004</v>
      </c>
      <c r="B34">
        <v>9</v>
      </c>
      <c r="C34" s="15">
        <v>17.543333333333337</v>
      </c>
      <c r="D34">
        <v>133.70000000000002</v>
      </c>
      <c r="E34">
        <v>0</v>
      </c>
      <c r="F34">
        <v>82.600000000000009</v>
      </c>
      <c r="G34">
        <v>8.9000000000000021</v>
      </c>
      <c r="H34">
        <v>43.400000000000006</v>
      </c>
      <c r="I34">
        <v>29.700000000000003</v>
      </c>
      <c r="J34">
        <v>20.199999999999996</v>
      </c>
      <c r="K34">
        <v>66.5</v>
      </c>
      <c r="L34">
        <v>6.7999999999999972</v>
      </c>
      <c r="M34">
        <v>113.1</v>
      </c>
      <c r="N34">
        <v>0</v>
      </c>
      <c r="O34">
        <v>166.3</v>
      </c>
      <c r="P34">
        <v>0</v>
      </c>
      <c r="Q34">
        <v>226.30000000000007</v>
      </c>
      <c r="R34">
        <v>0</v>
      </c>
      <c r="S34">
        <v>286.30000000000007</v>
      </c>
      <c r="X34" s="18">
        <f t="shared" si="42"/>
        <v>2004</v>
      </c>
      <c r="Y34" s="23">
        <f t="shared" ca="1" si="43"/>
        <v>0</v>
      </c>
      <c r="Z34" s="23">
        <f t="shared" ca="1" si="33"/>
        <v>0</v>
      </c>
      <c r="AA34" s="23">
        <f t="shared" ca="1" si="33"/>
        <v>0</v>
      </c>
      <c r="AB34" s="23">
        <f t="shared" ca="1" si="33"/>
        <v>0</v>
      </c>
      <c r="AC34" s="23">
        <f t="shared" ca="1" si="33"/>
        <v>0</v>
      </c>
      <c r="AD34" s="23">
        <f t="shared" ca="1" si="33"/>
        <v>2.1000000000000014</v>
      </c>
      <c r="AE34" s="23">
        <f t="shared" ca="1" si="33"/>
        <v>8.3000000000000043</v>
      </c>
      <c r="AF34" s="23">
        <f t="shared" ca="1" si="33"/>
        <v>7.0000000000000036</v>
      </c>
      <c r="AG34" s="23">
        <f t="shared" ca="1" si="33"/>
        <v>0</v>
      </c>
      <c r="AH34" s="23">
        <f t="shared" ca="1" si="33"/>
        <v>0</v>
      </c>
      <c r="AI34" s="23">
        <f t="shared" ca="1" si="33"/>
        <v>0</v>
      </c>
      <c r="AJ34" s="23">
        <f t="shared" ca="1" si="33"/>
        <v>0</v>
      </c>
      <c r="AK34" s="18"/>
      <c r="AL34" s="18">
        <f t="shared" si="44"/>
        <v>2004</v>
      </c>
      <c r="AM34" s="23">
        <f t="shared" ca="1" si="34"/>
        <v>0</v>
      </c>
      <c r="AN34" s="23">
        <f t="shared" ca="1" si="34"/>
        <v>0</v>
      </c>
      <c r="AO34" s="23">
        <f t="shared" ca="1" si="34"/>
        <v>0</v>
      </c>
      <c r="AP34" s="23">
        <f t="shared" ca="1" si="34"/>
        <v>0</v>
      </c>
      <c r="AQ34" s="23">
        <f t="shared" ca="1" si="34"/>
        <v>1</v>
      </c>
      <c r="AR34" s="23">
        <f t="shared" ca="1" si="34"/>
        <v>8.0000000000000036</v>
      </c>
      <c r="AS34" s="23">
        <f t="shared" ca="1" si="34"/>
        <v>33.900000000000006</v>
      </c>
      <c r="AT34" s="23">
        <f t="shared" ca="1" si="34"/>
        <v>30.500000000000004</v>
      </c>
      <c r="AU34" s="23">
        <f t="shared" ca="1" si="34"/>
        <v>8.9000000000000021</v>
      </c>
      <c r="AV34" s="23">
        <f t="shared" ca="1" si="34"/>
        <v>0</v>
      </c>
      <c r="AW34" s="23">
        <f t="shared" ca="1" si="34"/>
        <v>0</v>
      </c>
      <c r="AX34" s="23">
        <f t="shared" ca="1" si="34"/>
        <v>0</v>
      </c>
      <c r="AY34" s="19"/>
      <c r="AZ34" s="18">
        <f t="shared" si="45"/>
        <v>2004</v>
      </c>
      <c r="BA34" s="23">
        <f t="shared" ca="1" si="35"/>
        <v>0</v>
      </c>
      <c r="BB34" s="23">
        <f t="shared" ca="1" si="35"/>
        <v>0</v>
      </c>
      <c r="BC34" s="23">
        <f t="shared" ca="1" si="35"/>
        <v>0</v>
      </c>
      <c r="BD34" s="23">
        <f t="shared" ca="1" si="35"/>
        <v>0</v>
      </c>
      <c r="BE34" s="23">
        <f t="shared" ca="1" si="35"/>
        <v>5.3000000000000007</v>
      </c>
      <c r="BF34" s="23">
        <f t="shared" ca="1" si="35"/>
        <v>25.100000000000005</v>
      </c>
      <c r="BG34" s="23">
        <f t="shared" ca="1" si="35"/>
        <v>81.499999999999986</v>
      </c>
      <c r="BH34" s="23">
        <f t="shared" ca="1" si="35"/>
        <v>66.399999999999991</v>
      </c>
      <c r="BI34" s="23">
        <f t="shared" ca="1" si="35"/>
        <v>29.700000000000003</v>
      </c>
      <c r="BJ34" s="23">
        <f t="shared" ca="1" si="35"/>
        <v>0</v>
      </c>
      <c r="BK34" s="23">
        <f t="shared" ca="1" si="35"/>
        <v>0</v>
      </c>
      <c r="BL34" s="23">
        <f t="shared" ca="1" si="35"/>
        <v>0</v>
      </c>
      <c r="BM34" s="19">
        <f t="shared" ca="1" si="36"/>
        <v>208</v>
      </c>
      <c r="BN34" s="18">
        <f t="shared" si="46"/>
        <v>2004</v>
      </c>
      <c r="BO34" s="23">
        <f t="shared" ca="1" si="37"/>
        <v>0</v>
      </c>
      <c r="BP34" s="23">
        <f t="shared" ca="1" si="37"/>
        <v>0</v>
      </c>
      <c r="BQ34" s="23">
        <f t="shared" ca="1" si="37"/>
        <v>0</v>
      </c>
      <c r="BR34" s="23">
        <f t="shared" ca="1" si="37"/>
        <v>1.3000000000000007</v>
      </c>
      <c r="BS34" s="23">
        <f t="shared" ca="1" si="37"/>
        <v>12.600000000000001</v>
      </c>
      <c r="BT34" s="23">
        <f t="shared" ca="1" si="37"/>
        <v>53.199999999999989</v>
      </c>
      <c r="BU34" s="23">
        <f t="shared" ca="1" si="37"/>
        <v>141.29999999999998</v>
      </c>
      <c r="BV34" s="23">
        <f t="shared" ca="1" si="37"/>
        <v>114.69999999999999</v>
      </c>
      <c r="BW34" s="23">
        <f t="shared" ca="1" si="37"/>
        <v>66.5</v>
      </c>
      <c r="BX34" s="23">
        <f t="shared" ca="1" si="37"/>
        <v>3</v>
      </c>
      <c r="BY34" s="23">
        <f t="shared" ca="1" si="37"/>
        <v>0</v>
      </c>
      <c r="BZ34" s="23">
        <f t="shared" ca="1" si="37"/>
        <v>0</v>
      </c>
      <c r="CA34" s="18"/>
      <c r="CB34" s="18">
        <f t="shared" si="47"/>
        <v>2004</v>
      </c>
      <c r="CC34" s="23">
        <f t="shared" ca="1" si="38"/>
        <v>0</v>
      </c>
      <c r="CD34" s="23">
        <f t="shared" ca="1" si="38"/>
        <v>0</v>
      </c>
      <c r="CE34" s="23">
        <f t="shared" ca="1" si="38"/>
        <v>0</v>
      </c>
      <c r="CF34" s="23">
        <f t="shared" ca="1" si="38"/>
        <v>3.3000000000000007</v>
      </c>
      <c r="CG34" s="23">
        <f t="shared" ca="1" si="38"/>
        <v>33.299999999999997</v>
      </c>
      <c r="CH34" s="23">
        <f t="shared" ca="1" si="38"/>
        <v>97.09999999999998</v>
      </c>
      <c r="CI34" s="23">
        <f t="shared" ca="1" si="38"/>
        <v>203.30000000000004</v>
      </c>
      <c r="CJ34" s="23">
        <f t="shared" ca="1" si="38"/>
        <v>170.70000000000005</v>
      </c>
      <c r="CK34" s="23">
        <f t="shared" ca="1" si="38"/>
        <v>113.1</v>
      </c>
      <c r="CL34" s="23">
        <f t="shared" ca="1" si="38"/>
        <v>9</v>
      </c>
      <c r="CM34" s="23">
        <f t="shared" ca="1" si="38"/>
        <v>0</v>
      </c>
      <c r="CN34" s="23">
        <f t="shared" ca="1" si="38"/>
        <v>0</v>
      </c>
      <c r="CO34" s="18"/>
      <c r="CP34" s="18">
        <f t="shared" si="48"/>
        <v>2004</v>
      </c>
      <c r="CQ34" s="23">
        <f t="shared" ca="1" si="39"/>
        <v>0</v>
      </c>
      <c r="CR34" s="23">
        <f t="shared" ca="1" si="39"/>
        <v>0</v>
      </c>
      <c r="CS34" s="23">
        <f t="shared" ca="1" si="39"/>
        <v>0</v>
      </c>
      <c r="CT34" s="23">
        <f t="shared" ca="1" si="39"/>
        <v>9.1000000000000014</v>
      </c>
      <c r="CU34" s="23">
        <f t="shared" ca="1" si="39"/>
        <v>70.09999999999998</v>
      </c>
      <c r="CV34" s="23">
        <f t="shared" ca="1" si="39"/>
        <v>154.50000000000003</v>
      </c>
      <c r="CW34" s="23">
        <f t="shared" ca="1" si="39"/>
        <v>265.30000000000007</v>
      </c>
      <c r="CX34" s="23">
        <f t="shared" ca="1" si="39"/>
        <v>232.20000000000005</v>
      </c>
      <c r="CY34" s="23">
        <f t="shared" ca="1" si="39"/>
        <v>166.3</v>
      </c>
      <c r="CZ34" s="23">
        <f t="shared" ca="1" si="39"/>
        <v>21.8</v>
      </c>
      <c r="DA34" s="23">
        <f t="shared" ca="1" si="39"/>
        <v>0</v>
      </c>
      <c r="DB34" s="23">
        <f t="shared" ca="1" si="39"/>
        <v>0</v>
      </c>
      <c r="DC34" s="18"/>
      <c r="DD34" s="18">
        <f t="shared" si="49"/>
        <v>2004</v>
      </c>
      <c r="DE34" s="23">
        <f t="shared" ca="1" si="40"/>
        <v>0</v>
      </c>
      <c r="DF34" s="23">
        <f t="shared" ca="1" si="40"/>
        <v>0</v>
      </c>
      <c r="DG34" s="23">
        <f t="shared" ca="1" si="40"/>
        <v>0</v>
      </c>
      <c r="DH34" s="23">
        <f t="shared" ca="1" si="40"/>
        <v>17.100000000000001</v>
      </c>
      <c r="DI34" s="23">
        <f t="shared" ca="1" si="40"/>
        <v>118.19999999999999</v>
      </c>
      <c r="DJ34" s="23">
        <f t="shared" ca="1" si="40"/>
        <v>214.50000000000006</v>
      </c>
      <c r="DK34" s="23">
        <f t="shared" ca="1" si="40"/>
        <v>327.30000000000007</v>
      </c>
      <c r="DL34" s="23">
        <f t="shared" ca="1" si="40"/>
        <v>294.20000000000005</v>
      </c>
      <c r="DM34" s="23">
        <f t="shared" ca="1" si="40"/>
        <v>226.30000000000007</v>
      </c>
      <c r="DN34" s="23">
        <f t="shared" ca="1" si="40"/>
        <v>45.699999999999989</v>
      </c>
      <c r="DO34" s="23">
        <f t="shared" ca="1" si="40"/>
        <v>0</v>
      </c>
      <c r="DP34" s="23">
        <f t="shared" ca="1" si="40"/>
        <v>0</v>
      </c>
      <c r="DQ34" s="18"/>
      <c r="DR34" s="18">
        <f t="shared" si="50"/>
        <v>2004</v>
      </c>
      <c r="DS34" s="23">
        <f t="shared" ca="1" si="41"/>
        <v>0</v>
      </c>
      <c r="DT34" s="23">
        <f t="shared" ca="1" si="41"/>
        <v>0</v>
      </c>
      <c r="DU34" s="23">
        <f t="shared" ca="1" si="41"/>
        <v>2.5</v>
      </c>
      <c r="DV34" s="23">
        <f t="shared" ca="1" si="41"/>
        <v>32.100000000000009</v>
      </c>
      <c r="DW34" s="23">
        <f t="shared" ca="1" si="41"/>
        <v>172.50000000000003</v>
      </c>
      <c r="DX34" s="23">
        <f t="shared" ca="1" si="41"/>
        <v>274.50000000000011</v>
      </c>
      <c r="DY34" s="23">
        <f t="shared" ca="1" si="41"/>
        <v>389.30000000000013</v>
      </c>
      <c r="DZ34" s="23">
        <f t="shared" ca="1" si="41"/>
        <v>356.20000000000005</v>
      </c>
      <c r="EA34" s="23">
        <f t="shared" ca="1" si="41"/>
        <v>286.30000000000007</v>
      </c>
      <c r="EB34" s="23">
        <f t="shared" ca="1" si="41"/>
        <v>81.399999999999977</v>
      </c>
      <c r="EC34" s="23">
        <f t="shared" ca="1" si="41"/>
        <v>5.9000000000000021</v>
      </c>
      <c r="ED34" s="23">
        <f t="shared" ca="1" si="41"/>
        <v>0</v>
      </c>
      <c r="EE34" s="18"/>
    </row>
    <row r="35" spans="1:135">
      <c r="A35">
        <v>2004</v>
      </c>
      <c r="B35">
        <v>10</v>
      </c>
      <c r="C35" s="15">
        <v>10.229032258064521</v>
      </c>
      <c r="D35">
        <v>364.89999999999992</v>
      </c>
      <c r="E35">
        <v>0</v>
      </c>
      <c r="F35">
        <v>302.89999999999998</v>
      </c>
      <c r="G35">
        <v>0</v>
      </c>
      <c r="H35">
        <v>240.89999999999998</v>
      </c>
      <c r="I35">
        <v>0</v>
      </c>
      <c r="J35">
        <v>181.89999999999998</v>
      </c>
      <c r="K35">
        <v>3</v>
      </c>
      <c r="L35">
        <v>125.90000000000002</v>
      </c>
      <c r="M35">
        <v>9</v>
      </c>
      <c r="N35">
        <v>76.7</v>
      </c>
      <c r="O35">
        <v>21.8</v>
      </c>
      <c r="P35">
        <v>38.6</v>
      </c>
      <c r="Q35">
        <v>45.699999999999989</v>
      </c>
      <c r="R35">
        <v>12.3</v>
      </c>
      <c r="S35">
        <v>81.399999999999977</v>
      </c>
      <c r="X35" s="18">
        <f t="shared" si="42"/>
        <v>2005</v>
      </c>
      <c r="Y35" s="23">
        <f t="shared" ca="1" si="43"/>
        <v>0</v>
      </c>
      <c r="Z35" s="23">
        <f t="shared" ca="1" si="33"/>
        <v>0</v>
      </c>
      <c r="AA35" s="23">
        <f t="shared" ca="1" si="33"/>
        <v>0</v>
      </c>
      <c r="AB35" s="23">
        <f t="shared" ca="1" si="33"/>
        <v>0</v>
      </c>
      <c r="AC35" s="23">
        <f t="shared" ca="1" si="33"/>
        <v>0</v>
      </c>
      <c r="AD35" s="23">
        <f t="shared" ca="1" si="33"/>
        <v>41.5</v>
      </c>
      <c r="AE35" s="23">
        <f t="shared" ca="1" si="33"/>
        <v>67.399999999999991</v>
      </c>
      <c r="AF35" s="23">
        <f t="shared" ca="1" si="33"/>
        <v>33.5</v>
      </c>
      <c r="AG35" s="23">
        <f t="shared" ca="1" si="33"/>
        <v>5.5</v>
      </c>
      <c r="AH35" s="23">
        <f t="shared" ca="1" si="33"/>
        <v>0</v>
      </c>
      <c r="AI35" s="23">
        <f t="shared" ca="1" si="33"/>
        <v>0</v>
      </c>
      <c r="AJ35" s="23">
        <f t="shared" ca="1" si="33"/>
        <v>0</v>
      </c>
      <c r="AK35" s="18"/>
      <c r="AL35" s="18">
        <f t="shared" si="44"/>
        <v>2005</v>
      </c>
      <c r="AM35" s="23">
        <f t="shared" ca="1" si="34"/>
        <v>0</v>
      </c>
      <c r="AN35" s="23">
        <f t="shared" ca="1" si="34"/>
        <v>0</v>
      </c>
      <c r="AO35" s="23">
        <f t="shared" ca="1" si="34"/>
        <v>0</v>
      </c>
      <c r="AP35" s="23">
        <f t="shared" ca="1" si="34"/>
        <v>0</v>
      </c>
      <c r="AQ35" s="23">
        <f t="shared" ca="1" si="34"/>
        <v>0</v>
      </c>
      <c r="AR35" s="23">
        <f t="shared" ca="1" si="34"/>
        <v>76.8</v>
      </c>
      <c r="AS35" s="23">
        <f t="shared" ca="1" si="34"/>
        <v>116.49999999999999</v>
      </c>
      <c r="AT35" s="23">
        <f t="shared" ca="1" si="34"/>
        <v>77.299999999999983</v>
      </c>
      <c r="AU35" s="23">
        <f t="shared" ca="1" si="34"/>
        <v>19.600000000000001</v>
      </c>
      <c r="AV35" s="23">
        <f t="shared" ca="1" si="34"/>
        <v>0.5</v>
      </c>
      <c r="AW35" s="23">
        <f t="shared" ca="1" si="34"/>
        <v>0</v>
      </c>
      <c r="AX35" s="23">
        <f t="shared" ca="1" si="34"/>
        <v>0</v>
      </c>
      <c r="AY35" s="19"/>
      <c r="AZ35" s="18">
        <f t="shared" si="45"/>
        <v>2005</v>
      </c>
      <c r="BA35" s="23">
        <f t="shared" ca="1" si="35"/>
        <v>0</v>
      </c>
      <c r="BB35" s="23">
        <f t="shared" ca="1" si="35"/>
        <v>0</v>
      </c>
      <c r="BC35" s="23">
        <f t="shared" ca="1" si="35"/>
        <v>0</v>
      </c>
      <c r="BD35" s="23">
        <f t="shared" ca="1" si="35"/>
        <v>0</v>
      </c>
      <c r="BE35" s="23">
        <f t="shared" ca="1" si="35"/>
        <v>0.80000000000000071</v>
      </c>
      <c r="BF35" s="23">
        <f t="shared" ca="1" si="35"/>
        <v>119.89999999999999</v>
      </c>
      <c r="BG35" s="23">
        <f t="shared" ca="1" si="35"/>
        <v>174.40000000000003</v>
      </c>
      <c r="BH35" s="23">
        <f t="shared" ca="1" si="35"/>
        <v>132.39999999999998</v>
      </c>
      <c r="BI35" s="23">
        <f t="shared" ca="1" si="35"/>
        <v>43.8</v>
      </c>
      <c r="BJ35" s="23">
        <f t="shared" ca="1" si="35"/>
        <v>5.3000000000000007</v>
      </c>
      <c r="BK35" s="23">
        <f t="shared" ca="1" si="35"/>
        <v>0</v>
      </c>
      <c r="BL35" s="23">
        <f t="shared" ca="1" si="35"/>
        <v>0</v>
      </c>
      <c r="BM35" s="19">
        <f t="shared" ca="1" si="36"/>
        <v>476.6</v>
      </c>
      <c r="BN35" s="18">
        <f t="shared" si="46"/>
        <v>2005</v>
      </c>
      <c r="BO35" s="23">
        <f t="shared" ca="1" si="37"/>
        <v>0</v>
      </c>
      <c r="BP35" s="23">
        <f t="shared" ca="1" si="37"/>
        <v>0</v>
      </c>
      <c r="BQ35" s="23">
        <f t="shared" ca="1" si="37"/>
        <v>0</v>
      </c>
      <c r="BR35" s="23">
        <f t="shared" ca="1" si="37"/>
        <v>0</v>
      </c>
      <c r="BS35" s="23">
        <f t="shared" ca="1" si="37"/>
        <v>5.1000000000000014</v>
      </c>
      <c r="BT35" s="23">
        <f t="shared" ca="1" si="37"/>
        <v>171.20000000000002</v>
      </c>
      <c r="BU35" s="23">
        <f t="shared" ca="1" si="37"/>
        <v>235.70000000000005</v>
      </c>
      <c r="BV35" s="23">
        <f t="shared" ca="1" si="37"/>
        <v>193.70000000000005</v>
      </c>
      <c r="BW35" s="23">
        <f t="shared" ca="1" si="37"/>
        <v>83.699999999999989</v>
      </c>
      <c r="BX35" s="23">
        <f t="shared" ca="1" si="37"/>
        <v>14.8</v>
      </c>
      <c r="BY35" s="23">
        <f t="shared" ca="1" si="37"/>
        <v>0</v>
      </c>
      <c r="BZ35" s="23">
        <f t="shared" ca="1" si="37"/>
        <v>0</v>
      </c>
      <c r="CA35" s="18"/>
      <c r="CB35" s="18">
        <f t="shared" si="47"/>
        <v>2005</v>
      </c>
      <c r="CC35" s="23">
        <f t="shared" ca="1" si="38"/>
        <v>0</v>
      </c>
      <c r="CD35" s="23">
        <f t="shared" ca="1" si="38"/>
        <v>0</v>
      </c>
      <c r="CE35" s="23">
        <f t="shared" ca="1" si="38"/>
        <v>0</v>
      </c>
      <c r="CF35" s="23">
        <f t="shared" ca="1" si="38"/>
        <v>0</v>
      </c>
      <c r="CG35" s="23">
        <f t="shared" ca="1" si="38"/>
        <v>21.200000000000003</v>
      </c>
      <c r="CH35" s="23">
        <f t="shared" ca="1" si="38"/>
        <v>228.50000000000009</v>
      </c>
      <c r="CI35" s="23">
        <f t="shared" ca="1" si="38"/>
        <v>297.70000000000005</v>
      </c>
      <c r="CJ35" s="23">
        <f t="shared" ca="1" si="38"/>
        <v>255.7000000000001</v>
      </c>
      <c r="CK35" s="23">
        <f t="shared" ca="1" si="38"/>
        <v>134</v>
      </c>
      <c r="CL35" s="23">
        <f t="shared" ca="1" si="38"/>
        <v>27.1</v>
      </c>
      <c r="CM35" s="23">
        <f t="shared" ca="1" si="38"/>
        <v>0</v>
      </c>
      <c r="CN35" s="23">
        <f t="shared" ca="1" si="38"/>
        <v>0</v>
      </c>
      <c r="CO35" s="18"/>
      <c r="CP35" s="18">
        <f t="shared" si="48"/>
        <v>2005</v>
      </c>
      <c r="CQ35" s="23">
        <f t="shared" ca="1" si="39"/>
        <v>0</v>
      </c>
      <c r="CR35" s="23">
        <f t="shared" ca="1" si="39"/>
        <v>0</v>
      </c>
      <c r="CS35" s="23">
        <f t="shared" ca="1" si="39"/>
        <v>0</v>
      </c>
      <c r="CT35" s="23">
        <f t="shared" ca="1" si="39"/>
        <v>0.5</v>
      </c>
      <c r="CU35" s="23">
        <f t="shared" ca="1" si="39"/>
        <v>48.3</v>
      </c>
      <c r="CV35" s="23">
        <f t="shared" ca="1" si="39"/>
        <v>288.50000000000006</v>
      </c>
      <c r="CW35" s="23">
        <f t="shared" ca="1" si="39"/>
        <v>359.7000000000001</v>
      </c>
      <c r="CX35" s="23">
        <f t="shared" ca="1" si="39"/>
        <v>317.7000000000001</v>
      </c>
      <c r="CY35" s="23">
        <f t="shared" ca="1" si="39"/>
        <v>190.00000000000003</v>
      </c>
      <c r="CZ35" s="23">
        <f t="shared" ca="1" si="39"/>
        <v>44.699999999999989</v>
      </c>
      <c r="DA35" s="23">
        <f t="shared" ca="1" si="39"/>
        <v>2.3000000000000007</v>
      </c>
      <c r="DB35" s="23">
        <f t="shared" ca="1" si="39"/>
        <v>0</v>
      </c>
      <c r="DC35" s="18"/>
      <c r="DD35" s="18">
        <f t="shared" si="49"/>
        <v>2005</v>
      </c>
      <c r="DE35" s="23">
        <f t="shared" ca="1" si="40"/>
        <v>0</v>
      </c>
      <c r="DF35" s="23">
        <f t="shared" ca="1" si="40"/>
        <v>0</v>
      </c>
      <c r="DG35" s="23">
        <f t="shared" ca="1" si="40"/>
        <v>0</v>
      </c>
      <c r="DH35" s="23">
        <f t="shared" ca="1" si="40"/>
        <v>7.1000000000000014</v>
      </c>
      <c r="DI35" s="23">
        <f t="shared" ca="1" si="40"/>
        <v>85.6</v>
      </c>
      <c r="DJ35" s="23">
        <f t="shared" ca="1" si="40"/>
        <v>348.50000000000006</v>
      </c>
      <c r="DK35" s="23">
        <f t="shared" ca="1" si="40"/>
        <v>421.7000000000001</v>
      </c>
      <c r="DL35" s="23">
        <f t="shared" ca="1" si="40"/>
        <v>379.7000000000001</v>
      </c>
      <c r="DM35" s="23">
        <f t="shared" ca="1" si="40"/>
        <v>248.00000000000006</v>
      </c>
      <c r="DN35" s="23">
        <f t="shared" ca="1" si="40"/>
        <v>70.899999999999977</v>
      </c>
      <c r="DO35" s="23">
        <f t="shared" ca="1" si="40"/>
        <v>12.400000000000002</v>
      </c>
      <c r="DP35" s="23">
        <f t="shared" ca="1" si="40"/>
        <v>0</v>
      </c>
      <c r="DQ35" s="18"/>
      <c r="DR35" s="18">
        <f t="shared" si="50"/>
        <v>2005</v>
      </c>
      <c r="DS35" s="23">
        <f t="shared" ca="1" si="41"/>
        <v>0</v>
      </c>
      <c r="DT35" s="23">
        <f t="shared" ca="1" si="41"/>
        <v>0</v>
      </c>
      <c r="DU35" s="23">
        <f t="shared" ca="1" si="41"/>
        <v>0</v>
      </c>
      <c r="DV35" s="23">
        <f t="shared" ca="1" si="41"/>
        <v>19.400000000000002</v>
      </c>
      <c r="DW35" s="23">
        <f t="shared" ca="1" si="41"/>
        <v>131.89999999999998</v>
      </c>
      <c r="DX35" s="23">
        <f t="shared" ca="1" si="41"/>
        <v>408.50000000000006</v>
      </c>
      <c r="DY35" s="23">
        <f t="shared" ca="1" si="41"/>
        <v>483.7000000000001</v>
      </c>
      <c r="DZ35" s="23">
        <f t="shared" ca="1" si="41"/>
        <v>441.7000000000001</v>
      </c>
      <c r="EA35" s="23">
        <f t="shared" ca="1" si="41"/>
        <v>307.80000000000007</v>
      </c>
      <c r="EB35" s="23">
        <f t="shared" ca="1" si="41"/>
        <v>108.99999999999997</v>
      </c>
      <c r="EC35" s="23">
        <f t="shared" ca="1" si="41"/>
        <v>32</v>
      </c>
      <c r="ED35" s="23">
        <f t="shared" ca="1" si="41"/>
        <v>0</v>
      </c>
      <c r="EE35" s="18"/>
    </row>
    <row r="36" spans="1:135">
      <c r="A36">
        <v>2004</v>
      </c>
      <c r="B36">
        <v>11</v>
      </c>
      <c r="C36" s="15">
        <v>4.3766666666666669</v>
      </c>
      <c r="D36">
        <v>528.70000000000005</v>
      </c>
      <c r="E36">
        <v>0</v>
      </c>
      <c r="F36">
        <v>468.7</v>
      </c>
      <c r="G36">
        <v>0</v>
      </c>
      <c r="H36">
        <v>408.7</v>
      </c>
      <c r="I36">
        <v>0</v>
      </c>
      <c r="J36">
        <v>348.7</v>
      </c>
      <c r="K36">
        <v>0</v>
      </c>
      <c r="L36">
        <v>288.69999999999993</v>
      </c>
      <c r="M36">
        <v>0</v>
      </c>
      <c r="N36">
        <v>228.69999999999993</v>
      </c>
      <c r="O36">
        <v>0</v>
      </c>
      <c r="P36">
        <v>168.7</v>
      </c>
      <c r="Q36">
        <v>0</v>
      </c>
      <c r="R36">
        <v>114.60000000000001</v>
      </c>
      <c r="S36">
        <v>5.9000000000000021</v>
      </c>
      <c r="X36" s="18">
        <f t="shared" si="42"/>
        <v>2006</v>
      </c>
      <c r="Y36" s="23">
        <f t="shared" ca="1" si="43"/>
        <v>0</v>
      </c>
      <c r="Z36" s="23">
        <f t="shared" ca="1" si="33"/>
        <v>0</v>
      </c>
      <c r="AA36" s="23">
        <f t="shared" ca="1" si="33"/>
        <v>0</v>
      </c>
      <c r="AB36" s="23">
        <f t="shared" ca="1" si="33"/>
        <v>0</v>
      </c>
      <c r="AC36" s="23">
        <f t="shared" ca="1" si="33"/>
        <v>3.3000000000000007</v>
      </c>
      <c r="AD36" s="23">
        <f t="shared" ca="1" si="33"/>
        <v>3.8000000000000007</v>
      </c>
      <c r="AE36" s="23">
        <f t="shared" ca="1" si="33"/>
        <v>45.899999999999991</v>
      </c>
      <c r="AF36" s="23">
        <f t="shared" ca="1" si="33"/>
        <v>28.700000000000003</v>
      </c>
      <c r="AG36" s="23">
        <f t="shared" ca="1" si="33"/>
        <v>0</v>
      </c>
      <c r="AH36" s="23">
        <f t="shared" ca="1" si="33"/>
        <v>0</v>
      </c>
      <c r="AI36" s="23">
        <f t="shared" ca="1" si="33"/>
        <v>0</v>
      </c>
      <c r="AJ36" s="23">
        <f t="shared" ca="1" si="33"/>
        <v>0</v>
      </c>
      <c r="AK36" s="18"/>
      <c r="AL36" s="18">
        <f t="shared" si="44"/>
        <v>2006</v>
      </c>
      <c r="AM36" s="23">
        <f t="shared" ca="1" si="34"/>
        <v>0</v>
      </c>
      <c r="AN36" s="23">
        <f t="shared" ca="1" si="34"/>
        <v>0</v>
      </c>
      <c r="AO36" s="23">
        <f t="shared" ca="1" si="34"/>
        <v>0</v>
      </c>
      <c r="AP36" s="23">
        <f t="shared" ca="1" si="34"/>
        <v>0</v>
      </c>
      <c r="AQ36" s="23">
        <f t="shared" ca="1" si="34"/>
        <v>8.3000000000000007</v>
      </c>
      <c r="AR36" s="23">
        <f t="shared" ca="1" si="34"/>
        <v>16.500000000000004</v>
      </c>
      <c r="AS36" s="23">
        <f t="shared" ca="1" si="34"/>
        <v>89.199999999999989</v>
      </c>
      <c r="AT36" s="23">
        <f t="shared" ca="1" si="34"/>
        <v>57.299999999999983</v>
      </c>
      <c r="AU36" s="23">
        <f t="shared" ca="1" si="34"/>
        <v>0</v>
      </c>
      <c r="AV36" s="23">
        <f t="shared" ca="1" si="34"/>
        <v>0</v>
      </c>
      <c r="AW36" s="23">
        <f t="shared" ca="1" si="34"/>
        <v>0</v>
      </c>
      <c r="AX36" s="23">
        <f t="shared" ca="1" si="34"/>
        <v>0</v>
      </c>
      <c r="AY36" s="19"/>
      <c r="AZ36" s="18">
        <f t="shared" si="45"/>
        <v>2006</v>
      </c>
      <c r="BA36" s="23">
        <f t="shared" ca="1" si="35"/>
        <v>0</v>
      </c>
      <c r="BB36" s="23">
        <f t="shared" ca="1" si="35"/>
        <v>0</v>
      </c>
      <c r="BC36" s="23">
        <f t="shared" ca="1" si="35"/>
        <v>0</v>
      </c>
      <c r="BD36" s="23">
        <f t="shared" ca="1" si="35"/>
        <v>0</v>
      </c>
      <c r="BE36" s="23">
        <f t="shared" ca="1" si="35"/>
        <v>14.8</v>
      </c>
      <c r="BF36" s="23">
        <f t="shared" ca="1" si="35"/>
        <v>47</v>
      </c>
      <c r="BG36" s="23">
        <f t="shared" ca="1" si="35"/>
        <v>146.30000000000001</v>
      </c>
      <c r="BH36" s="23">
        <f t="shared" ca="1" si="35"/>
        <v>104.49999999999996</v>
      </c>
      <c r="BI36" s="23">
        <f t="shared" ca="1" si="35"/>
        <v>4.3000000000000007</v>
      </c>
      <c r="BJ36" s="23">
        <f t="shared" ca="1" si="35"/>
        <v>0</v>
      </c>
      <c r="BK36" s="23">
        <f t="shared" ca="1" si="35"/>
        <v>0</v>
      </c>
      <c r="BL36" s="23">
        <f t="shared" ca="1" si="35"/>
        <v>0</v>
      </c>
      <c r="BM36" s="19">
        <f t="shared" ca="1" si="36"/>
        <v>316.89999999999998</v>
      </c>
      <c r="BN36" s="18">
        <f t="shared" si="46"/>
        <v>2006</v>
      </c>
      <c r="BO36" s="23">
        <f t="shared" ca="1" si="37"/>
        <v>0</v>
      </c>
      <c r="BP36" s="23">
        <f t="shared" ca="1" si="37"/>
        <v>0</v>
      </c>
      <c r="BQ36" s="23">
        <f t="shared" ca="1" si="37"/>
        <v>0</v>
      </c>
      <c r="BR36" s="23">
        <f t="shared" ca="1" si="37"/>
        <v>0</v>
      </c>
      <c r="BS36" s="23">
        <f t="shared" ca="1" si="37"/>
        <v>29.200000000000003</v>
      </c>
      <c r="BT36" s="23">
        <f t="shared" ca="1" si="37"/>
        <v>92.59999999999998</v>
      </c>
      <c r="BU36" s="23">
        <f t="shared" ca="1" si="37"/>
        <v>208.10000000000005</v>
      </c>
      <c r="BV36" s="23">
        <f t="shared" ca="1" si="37"/>
        <v>163.30000000000004</v>
      </c>
      <c r="BW36" s="23">
        <f t="shared" ca="1" si="37"/>
        <v>22.700000000000003</v>
      </c>
      <c r="BX36" s="23">
        <f t="shared" ca="1" si="37"/>
        <v>1.3000000000000007</v>
      </c>
      <c r="BY36" s="23">
        <f t="shared" ca="1" si="37"/>
        <v>0</v>
      </c>
      <c r="BZ36" s="23">
        <f t="shared" ca="1" si="37"/>
        <v>0</v>
      </c>
      <c r="CA36" s="18"/>
      <c r="CB36" s="18">
        <f t="shared" si="47"/>
        <v>2006</v>
      </c>
      <c r="CC36" s="23">
        <f t="shared" ca="1" si="38"/>
        <v>0</v>
      </c>
      <c r="CD36" s="23">
        <f t="shared" ca="1" si="38"/>
        <v>0</v>
      </c>
      <c r="CE36" s="23">
        <f t="shared" ca="1" si="38"/>
        <v>0</v>
      </c>
      <c r="CF36" s="23">
        <f t="shared" ca="1" si="38"/>
        <v>1.8000000000000007</v>
      </c>
      <c r="CG36" s="23">
        <f t="shared" ca="1" si="38"/>
        <v>55.100000000000009</v>
      </c>
      <c r="CH36" s="23">
        <f t="shared" ca="1" si="38"/>
        <v>144.4</v>
      </c>
      <c r="CI36" s="23">
        <f t="shared" ca="1" si="38"/>
        <v>270.10000000000008</v>
      </c>
      <c r="CJ36" s="23">
        <f t="shared" ca="1" si="38"/>
        <v>225.3000000000001</v>
      </c>
      <c r="CK36" s="23">
        <f t="shared" ca="1" si="38"/>
        <v>58.8</v>
      </c>
      <c r="CL36" s="23">
        <f t="shared" ca="1" si="38"/>
        <v>6.6000000000000014</v>
      </c>
      <c r="CM36" s="23">
        <f t="shared" ca="1" si="38"/>
        <v>0</v>
      </c>
      <c r="CN36" s="23">
        <f t="shared" ca="1" si="38"/>
        <v>0</v>
      </c>
      <c r="CO36" s="18"/>
      <c r="CP36" s="18">
        <f t="shared" si="48"/>
        <v>2006</v>
      </c>
      <c r="CQ36" s="23">
        <f t="shared" ca="1" si="39"/>
        <v>0</v>
      </c>
      <c r="CR36" s="23">
        <f t="shared" ca="1" si="39"/>
        <v>0</v>
      </c>
      <c r="CS36" s="23">
        <f t="shared" ca="1" si="39"/>
        <v>0</v>
      </c>
      <c r="CT36" s="23">
        <f t="shared" ca="1" si="39"/>
        <v>8.1000000000000014</v>
      </c>
      <c r="CU36" s="23">
        <f t="shared" ca="1" si="39"/>
        <v>91.799999999999983</v>
      </c>
      <c r="CV36" s="23">
        <f t="shared" ca="1" si="39"/>
        <v>200.40000000000006</v>
      </c>
      <c r="CW36" s="23">
        <f t="shared" ca="1" si="39"/>
        <v>332.10000000000008</v>
      </c>
      <c r="CX36" s="23">
        <f t="shared" ca="1" si="39"/>
        <v>287.30000000000013</v>
      </c>
      <c r="CY36" s="23">
        <f t="shared" ca="1" si="39"/>
        <v>106.59999999999998</v>
      </c>
      <c r="CZ36" s="23">
        <f t="shared" ca="1" si="39"/>
        <v>17.400000000000002</v>
      </c>
      <c r="DA36" s="23">
        <f t="shared" ca="1" si="39"/>
        <v>0</v>
      </c>
      <c r="DB36" s="23">
        <f t="shared" ca="1" si="39"/>
        <v>0</v>
      </c>
      <c r="DC36" s="18"/>
      <c r="DD36" s="18">
        <f t="shared" si="49"/>
        <v>2006</v>
      </c>
      <c r="DE36" s="23">
        <f t="shared" ca="1" si="40"/>
        <v>0</v>
      </c>
      <c r="DF36" s="23">
        <f t="shared" ca="1" si="40"/>
        <v>0</v>
      </c>
      <c r="DG36" s="23">
        <f t="shared" ca="1" si="40"/>
        <v>1</v>
      </c>
      <c r="DH36" s="23">
        <f t="shared" ca="1" si="40"/>
        <v>22.300000000000004</v>
      </c>
      <c r="DI36" s="23">
        <f t="shared" ca="1" si="40"/>
        <v>141.79999999999998</v>
      </c>
      <c r="DJ36" s="23">
        <f t="shared" ca="1" si="40"/>
        <v>259.7000000000001</v>
      </c>
      <c r="DK36" s="23">
        <f t="shared" ca="1" si="40"/>
        <v>394.10000000000008</v>
      </c>
      <c r="DL36" s="23">
        <f t="shared" ca="1" si="40"/>
        <v>349.30000000000013</v>
      </c>
      <c r="DM36" s="23">
        <f t="shared" ca="1" si="40"/>
        <v>161.60000000000002</v>
      </c>
      <c r="DN36" s="23">
        <f t="shared" ca="1" si="40"/>
        <v>35.400000000000006</v>
      </c>
      <c r="DO36" s="23">
        <f t="shared" ca="1" si="40"/>
        <v>0.5</v>
      </c>
      <c r="DP36" s="23">
        <f t="shared" ca="1" si="40"/>
        <v>0</v>
      </c>
      <c r="DQ36" s="18"/>
      <c r="DR36" s="18">
        <f t="shared" si="50"/>
        <v>2006</v>
      </c>
      <c r="DS36" s="23">
        <f t="shared" ca="1" si="41"/>
        <v>0</v>
      </c>
      <c r="DT36" s="23">
        <f t="shared" ca="1" si="41"/>
        <v>0</v>
      </c>
      <c r="DU36" s="23">
        <f t="shared" ca="1" si="41"/>
        <v>3</v>
      </c>
      <c r="DV36" s="23">
        <f t="shared" ca="1" si="41"/>
        <v>47.7</v>
      </c>
      <c r="DW36" s="23">
        <f t="shared" ca="1" si="41"/>
        <v>198.4</v>
      </c>
      <c r="DX36" s="23">
        <f t="shared" ca="1" si="41"/>
        <v>319.7000000000001</v>
      </c>
      <c r="DY36" s="23">
        <f t="shared" ca="1" si="41"/>
        <v>456.10000000000008</v>
      </c>
      <c r="DZ36" s="23">
        <f t="shared" ca="1" si="41"/>
        <v>411.30000000000013</v>
      </c>
      <c r="EA36" s="23">
        <f t="shared" ca="1" si="41"/>
        <v>218.60000000000002</v>
      </c>
      <c r="EB36" s="23">
        <f t="shared" ca="1" si="41"/>
        <v>60.2</v>
      </c>
      <c r="EC36" s="23">
        <f t="shared" ca="1" si="41"/>
        <v>9</v>
      </c>
      <c r="ED36" s="23">
        <f t="shared" ca="1" si="41"/>
        <v>0.80000000000000071</v>
      </c>
      <c r="EE36" s="18"/>
    </row>
    <row r="37" spans="1:135">
      <c r="A37">
        <v>2004</v>
      </c>
      <c r="B37">
        <v>12</v>
      </c>
      <c r="C37" s="15">
        <v>-3.2096774193548385</v>
      </c>
      <c r="D37">
        <v>781.5</v>
      </c>
      <c r="E37">
        <v>0</v>
      </c>
      <c r="F37">
        <v>719.5</v>
      </c>
      <c r="G37">
        <v>0</v>
      </c>
      <c r="H37">
        <v>657.5</v>
      </c>
      <c r="I37">
        <v>0</v>
      </c>
      <c r="J37">
        <v>595.5</v>
      </c>
      <c r="K37">
        <v>0</v>
      </c>
      <c r="L37">
        <v>533.5</v>
      </c>
      <c r="M37">
        <v>0</v>
      </c>
      <c r="N37">
        <v>471.5</v>
      </c>
      <c r="O37">
        <v>0</v>
      </c>
      <c r="P37">
        <v>409.5</v>
      </c>
      <c r="Q37">
        <v>0</v>
      </c>
      <c r="R37">
        <v>347.5</v>
      </c>
      <c r="S37">
        <v>0</v>
      </c>
      <c r="X37" s="18">
        <f t="shared" si="42"/>
        <v>2007</v>
      </c>
      <c r="Y37" s="23">
        <f t="shared" ca="1" si="43"/>
        <v>0</v>
      </c>
      <c r="Z37" s="23">
        <f t="shared" ca="1" si="33"/>
        <v>0</v>
      </c>
      <c r="AA37" s="23">
        <f t="shared" ca="1" si="33"/>
        <v>0</v>
      </c>
      <c r="AB37" s="23">
        <f t="shared" ca="1" si="33"/>
        <v>0</v>
      </c>
      <c r="AC37" s="23">
        <f t="shared" ca="1" si="33"/>
        <v>0</v>
      </c>
      <c r="AD37" s="23">
        <f t="shared" ca="1" si="33"/>
        <v>14.300000000000004</v>
      </c>
      <c r="AE37" s="23">
        <f t="shared" ca="1" si="33"/>
        <v>8.5</v>
      </c>
      <c r="AF37" s="23">
        <f t="shared" ca="1" si="33"/>
        <v>27.900000000000002</v>
      </c>
      <c r="AG37" s="23">
        <f t="shared" ca="1" si="33"/>
        <v>8.3000000000000007</v>
      </c>
      <c r="AH37" s="23">
        <f t="shared" ca="1" si="33"/>
        <v>0</v>
      </c>
      <c r="AI37" s="23">
        <f t="shared" ca="1" si="33"/>
        <v>0</v>
      </c>
      <c r="AJ37" s="23">
        <f t="shared" ca="1" si="33"/>
        <v>0</v>
      </c>
      <c r="AK37" s="18"/>
      <c r="AL37" s="18">
        <f t="shared" si="44"/>
        <v>2007</v>
      </c>
      <c r="AM37" s="23">
        <f t="shared" ca="1" si="34"/>
        <v>0</v>
      </c>
      <c r="AN37" s="23">
        <f t="shared" ca="1" si="34"/>
        <v>0</v>
      </c>
      <c r="AO37" s="23">
        <f t="shared" ca="1" si="34"/>
        <v>0</v>
      </c>
      <c r="AP37" s="23">
        <f t="shared" ca="1" si="34"/>
        <v>0</v>
      </c>
      <c r="AQ37" s="23">
        <f t="shared" ca="1" si="34"/>
        <v>2.5</v>
      </c>
      <c r="AR37" s="23">
        <f t="shared" ca="1" si="34"/>
        <v>38.100000000000009</v>
      </c>
      <c r="AS37" s="23">
        <f t="shared" ca="1" si="34"/>
        <v>28.900000000000002</v>
      </c>
      <c r="AT37" s="23">
        <f t="shared" ca="1" si="34"/>
        <v>57.599999999999994</v>
      </c>
      <c r="AU37" s="23">
        <f t="shared" ca="1" si="34"/>
        <v>17.600000000000001</v>
      </c>
      <c r="AV37" s="23">
        <f t="shared" ca="1" si="34"/>
        <v>0.80000000000000071</v>
      </c>
      <c r="AW37" s="23">
        <f t="shared" ca="1" si="34"/>
        <v>0</v>
      </c>
      <c r="AX37" s="23">
        <f t="shared" ca="1" si="34"/>
        <v>0</v>
      </c>
      <c r="AY37" s="19"/>
      <c r="AZ37" s="18">
        <f t="shared" si="45"/>
        <v>2007</v>
      </c>
      <c r="BA37" s="23">
        <f t="shared" ca="1" si="35"/>
        <v>0</v>
      </c>
      <c r="BB37" s="23">
        <f t="shared" ca="1" si="35"/>
        <v>0</v>
      </c>
      <c r="BC37" s="23">
        <f t="shared" ca="1" si="35"/>
        <v>0</v>
      </c>
      <c r="BD37" s="23">
        <f t="shared" ca="1" si="35"/>
        <v>0</v>
      </c>
      <c r="BE37" s="23">
        <f t="shared" ca="1" si="35"/>
        <v>9.5</v>
      </c>
      <c r="BF37" s="23">
        <f t="shared" ca="1" si="35"/>
        <v>69.7</v>
      </c>
      <c r="BG37" s="23">
        <f t="shared" ca="1" si="35"/>
        <v>62.7</v>
      </c>
      <c r="BH37" s="23">
        <f t="shared" ca="1" si="35"/>
        <v>100.39999999999998</v>
      </c>
      <c r="BI37" s="23">
        <f t="shared" ca="1" si="35"/>
        <v>34.700000000000003</v>
      </c>
      <c r="BJ37" s="23">
        <f t="shared" ca="1" si="35"/>
        <v>6.8000000000000043</v>
      </c>
      <c r="BK37" s="23">
        <f t="shared" ca="1" si="35"/>
        <v>0</v>
      </c>
      <c r="BL37" s="23">
        <f t="shared" ca="1" si="35"/>
        <v>0</v>
      </c>
      <c r="BM37" s="19">
        <f t="shared" ca="1" si="36"/>
        <v>283.8</v>
      </c>
      <c r="BN37" s="18">
        <f t="shared" si="46"/>
        <v>2007</v>
      </c>
      <c r="BO37" s="23">
        <f t="shared" ca="1" si="37"/>
        <v>0</v>
      </c>
      <c r="BP37" s="23">
        <f t="shared" ca="1" si="37"/>
        <v>0</v>
      </c>
      <c r="BQ37" s="23">
        <f t="shared" ca="1" si="37"/>
        <v>0</v>
      </c>
      <c r="BR37" s="23">
        <f t="shared" ca="1" si="37"/>
        <v>0</v>
      </c>
      <c r="BS37" s="23">
        <f t="shared" ca="1" si="37"/>
        <v>22.3</v>
      </c>
      <c r="BT37" s="23">
        <f t="shared" ca="1" si="37"/>
        <v>114.69999999999999</v>
      </c>
      <c r="BU37" s="23">
        <f t="shared" ca="1" si="37"/>
        <v>112.6</v>
      </c>
      <c r="BV37" s="23">
        <f t="shared" ca="1" si="37"/>
        <v>153.5</v>
      </c>
      <c r="BW37" s="23">
        <f t="shared" ca="1" si="37"/>
        <v>66.299999999999983</v>
      </c>
      <c r="BX37" s="23">
        <f t="shared" ca="1" si="37"/>
        <v>21.600000000000005</v>
      </c>
      <c r="BY37" s="23">
        <f t="shared" ca="1" si="37"/>
        <v>0</v>
      </c>
      <c r="BZ37" s="23">
        <f t="shared" ca="1" si="37"/>
        <v>0</v>
      </c>
      <c r="CA37" s="18"/>
      <c r="CB37" s="18">
        <f t="shared" si="47"/>
        <v>2007</v>
      </c>
      <c r="CC37" s="23">
        <f t="shared" ca="1" si="38"/>
        <v>0</v>
      </c>
      <c r="CD37" s="23">
        <f t="shared" ca="1" si="38"/>
        <v>0</v>
      </c>
      <c r="CE37" s="23">
        <f t="shared" ca="1" si="38"/>
        <v>0</v>
      </c>
      <c r="CF37" s="23">
        <f t="shared" ca="1" si="38"/>
        <v>1.8000000000000007</v>
      </c>
      <c r="CG37" s="23">
        <f t="shared" ca="1" si="38"/>
        <v>44.400000000000006</v>
      </c>
      <c r="CH37" s="23">
        <f t="shared" ca="1" si="38"/>
        <v>167</v>
      </c>
      <c r="CI37" s="23">
        <f t="shared" ca="1" si="38"/>
        <v>171.7</v>
      </c>
      <c r="CJ37" s="23">
        <f t="shared" ca="1" si="38"/>
        <v>212.30000000000007</v>
      </c>
      <c r="CK37" s="23">
        <f t="shared" ca="1" si="38"/>
        <v>109.89999999999998</v>
      </c>
      <c r="CL37" s="23">
        <f t="shared" ca="1" si="38"/>
        <v>43.400000000000006</v>
      </c>
      <c r="CM37" s="23">
        <f t="shared" ca="1" si="38"/>
        <v>0</v>
      </c>
      <c r="CN37" s="23">
        <f t="shared" ca="1" si="38"/>
        <v>0</v>
      </c>
      <c r="CO37" s="18"/>
      <c r="CP37" s="18">
        <f t="shared" si="48"/>
        <v>2007</v>
      </c>
      <c r="CQ37" s="23">
        <f t="shared" ca="1" si="39"/>
        <v>0</v>
      </c>
      <c r="CR37" s="23">
        <f t="shared" ca="1" si="39"/>
        <v>0</v>
      </c>
      <c r="CS37" s="23">
        <f t="shared" ca="1" si="39"/>
        <v>0</v>
      </c>
      <c r="CT37" s="23">
        <f t="shared" ca="1" si="39"/>
        <v>9.7000000000000028</v>
      </c>
      <c r="CU37" s="23">
        <f t="shared" ca="1" si="39"/>
        <v>75</v>
      </c>
      <c r="CV37" s="23">
        <f t="shared" ca="1" si="39"/>
        <v>223.50000000000003</v>
      </c>
      <c r="CW37" s="23">
        <f t="shared" ca="1" si="39"/>
        <v>233.00000000000003</v>
      </c>
      <c r="CX37" s="23">
        <f t="shared" ca="1" si="39"/>
        <v>274.30000000000007</v>
      </c>
      <c r="CY37" s="23">
        <f t="shared" ca="1" si="39"/>
        <v>163.70000000000002</v>
      </c>
      <c r="CZ37" s="23">
        <f t="shared" ca="1" si="39"/>
        <v>72.09999999999998</v>
      </c>
      <c r="DA37" s="23">
        <f t="shared" ca="1" si="39"/>
        <v>0</v>
      </c>
      <c r="DB37" s="23">
        <f t="shared" ca="1" si="39"/>
        <v>0</v>
      </c>
      <c r="DC37" s="18"/>
      <c r="DD37" s="18">
        <f t="shared" si="49"/>
        <v>2007</v>
      </c>
      <c r="DE37" s="23">
        <f t="shared" ca="1" si="40"/>
        <v>0</v>
      </c>
      <c r="DF37" s="23">
        <f t="shared" ca="1" si="40"/>
        <v>0</v>
      </c>
      <c r="DG37" s="23">
        <f t="shared" ca="1" si="40"/>
        <v>1.5</v>
      </c>
      <c r="DH37" s="23">
        <f t="shared" ca="1" si="40"/>
        <v>23.300000000000004</v>
      </c>
      <c r="DI37" s="23">
        <f t="shared" ca="1" si="40"/>
        <v>116.2</v>
      </c>
      <c r="DJ37" s="23">
        <f t="shared" ca="1" si="40"/>
        <v>281.50000000000006</v>
      </c>
      <c r="DK37" s="23">
        <f t="shared" ca="1" si="40"/>
        <v>295.00000000000006</v>
      </c>
      <c r="DL37" s="23">
        <f t="shared" ca="1" si="40"/>
        <v>336.30000000000007</v>
      </c>
      <c r="DM37" s="23">
        <f t="shared" ca="1" si="40"/>
        <v>221.00000000000006</v>
      </c>
      <c r="DN37" s="23">
        <f t="shared" ca="1" si="40"/>
        <v>111.39999999999998</v>
      </c>
      <c r="DO37" s="23">
        <f t="shared" ca="1" si="40"/>
        <v>0.30000000000000071</v>
      </c>
      <c r="DP37" s="23">
        <f t="shared" ca="1" si="40"/>
        <v>0</v>
      </c>
      <c r="DQ37" s="18"/>
      <c r="DR37" s="18">
        <f t="shared" si="50"/>
        <v>2007</v>
      </c>
      <c r="DS37" s="23">
        <f t="shared" ca="1" si="41"/>
        <v>0</v>
      </c>
      <c r="DT37" s="23">
        <f t="shared" ca="1" si="41"/>
        <v>0</v>
      </c>
      <c r="DU37" s="23">
        <f t="shared" ca="1" si="41"/>
        <v>3.5</v>
      </c>
      <c r="DV37" s="23">
        <f t="shared" ca="1" si="41"/>
        <v>44.100000000000009</v>
      </c>
      <c r="DW37" s="23">
        <f t="shared" ca="1" si="41"/>
        <v>170.5</v>
      </c>
      <c r="DX37" s="23">
        <f t="shared" ca="1" si="41"/>
        <v>340.3</v>
      </c>
      <c r="DY37" s="23">
        <f t="shared" ca="1" si="41"/>
        <v>357.00000000000006</v>
      </c>
      <c r="DZ37" s="23">
        <f t="shared" ca="1" si="41"/>
        <v>398.30000000000013</v>
      </c>
      <c r="EA37" s="23">
        <f t="shared" ca="1" si="41"/>
        <v>279.80000000000013</v>
      </c>
      <c r="EB37" s="23">
        <f t="shared" ca="1" si="41"/>
        <v>155.70000000000005</v>
      </c>
      <c r="EC37" s="23">
        <f t="shared" ca="1" si="41"/>
        <v>3.1000000000000014</v>
      </c>
      <c r="ED37" s="23">
        <f t="shared" ca="1" si="41"/>
        <v>0</v>
      </c>
      <c r="EE37" s="18"/>
    </row>
    <row r="38" spans="1:135">
      <c r="A38">
        <v>2005</v>
      </c>
      <c r="B38">
        <v>1</v>
      </c>
      <c r="C38" s="15">
        <v>-8.0548387096774192</v>
      </c>
      <c r="D38">
        <v>931.69999999999993</v>
      </c>
      <c r="E38">
        <v>0</v>
      </c>
      <c r="F38">
        <v>869.69999999999993</v>
      </c>
      <c r="G38">
        <v>0</v>
      </c>
      <c r="H38">
        <v>807.69999999999993</v>
      </c>
      <c r="I38">
        <v>0</v>
      </c>
      <c r="J38">
        <v>745.7</v>
      </c>
      <c r="K38">
        <v>0</v>
      </c>
      <c r="L38">
        <v>683.7</v>
      </c>
      <c r="M38">
        <v>0</v>
      </c>
      <c r="N38">
        <v>621.70000000000005</v>
      </c>
      <c r="O38">
        <v>0</v>
      </c>
      <c r="P38">
        <v>559.70000000000005</v>
      </c>
      <c r="Q38">
        <v>0</v>
      </c>
      <c r="R38">
        <v>497.7000000000001</v>
      </c>
      <c r="S38">
        <v>0</v>
      </c>
      <c r="X38" s="18">
        <f t="shared" si="42"/>
        <v>2008</v>
      </c>
      <c r="Y38" s="23">
        <f t="shared" ca="1" si="43"/>
        <v>0</v>
      </c>
      <c r="Z38" s="23">
        <f t="shared" ca="1" si="33"/>
        <v>0</v>
      </c>
      <c r="AA38" s="23">
        <f t="shared" ca="1" si="33"/>
        <v>0</v>
      </c>
      <c r="AB38" s="23">
        <f t="shared" ca="1" si="33"/>
        <v>0</v>
      </c>
      <c r="AC38" s="23">
        <f t="shared" ca="1" si="33"/>
        <v>0</v>
      </c>
      <c r="AD38" s="23">
        <f t="shared" ca="1" si="33"/>
        <v>10.100000000000001</v>
      </c>
      <c r="AE38" s="23">
        <f t="shared" ca="1" si="33"/>
        <v>7.1000000000000014</v>
      </c>
      <c r="AF38" s="23">
        <f t="shared" ca="1" si="33"/>
        <v>2.3000000000000007</v>
      </c>
      <c r="AG38" s="23">
        <f t="shared" ca="1" si="33"/>
        <v>3.6999999999999993</v>
      </c>
      <c r="AH38" s="23">
        <f t="shared" ca="1" si="33"/>
        <v>0</v>
      </c>
      <c r="AI38" s="23">
        <f t="shared" ca="1" si="33"/>
        <v>0</v>
      </c>
      <c r="AJ38" s="23">
        <f t="shared" ca="1" si="33"/>
        <v>0</v>
      </c>
      <c r="AK38" s="18"/>
      <c r="AL38" s="18">
        <f t="shared" si="44"/>
        <v>2008</v>
      </c>
      <c r="AM38" s="23">
        <f t="shared" ca="1" si="34"/>
        <v>0</v>
      </c>
      <c r="AN38" s="23">
        <f t="shared" ca="1" si="34"/>
        <v>0</v>
      </c>
      <c r="AO38" s="23">
        <f t="shared" ca="1" si="34"/>
        <v>0</v>
      </c>
      <c r="AP38" s="23">
        <f t="shared" ca="1" si="34"/>
        <v>0</v>
      </c>
      <c r="AQ38" s="23">
        <f t="shared" ca="1" si="34"/>
        <v>0</v>
      </c>
      <c r="AR38" s="23">
        <f t="shared" ca="1" si="34"/>
        <v>26.300000000000004</v>
      </c>
      <c r="AS38" s="23">
        <f t="shared" ca="1" si="34"/>
        <v>27.000000000000004</v>
      </c>
      <c r="AT38" s="23">
        <f t="shared" ca="1" si="34"/>
        <v>15.400000000000002</v>
      </c>
      <c r="AU38" s="23">
        <f t="shared" ca="1" si="34"/>
        <v>9.5</v>
      </c>
      <c r="AV38" s="23">
        <f t="shared" ca="1" si="34"/>
        <v>0</v>
      </c>
      <c r="AW38" s="23">
        <f t="shared" ca="1" si="34"/>
        <v>0</v>
      </c>
      <c r="AX38" s="23">
        <f t="shared" ca="1" si="34"/>
        <v>0</v>
      </c>
      <c r="AY38" s="19"/>
      <c r="AZ38" s="18">
        <f t="shared" si="45"/>
        <v>2008</v>
      </c>
      <c r="BA38" s="23">
        <f t="shared" ca="1" si="35"/>
        <v>0</v>
      </c>
      <c r="BB38" s="23">
        <f t="shared" ca="1" si="35"/>
        <v>0</v>
      </c>
      <c r="BC38" s="23">
        <f t="shared" ca="1" si="35"/>
        <v>0</v>
      </c>
      <c r="BD38" s="23">
        <f t="shared" ca="1" si="35"/>
        <v>1</v>
      </c>
      <c r="BE38" s="23">
        <f t="shared" ca="1" si="35"/>
        <v>0</v>
      </c>
      <c r="BF38" s="23">
        <f t="shared" ca="1" si="35"/>
        <v>56.499999999999986</v>
      </c>
      <c r="BG38" s="23">
        <f t="shared" ca="1" si="35"/>
        <v>75.700000000000017</v>
      </c>
      <c r="BH38" s="23">
        <f t="shared" ca="1" si="35"/>
        <v>45.5</v>
      </c>
      <c r="BI38" s="23">
        <f t="shared" ca="1" si="35"/>
        <v>21.4</v>
      </c>
      <c r="BJ38" s="23">
        <f t="shared" ca="1" si="35"/>
        <v>0</v>
      </c>
      <c r="BK38" s="23">
        <f t="shared" ca="1" si="35"/>
        <v>0</v>
      </c>
      <c r="BL38" s="23">
        <f t="shared" ca="1" si="35"/>
        <v>0</v>
      </c>
      <c r="BM38" s="19">
        <f t="shared" ca="1" si="36"/>
        <v>200.1</v>
      </c>
      <c r="BN38" s="18">
        <f t="shared" si="46"/>
        <v>2008</v>
      </c>
      <c r="BO38" s="23">
        <f t="shared" ca="1" si="37"/>
        <v>0</v>
      </c>
      <c r="BP38" s="23">
        <f t="shared" ca="1" si="37"/>
        <v>0</v>
      </c>
      <c r="BQ38" s="23">
        <f t="shared" ca="1" si="37"/>
        <v>0</v>
      </c>
      <c r="BR38" s="23">
        <f t="shared" ca="1" si="37"/>
        <v>5.6000000000000014</v>
      </c>
      <c r="BS38" s="23">
        <f t="shared" ca="1" si="37"/>
        <v>0.80000000000000071</v>
      </c>
      <c r="BT38" s="23">
        <f t="shared" ca="1" si="37"/>
        <v>98.899999999999977</v>
      </c>
      <c r="BU38" s="23">
        <f t="shared" ca="1" si="37"/>
        <v>136.10000000000002</v>
      </c>
      <c r="BV38" s="23">
        <f t="shared" ca="1" si="37"/>
        <v>92.600000000000009</v>
      </c>
      <c r="BW38" s="23">
        <f t="shared" ca="1" si="37"/>
        <v>43</v>
      </c>
      <c r="BX38" s="23">
        <f t="shared" ca="1" si="37"/>
        <v>0</v>
      </c>
      <c r="BY38" s="23">
        <f t="shared" ca="1" si="37"/>
        <v>0</v>
      </c>
      <c r="BZ38" s="23">
        <f t="shared" ca="1" si="37"/>
        <v>0</v>
      </c>
      <c r="CA38" s="18"/>
      <c r="CB38" s="18">
        <f t="shared" si="47"/>
        <v>2008</v>
      </c>
      <c r="CC38" s="23">
        <f t="shared" ca="1" si="38"/>
        <v>0</v>
      </c>
      <c r="CD38" s="23">
        <f t="shared" ca="1" si="38"/>
        <v>0</v>
      </c>
      <c r="CE38" s="23">
        <f t="shared" ca="1" si="38"/>
        <v>0</v>
      </c>
      <c r="CF38" s="23">
        <f t="shared" ca="1" si="38"/>
        <v>18.400000000000002</v>
      </c>
      <c r="CG38" s="23">
        <f t="shared" ca="1" si="38"/>
        <v>6.9000000000000021</v>
      </c>
      <c r="CH38" s="23">
        <f t="shared" ca="1" si="38"/>
        <v>153.19999999999999</v>
      </c>
      <c r="CI38" s="23">
        <f t="shared" ca="1" si="38"/>
        <v>198.10000000000002</v>
      </c>
      <c r="CJ38" s="23">
        <f t="shared" ca="1" si="38"/>
        <v>149.70000000000002</v>
      </c>
      <c r="CK38" s="23">
        <f t="shared" ca="1" si="38"/>
        <v>73.099999999999994</v>
      </c>
      <c r="CL38" s="23">
        <f t="shared" ca="1" si="38"/>
        <v>0.80000000000000071</v>
      </c>
      <c r="CM38" s="23">
        <f t="shared" ca="1" si="38"/>
        <v>0</v>
      </c>
      <c r="CN38" s="23">
        <f t="shared" ca="1" si="38"/>
        <v>0</v>
      </c>
      <c r="CO38" s="18"/>
      <c r="CP38" s="18">
        <f t="shared" si="48"/>
        <v>2008</v>
      </c>
      <c r="CQ38" s="23">
        <f t="shared" ca="1" si="39"/>
        <v>0</v>
      </c>
      <c r="CR38" s="23">
        <f t="shared" ca="1" si="39"/>
        <v>0</v>
      </c>
      <c r="CS38" s="23">
        <f t="shared" ca="1" si="39"/>
        <v>0</v>
      </c>
      <c r="CT38" s="23">
        <f t="shared" ca="1" si="39"/>
        <v>35.5</v>
      </c>
      <c r="CU38" s="23">
        <f t="shared" ca="1" si="39"/>
        <v>28.200000000000006</v>
      </c>
      <c r="CV38" s="23">
        <f t="shared" ca="1" si="39"/>
        <v>213.20000000000007</v>
      </c>
      <c r="CW38" s="23">
        <f t="shared" ca="1" si="39"/>
        <v>260.09999999999997</v>
      </c>
      <c r="CX38" s="23">
        <f t="shared" ca="1" si="39"/>
        <v>211.70000000000007</v>
      </c>
      <c r="CY38" s="23">
        <f t="shared" ca="1" si="39"/>
        <v>114.60000000000002</v>
      </c>
      <c r="CZ38" s="23">
        <f t="shared" ca="1" si="39"/>
        <v>6.9</v>
      </c>
      <c r="DA38" s="23">
        <f t="shared" ca="1" si="39"/>
        <v>0</v>
      </c>
      <c r="DB38" s="23">
        <f t="shared" ca="1" si="39"/>
        <v>0</v>
      </c>
      <c r="DC38" s="18"/>
      <c r="DD38" s="18">
        <f t="shared" si="49"/>
        <v>2008</v>
      </c>
      <c r="DE38" s="23">
        <f t="shared" ca="1" si="40"/>
        <v>0.5</v>
      </c>
      <c r="DF38" s="23">
        <f t="shared" ca="1" si="40"/>
        <v>0</v>
      </c>
      <c r="DG38" s="23">
        <f t="shared" ca="1" si="40"/>
        <v>0</v>
      </c>
      <c r="DH38" s="23">
        <f t="shared" ca="1" si="40"/>
        <v>58.8</v>
      </c>
      <c r="DI38" s="23">
        <f t="shared" ca="1" si="40"/>
        <v>67.699999999999989</v>
      </c>
      <c r="DJ38" s="23">
        <f t="shared" ca="1" si="40"/>
        <v>273.2000000000001</v>
      </c>
      <c r="DK38" s="23">
        <f t="shared" ca="1" si="40"/>
        <v>322.09999999999997</v>
      </c>
      <c r="DL38" s="23">
        <f t="shared" ca="1" si="40"/>
        <v>273.7000000000001</v>
      </c>
      <c r="DM38" s="23">
        <f t="shared" ca="1" si="40"/>
        <v>168</v>
      </c>
      <c r="DN38" s="23">
        <f t="shared" ca="1" si="40"/>
        <v>19</v>
      </c>
      <c r="DO38" s="23">
        <f t="shared" ca="1" si="40"/>
        <v>5.6000000000000014</v>
      </c>
      <c r="DP38" s="23">
        <f t="shared" ca="1" si="40"/>
        <v>0</v>
      </c>
      <c r="DQ38" s="18"/>
      <c r="DR38" s="18">
        <f t="shared" si="50"/>
        <v>2008</v>
      </c>
      <c r="DS38" s="23">
        <f t="shared" ca="1" si="41"/>
        <v>2.5</v>
      </c>
      <c r="DT38" s="23">
        <f t="shared" ca="1" si="41"/>
        <v>0</v>
      </c>
      <c r="DU38" s="23">
        <f t="shared" ca="1" si="41"/>
        <v>0</v>
      </c>
      <c r="DV38" s="23">
        <f t="shared" ca="1" si="41"/>
        <v>84.899999999999991</v>
      </c>
      <c r="DW38" s="23">
        <f t="shared" ca="1" si="41"/>
        <v>122.19999999999997</v>
      </c>
      <c r="DX38" s="23">
        <f t="shared" ca="1" si="41"/>
        <v>333.2000000000001</v>
      </c>
      <c r="DY38" s="23">
        <f t="shared" ca="1" si="41"/>
        <v>384.09999999999997</v>
      </c>
      <c r="DZ38" s="23">
        <f t="shared" ca="1" si="41"/>
        <v>335.70000000000005</v>
      </c>
      <c r="EA38" s="23">
        <f t="shared" ca="1" si="41"/>
        <v>228</v>
      </c>
      <c r="EB38" s="23">
        <f t="shared" ca="1" si="41"/>
        <v>46.900000000000006</v>
      </c>
      <c r="EC38" s="23">
        <f t="shared" ca="1" si="41"/>
        <v>18.100000000000001</v>
      </c>
      <c r="ED38" s="23">
        <f t="shared" ca="1" si="41"/>
        <v>0</v>
      </c>
      <c r="EE38" s="18"/>
    </row>
    <row r="39" spans="1:135">
      <c r="A39">
        <v>2005</v>
      </c>
      <c r="B39">
        <v>2</v>
      </c>
      <c r="C39" s="15">
        <v>-5.117857142857142</v>
      </c>
      <c r="D39">
        <v>759.29999999999973</v>
      </c>
      <c r="E39">
        <v>0</v>
      </c>
      <c r="F39">
        <v>703.29999999999984</v>
      </c>
      <c r="G39">
        <v>0</v>
      </c>
      <c r="H39">
        <v>647.29999999999995</v>
      </c>
      <c r="I39">
        <v>0</v>
      </c>
      <c r="J39">
        <v>591.29999999999995</v>
      </c>
      <c r="K39">
        <v>0</v>
      </c>
      <c r="L39">
        <v>535.30000000000007</v>
      </c>
      <c r="M39">
        <v>0</v>
      </c>
      <c r="N39">
        <v>479.30000000000007</v>
      </c>
      <c r="O39">
        <v>0</v>
      </c>
      <c r="P39">
        <v>423.30000000000007</v>
      </c>
      <c r="Q39">
        <v>0</v>
      </c>
      <c r="R39">
        <v>367.30000000000007</v>
      </c>
      <c r="S39">
        <v>0</v>
      </c>
      <c r="X39" s="18">
        <f t="shared" si="42"/>
        <v>2009</v>
      </c>
      <c r="Y39" s="23">
        <f t="shared" ca="1" si="43"/>
        <v>0</v>
      </c>
      <c r="Z39" s="23">
        <f t="shared" ca="1" si="33"/>
        <v>0</v>
      </c>
      <c r="AA39" s="23">
        <f t="shared" ca="1" si="33"/>
        <v>0</v>
      </c>
      <c r="AB39" s="23">
        <f t="shared" ca="1" si="33"/>
        <v>0</v>
      </c>
      <c r="AC39" s="23">
        <f t="shared" ca="1" si="33"/>
        <v>0</v>
      </c>
      <c r="AD39" s="23">
        <f t="shared" ca="1" si="33"/>
        <v>0</v>
      </c>
      <c r="AE39" s="23">
        <f t="shared" ca="1" si="33"/>
        <v>0</v>
      </c>
      <c r="AF39" s="23">
        <f t="shared" ca="1" si="33"/>
        <v>11.3</v>
      </c>
      <c r="AG39" s="23">
        <f t="shared" ca="1" si="33"/>
        <v>0</v>
      </c>
      <c r="AH39" s="23">
        <f t="shared" ca="1" si="33"/>
        <v>0</v>
      </c>
      <c r="AI39" s="23">
        <f t="shared" ca="1" si="33"/>
        <v>0</v>
      </c>
      <c r="AJ39" s="23">
        <f t="shared" ca="1" si="33"/>
        <v>0</v>
      </c>
      <c r="AK39" s="18"/>
      <c r="AL39" s="18">
        <f t="shared" si="44"/>
        <v>2009</v>
      </c>
      <c r="AM39" s="23">
        <f t="shared" ca="1" si="34"/>
        <v>0</v>
      </c>
      <c r="AN39" s="23">
        <f t="shared" ca="1" si="34"/>
        <v>0</v>
      </c>
      <c r="AO39" s="23">
        <f t="shared" ca="1" si="34"/>
        <v>0</v>
      </c>
      <c r="AP39" s="23">
        <f t="shared" ca="1" si="34"/>
        <v>0</v>
      </c>
      <c r="AQ39" s="23">
        <f t="shared" ca="1" si="34"/>
        <v>0</v>
      </c>
      <c r="AR39" s="23">
        <f t="shared" ca="1" si="34"/>
        <v>6.9000000000000021</v>
      </c>
      <c r="AS39" s="23">
        <f t="shared" ca="1" si="34"/>
        <v>14.399999999999999</v>
      </c>
      <c r="AT39" s="23">
        <f t="shared" ca="1" si="34"/>
        <v>33.699999999999996</v>
      </c>
      <c r="AU39" s="23">
        <f t="shared" ca="1" si="34"/>
        <v>0</v>
      </c>
      <c r="AV39" s="23">
        <f t="shared" ca="1" si="34"/>
        <v>0</v>
      </c>
      <c r="AW39" s="23">
        <f t="shared" ca="1" si="34"/>
        <v>0</v>
      </c>
      <c r="AX39" s="23">
        <f t="shared" ca="1" si="34"/>
        <v>0</v>
      </c>
      <c r="AY39" s="19"/>
      <c r="AZ39" s="18">
        <f t="shared" si="45"/>
        <v>2009</v>
      </c>
      <c r="BA39" s="23">
        <f t="shared" ca="1" si="35"/>
        <v>0</v>
      </c>
      <c r="BB39" s="23">
        <f t="shared" ca="1" si="35"/>
        <v>0</v>
      </c>
      <c r="BC39" s="23">
        <f t="shared" ca="1" si="35"/>
        <v>0</v>
      </c>
      <c r="BD39" s="23">
        <f t="shared" ca="1" si="35"/>
        <v>0</v>
      </c>
      <c r="BE39" s="23">
        <f t="shared" ca="1" si="35"/>
        <v>0</v>
      </c>
      <c r="BF39" s="23">
        <f t="shared" ca="1" si="35"/>
        <v>24.400000000000006</v>
      </c>
      <c r="BG39" s="23">
        <f t="shared" ca="1" si="35"/>
        <v>41.6</v>
      </c>
      <c r="BH39" s="23">
        <f t="shared" ca="1" si="35"/>
        <v>71.5</v>
      </c>
      <c r="BI39" s="23">
        <f t="shared" ca="1" si="35"/>
        <v>3.1999999999999993</v>
      </c>
      <c r="BJ39" s="23">
        <f t="shared" ca="1" si="35"/>
        <v>0</v>
      </c>
      <c r="BK39" s="23">
        <f t="shared" ca="1" si="35"/>
        <v>0</v>
      </c>
      <c r="BL39" s="23">
        <f t="shared" ca="1" si="35"/>
        <v>0</v>
      </c>
      <c r="BM39" s="19">
        <f t="shared" ca="1" si="36"/>
        <v>140.69999999999999</v>
      </c>
      <c r="BN39" s="18">
        <f t="shared" si="46"/>
        <v>2009</v>
      </c>
      <c r="BO39" s="23">
        <f t="shared" ca="1" si="37"/>
        <v>0</v>
      </c>
      <c r="BP39" s="23">
        <f t="shared" ca="1" si="37"/>
        <v>0</v>
      </c>
      <c r="BQ39" s="23">
        <f t="shared" ca="1" si="37"/>
        <v>0</v>
      </c>
      <c r="BR39" s="23">
        <f t="shared" ca="1" si="37"/>
        <v>0</v>
      </c>
      <c r="BS39" s="23">
        <f t="shared" ca="1" si="37"/>
        <v>1.5</v>
      </c>
      <c r="BT39" s="23">
        <f t="shared" ca="1" si="37"/>
        <v>49.600000000000009</v>
      </c>
      <c r="BU39" s="23">
        <f t="shared" ca="1" si="37"/>
        <v>89.9</v>
      </c>
      <c r="BV39" s="23">
        <f t="shared" ca="1" si="37"/>
        <v>121</v>
      </c>
      <c r="BW39" s="23">
        <f t="shared" ca="1" si="37"/>
        <v>17.700000000000003</v>
      </c>
      <c r="BX39" s="23">
        <f t="shared" ca="1" si="37"/>
        <v>0</v>
      </c>
      <c r="BY39" s="23">
        <f t="shared" ca="1" si="37"/>
        <v>0</v>
      </c>
      <c r="BZ39" s="23">
        <f t="shared" ca="1" si="37"/>
        <v>0</v>
      </c>
      <c r="CA39" s="18"/>
      <c r="CB39" s="18">
        <f t="shared" si="47"/>
        <v>2009</v>
      </c>
      <c r="CC39" s="23">
        <f t="shared" ca="1" si="38"/>
        <v>0</v>
      </c>
      <c r="CD39" s="23">
        <f t="shared" ca="1" si="38"/>
        <v>0</v>
      </c>
      <c r="CE39" s="23">
        <f t="shared" ca="1" si="38"/>
        <v>0</v>
      </c>
      <c r="CF39" s="23">
        <f t="shared" ca="1" si="38"/>
        <v>3.8000000000000007</v>
      </c>
      <c r="CG39" s="23">
        <f t="shared" ca="1" si="38"/>
        <v>6.6999999999999993</v>
      </c>
      <c r="CH39" s="23">
        <f t="shared" ca="1" si="38"/>
        <v>87.600000000000023</v>
      </c>
      <c r="CI39" s="23">
        <f t="shared" ca="1" si="38"/>
        <v>150.70000000000002</v>
      </c>
      <c r="CJ39" s="23">
        <f t="shared" ca="1" si="38"/>
        <v>177.8</v>
      </c>
      <c r="CK39" s="23">
        <f t="shared" ca="1" si="38"/>
        <v>50.100000000000009</v>
      </c>
      <c r="CL39" s="23">
        <f t="shared" ca="1" si="38"/>
        <v>0</v>
      </c>
      <c r="CM39" s="23">
        <f t="shared" ca="1" si="38"/>
        <v>0</v>
      </c>
      <c r="CN39" s="23">
        <f t="shared" ca="1" si="38"/>
        <v>0</v>
      </c>
      <c r="CO39" s="18"/>
      <c r="CP39" s="18">
        <f t="shared" si="48"/>
        <v>2009</v>
      </c>
      <c r="CQ39" s="23">
        <f t="shared" ca="1" si="39"/>
        <v>0</v>
      </c>
      <c r="CR39" s="23">
        <f t="shared" ca="1" si="39"/>
        <v>0</v>
      </c>
      <c r="CS39" s="23">
        <f t="shared" ca="1" si="39"/>
        <v>0</v>
      </c>
      <c r="CT39" s="23">
        <f t="shared" ca="1" si="39"/>
        <v>7.8000000000000007</v>
      </c>
      <c r="CU39" s="23">
        <f t="shared" ca="1" si="39"/>
        <v>28.799999999999997</v>
      </c>
      <c r="CV39" s="23">
        <f t="shared" ca="1" si="39"/>
        <v>137</v>
      </c>
      <c r="CW39" s="23">
        <f t="shared" ca="1" si="39"/>
        <v>212.7</v>
      </c>
      <c r="CX39" s="23">
        <f t="shared" ca="1" si="39"/>
        <v>238.90000000000003</v>
      </c>
      <c r="CY39" s="23">
        <f t="shared" ca="1" si="39"/>
        <v>93.600000000000009</v>
      </c>
      <c r="CZ39" s="23">
        <f t="shared" ca="1" si="39"/>
        <v>1.4000000000000021</v>
      </c>
      <c r="DA39" s="23">
        <f t="shared" ca="1" si="39"/>
        <v>0</v>
      </c>
      <c r="DB39" s="23">
        <f t="shared" ca="1" si="39"/>
        <v>0</v>
      </c>
      <c r="DC39" s="18"/>
      <c r="DD39" s="18">
        <f t="shared" si="49"/>
        <v>2009</v>
      </c>
      <c r="DE39" s="23">
        <f t="shared" ca="1" si="40"/>
        <v>0</v>
      </c>
      <c r="DF39" s="23">
        <f t="shared" ca="1" si="40"/>
        <v>0</v>
      </c>
      <c r="DG39" s="23">
        <f t="shared" ca="1" si="40"/>
        <v>0</v>
      </c>
      <c r="DH39" s="23">
        <f t="shared" ca="1" si="40"/>
        <v>13.8</v>
      </c>
      <c r="DI39" s="23">
        <f t="shared" ca="1" si="40"/>
        <v>67.599999999999994</v>
      </c>
      <c r="DJ39" s="23">
        <f t="shared" ca="1" si="40"/>
        <v>191.7</v>
      </c>
      <c r="DK39" s="23">
        <f t="shared" ca="1" si="40"/>
        <v>274.69999999999993</v>
      </c>
      <c r="DL39" s="23">
        <f t="shared" ca="1" si="40"/>
        <v>300.90000000000009</v>
      </c>
      <c r="DM39" s="23">
        <f t="shared" ca="1" si="40"/>
        <v>146.1</v>
      </c>
      <c r="DN39" s="23">
        <f t="shared" ca="1" si="40"/>
        <v>13.700000000000003</v>
      </c>
      <c r="DO39" s="23">
        <f t="shared" ca="1" si="40"/>
        <v>0</v>
      </c>
      <c r="DP39" s="23">
        <f t="shared" ca="1" si="40"/>
        <v>0</v>
      </c>
      <c r="DQ39" s="18"/>
      <c r="DR39" s="18">
        <f t="shared" si="50"/>
        <v>2009</v>
      </c>
      <c r="DS39" s="23">
        <f t="shared" ca="1" si="41"/>
        <v>0</v>
      </c>
      <c r="DT39" s="23">
        <f t="shared" ca="1" si="41"/>
        <v>0</v>
      </c>
      <c r="DU39" s="23">
        <f t="shared" ca="1" si="41"/>
        <v>0</v>
      </c>
      <c r="DV39" s="23">
        <f t="shared" ca="1" si="41"/>
        <v>27.9</v>
      </c>
      <c r="DW39" s="23">
        <f t="shared" ca="1" si="41"/>
        <v>114.9</v>
      </c>
      <c r="DX39" s="23">
        <f t="shared" ca="1" si="41"/>
        <v>250.4</v>
      </c>
      <c r="DY39" s="23">
        <f t="shared" ca="1" si="41"/>
        <v>336.7</v>
      </c>
      <c r="DZ39" s="23">
        <f t="shared" ca="1" si="41"/>
        <v>362.90000000000009</v>
      </c>
      <c r="EA39" s="23">
        <f t="shared" ca="1" si="41"/>
        <v>203.10000000000002</v>
      </c>
      <c r="EB39" s="23">
        <f t="shared" ca="1" si="41"/>
        <v>38.900000000000006</v>
      </c>
      <c r="EC39" s="23">
        <f t="shared" ca="1" si="41"/>
        <v>1.5</v>
      </c>
      <c r="ED39" s="23">
        <f t="shared" ca="1" si="41"/>
        <v>0</v>
      </c>
      <c r="EE39" s="18"/>
    </row>
    <row r="40" spans="1:135">
      <c r="A40">
        <v>2005</v>
      </c>
      <c r="B40">
        <v>3</v>
      </c>
      <c r="C40" s="15">
        <v>-1.7225806451612899</v>
      </c>
      <c r="D40">
        <v>735.40000000000009</v>
      </c>
      <c r="E40">
        <v>0</v>
      </c>
      <c r="F40">
        <v>673.40000000000009</v>
      </c>
      <c r="G40">
        <v>0</v>
      </c>
      <c r="H40">
        <v>611.40000000000009</v>
      </c>
      <c r="I40">
        <v>0</v>
      </c>
      <c r="J40">
        <v>549.40000000000009</v>
      </c>
      <c r="K40">
        <v>0</v>
      </c>
      <c r="L40">
        <v>487.40000000000003</v>
      </c>
      <c r="M40">
        <v>0</v>
      </c>
      <c r="N40">
        <v>425.40000000000003</v>
      </c>
      <c r="O40">
        <v>0</v>
      </c>
      <c r="P40">
        <v>363.40000000000003</v>
      </c>
      <c r="Q40">
        <v>0</v>
      </c>
      <c r="R40">
        <v>301.40000000000003</v>
      </c>
      <c r="S40">
        <v>0</v>
      </c>
      <c r="X40" s="18">
        <f t="shared" si="42"/>
        <v>2010</v>
      </c>
      <c r="Y40" s="23">
        <f t="shared" ca="1" si="43"/>
        <v>0</v>
      </c>
      <c r="Z40" s="23">
        <f t="shared" ca="1" si="33"/>
        <v>0</v>
      </c>
      <c r="AA40" s="23">
        <f t="shared" ca="1" si="33"/>
        <v>0</v>
      </c>
      <c r="AB40" s="23">
        <f t="shared" ca="1" si="33"/>
        <v>0</v>
      </c>
      <c r="AC40" s="23">
        <f t="shared" ca="1" si="33"/>
        <v>0.89999999999999858</v>
      </c>
      <c r="AD40" s="23">
        <f t="shared" ca="1" si="33"/>
        <v>0</v>
      </c>
      <c r="AE40" s="23">
        <f t="shared" ca="1" si="33"/>
        <v>26.6</v>
      </c>
      <c r="AF40" s="23">
        <f t="shared" ca="1" si="33"/>
        <v>12.2</v>
      </c>
      <c r="AG40" s="23">
        <f t="shared" ca="1" si="33"/>
        <v>6.1000000000000014</v>
      </c>
      <c r="AH40" s="23">
        <f t="shared" ca="1" si="33"/>
        <v>0</v>
      </c>
      <c r="AI40" s="23">
        <f t="shared" ca="1" si="33"/>
        <v>0</v>
      </c>
      <c r="AJ40" s="23">
        <f t="shared" ca="1" si="33"/>
        <v>0</v>
      </c>
      <c r="AK40" s="18"/>
      <c r="AL40" s="18">
        <f t="shared" si="44"/>
        <v>2010</v>
      </c>
      <c r="AM40" s="23">
        <f t="shared" ca="1" si="34"/>
        <v>0</v>
      </c>
      <c r="AN40" s="23">
        <f t="shared" ca="1" si="34"/>
        <v>0</v>
      </c>
      <c r="AO40" s="23">
        <f t="shared" ca="1" si="34"/>
        <v>0</v>
      </c>
      <c r="AP40" s="23">
        <f t="shared" ca="1" si="34"/>
        <v>0</v>
      </c>
      <c r="AQ40" s="23">
        <f t="shared" ca="1" si="34"/>
        <v>3.0999999999999979</v>
      </c>
      <c r="AR40" s="23">
        <f t="shared" ca="1" si="34"/>
        <v>4</v>
      </c>
      <c r="AS40" s="23">
        <f t="shared" ca="1" si="34"/>
        <v>73.799999999999969</v>
      </c>
      <c r="AT40" s="23">
        <f t="shared" ca="1" si="34"/>
        <v>41.4</v>
      </c>
      <c r="AU40" s="23">
        <f t="shared" ca="1" si="34"/>
        <v>13.600000000000001</v>
      </c>
      <c r="AV40" s="23">
        <f t="shared" ca="1" si="34"/>
        <v>0</v>
      </c>
      <c r="AW40" s="23">
        <f t="shared" ca="1" si="34"/>
        <v>0</v>
      </c>
      <c r="AX40" s="23">
        <f t="shared" ca="1" si="34"/>
        <v>0</v>
      </c>
      <c r="AY40" s="19"/>
      <c r="AZ40" s="18">
        <f t="shared" si="45"/>
        <v>2010</v>
      </c>
      <c r="BA40" s="23">
        <f t="shared" ca="1" si="35"/>
        <v>0</v>
      </c>
      <c r="BB40" s="23">
        <f t="shared" ca="1" si="35"/>
        <v>0</v>
      </c>
      <c r="BC40" s="23">
        <f t="shared" ca="1" si="35"/>
        <v>0</v>
      </c>
      <c r="BD40" s="23">
        <f t="shared" ca="1" si="35"/>
        <v>0</v>
      </c>
      <c r="BE40" s="23">
        <f t="shared" ca="1" si="35"/>
        <v>17.299999999999994</v>
      </c>
      <c r="BF40" s="23">
        <f t="shared" ca="1" si="35"/>
        <v>22</v>
      </c>
      <c r="BG40" s="23">
        <f t="shared" ca="1" si="35"/>
        <v>127.8</v>
      </c>
      <c r="BH40" s="23">
        <f t="shared" ca="1" si="35"/>
        <v>82.699999999999989</v>
      </c>
      <c r="BI40" s="23">
        <f t="shared" ca="1" si="35"/>
        <v>24.000000000000004</v>
      </c>
      <c r="BJ40" s="23">
        <f t="shared" ca="1" si="35"/>
        <v>0</v>
      </c>
      <c r="BK40" s="23">
        <f t="shared" ca="1" si="35"/>
        <v>0</v>
      </c>
      <c r="BL40" s="23">
        <f t="shared" ca="1" si="35"/>
        <v>0</v>
      </c>
      <c r="BM40" s="19">
        <f t="shared" ca="1" si="36"/>
        <v>273.8</v>
      </c>
      <c r="BN40" s="18">
        <f t="shared" si="46"/>
        <v>2010</v>
      </c>
      <c r="BO40" s="23">
        <f t="shared" ca="1" si="37"/>
        <v>0</v>
      </c>
      <c r="BP40" s="23">
        <f t="shared" ca="1" si="37"/>
        <v>0</v>
      </c>
      <c r="BQ40" s="23">
        <f t="shared" ca="1" si="37"/>
        <v>0</v>
      </c>
      <c r="BR40" s="23">
        <f t="shared" ca="1" si="37"/>
        <v>0</v>
      </c>
      <c r="BS40" s="23">
        <f t="shared" ca="1" si="37"/>
        <v>40.699999999999996</v>
      </c>
      <c r="BT40" s="23">
        <f t="shared" ca="1" si="37"/>
        <v>55.800000000000011</v>
      </c>
      <c r="BU40" s="23">
        <f t="shared" ca="1" si="37"/>
        <v>184.79999999999998</v>
      </c>
      <c r="BV40" s="23">
        <f t="shared" ca="1" si="37"/>
        <v>136.5</v>
      </c>
      <c r="BW40" s="23">
        <f t="shared" ca="1" si="37"/>
        <v>40.9</v>
      </c>
      <c r="BX40" s="23">
        <f t="shared" ca="1" si="37"/>
        <v>0.10000000000000142</v>
      </c>
      <c r="BY40" s="23">
        <f t="shared" ca="1" si="37"/>
        <v>0</v>
      </c>
      <c r="BZ40" s="23">
        <f t="shared" ca="1" si="37"/>
        <v>0</v>
      </c>
      <c r="CA40" s="18"/>
      <c r="CB40" s="18">
        <f t="shared" si="47"/>
        <v>2010</v>
      </c>
      <c r="CC40" s="23">
        <f t="shared" ca="1" si="38"/>
        <v>0</v>
      </c>
      <c r="CD40" s="23">
        <f t="shared" ca="1" si="38"/>
        <v>0</v>
      </c>
      <c r="CE40" s="23">
        <f t="shared" ca="1" si="38"/>
        <v>0</v>
      </c>
      <c r="CF40" s="23">
        <f t="shared" ca="1" si="38"/>
        <v>1.8000000000000007</v>
      </c>
      <c r="CG40" s="23">
        <f t="shared" ca="1" si="38"/>
        <v>70.199999999999989</v>
      </c>
      <c r="CH40" s="23">
        <f t="shared" ca="1" si="38"/>
        <v>104.6</v>
      </c>
      <c r="CI40" s="23">
        <f t="shared" ca="1" si="38"/>
        <v>246.79999999999998</v>
      </c>
      <c r="CJ40" s="23">
        <f t="shared" ca="1" si="38"/>
        <v>196.29999999999995</v>
      </c>
      <c r="CK40" s="23">
        <f t="shared" ca="1" si="38"/>
        <v>73.299999999999969</v>
      </c>
      <c r="CL40" s="23">
        <f t="shared" ca="1" si="38"/>
        <v>4.2000000000000011</v>
      </c>
      <c r="CM40" s="23">
        <f t="shared" ca="1" si="38"/>
        <v>0</v>
      </c>
      <c r="CN40" s="23">
        <f t="shared" ca="1" si="38"/>
        <v>0</v>
      </c>
      <c r="CO40" s="18"/>
      <c r="CP40" s="18">
        <f t="shared" si="48"/>
        <v>2010</v>
      </c>
      <c r="CQ40" s="23">
        <f t="shared" ca="1" si="39"/>
        <v>0</v>
      </c>
      <c r="CR40" s="23">
        <f t="shared" ca="1" si="39"/>
        <v>0</v>
      </c>
      <c r="CS40" s="23">
        <f t="shared" ca="1" si="39"/>
        <v>0</v>
      </c>
      <c r="CT40" s="23">
        <f t="shared" ca="1" si="39"/>
        <v>7.6</v>
      </c>
      <c r="CU40" s="23">
        <f t="shared" ca="1" si="39"/>
        <v>110</v>
      </c>
      <c r="CV40" s="23">
        <f t="shared" ca="1" si="39"/>
        <v>163.19999999999999</v>
      </c>
      <c r="CW40" s="23">
        <f t="shared" ca="1" si="39"/>
        <v>308.8</v>
      </c>
      <c r="CX40" s="23">
        <f t="shared" ca="1" si="39"/>
        <v>258.29999999999995</v>
      </c>
      <c r="CY40" s="23">
        <f t="shared" ca="1" si="39"/>
        <v>118.3</v>
      </c>
      <c r="CZ40" s="23">
        <f t="shared" ca="1" si="39"/>
        <v>13.8</v>
      </c>
      <c r="DA40" s="23">
        <f t="shared" ca="1" si="39"/>
        <v>0</v>
      </c>
      <c r="DB40" s="23">
        <f t="shared" ca="1" si="39"/>
        <v>0</v>
      </c>
      <c r="DC40" s="18"/>
      <c r="DD40" s="18">
        <f t="shared" si="49"/>
        <v>2010</v>
      </c>
      <c r="DE40" s="23">
        <f t="shared" ca="1" si="40"/>
        <v>0</v>
      </c>
      <c r="DF40" s="23">
        <f t="shared" ca="1" si="40"/>
        <v>0</v>
      </c>
      <c r="DG40" s="23">
        <f t="shared" ca="1" si="40"/>
        <v>0</v>
      </c>
      <c r="DH40" s="23">
        <f t="shared" ca="1" si="40"/>
        <v>21.7</v>
      </c>
      <c r="DI40" s="23">
        <f t="shared" ca="1" si="40"/>
        <v>156.70000000000005</v>
      </c>
      <c r="DJ40" s="23">
        <f t="shared" ca="1" si="40"/>
        <v>223.2</v>
      </c>
      <c r="DK40" s="23">
        <f t="shared" ca="1" si="40"/>
        <v>370.80000000000007</v>
      </c>
      <c r="DL40" s="23">
        <f t="shared" ca="1" si="40"/>
        <v>320.3</v>
      </c>
      <c r="DM40" s="23">
        <f t="shared" ca="1" si="40"/>
        <v>176.4</v>
      </c>
      <c r="DN40" s="23">
        <f t="shared" ca="1" si="40"/>
        <v>31.6</v>
      </c>
      <c r="DO40" s="23">
        <f t="shared" ca="1" si="40"/>
        <v>0</v>
      </c>
      <c r="DP40" s="23">
        <f t="shared" ca="1" si="40"/>
        <v>0</v>
      </c>
      <c r="DQ40" s="18"/>
      <c r="DR40" s="18">
        <f t="shared" si="50"/>
        <v>2010</v>
      </c>
      <c r="DS40" s="23">
        <f t="shared" ca="1" si="41"/>
        <v>0</v>
      </c>
      <c r="DT40" s="23">
        <f t="shared" ca="1" si="41"/>
        <v>0</v>
      </c>
      <c r="DU40" s="23">
        <f t="shared" ca="1" si="41"/>
        <v>0</v>
      </c>
      <c r="DV40" s="23">
        <f t="shared" ca="1" si="41"/>
        <v>53.000000000000014</v>
      </c>
      <c r="DW40" s="23">
        <f t="shared" ca="1" si="41"/>
        <v>206.70000000000005</v>
      </c>
      <c r="DX40" s="23">
        <f t="shared" ca="1" si="41"/>
        <v>283.2</v>
      </c>
      <c r="DY40" s="23">
        <f t="shared" ca="1" si="41"/>
        <v>432.80000000000007</v>
      </c>
      <c r="DZ40" s="23">
        <f t="shared" ca="1" si="41"/>
        <v>382.30000000000007</v>
      </c>
      <c r="EA40" s="23">
        <f t="shared" ca="1" si="41"/>
        <v>236.40000000000003</v>
      </c>
      <c r="EB40" s="23">
        <f t="shared" ca="1" si="41"/>
        <v>63.499999999999993</v>
      </c>
      <c r="EC40" s="23">
        <f t="shared" ca="1" si="41"/>
        <v>1.0999999999999996</v>
      </c>
      <c r="ED40" s="23">
        <f t="shared" ca="1" si="41"/>
        <v>0</v>
      </c>
      <c r="EE40" s="18"/>
    </row>
    <row r="41" spans="1:135">
      <c r="A41">
        <v>2005</v>
      </c>
      <c r="B41">
        <v>4</v>
      </c>
      <c r="C41" s="15">
        <v>7.3733333333333357</v>
      </c>
      <c r="D41">
        <v>438.7999999999999</v>
      </c>
      <c r="E41">
        <v>0</v>
      </c>
      <c r="F41">
        <v>378.7999999999999</v>
      </c>
      <c r="G41">
        <v>0</v>
      </c>
      <c r="H41">
        <v>318.7999999999999</v>
      </c>
      <c r="I41">
        <v>0</v>
      </c>
      <c r="J41">
        <v>258.7999999999999</v>
      </c>
      <c r="K41">
        <v>0</v>
      </c>
      <c r="L41">
        <v>198.79999999999993</v>
      </c>
      <c r="M41">
        <v>0</v>
      </c>
      <c r="N41">
        <v>139.29999999999998</v>
      </c>
      <c r="O41">
        <v>0.5</v>
      </c>
      <c r="P41">
        <v>85.90000000000002</v>
      </c>
      <c r="Q41">
        <v>7.1000000000000014</v>
      </c>
      <c r="R41">
        <v>38.200000000000003</v>
      </c>
      <c r="S41">
        <v>19.400000000000002</v>
      </c>
      <c r="X41" s="18">
        <f t="shared" si="42"/>
        <v>2011</v>
      </c>
      <c r="Y41" s="23">
        <f t="shared" ca="1" si="43"/>
        <v>0</v>
      </c>
      <c r="Z41" s="23">
        <f t="shared" ca="1" si="33"/>
        <v>0</v>
      </c>
      <c r="AA41" s="23">
        <f t="shared" ca="1" si="33"/>
        <v>0</v>
      </c>
      <c r="AB41" s="23">
        <f t="shared" ca="1" si="33"/>
        <v>0</v>
      </c>
      <c r="AC41" s="23">
        <f t="shared" ca="1" si="33"/>
        <v>0</v>
      </c>
      <c r="AD41" s="23">
        <f t="shared" ca="1" si="33"/>
        <v>0</v>
      </c>
      <c r="AE41" s="23">
        <f t="shared" ca="1" si="33"/>
        <v>23.7</v>
      </c>
      <c r="AF41" s="23">
        <f t="shared" ca="1" si="33"/>
        <v>5.8999999999999986</v>
      </c>
      <c r="AG41" s="23">
        <f t="shared" ca="1" si="33"/>
        <v>1.5</v>
      </c>
      <c r="AH41" s="23">
        <f t="shared" ca="1" si="33"/>
        <v>0</v>
      </c>
      <c r="AI41" s="23">
        <f t="shared" ca="1" si="33"/>
        <v>0</v>
      </c>
      <c r="AJ41" s="23">
        <f t="shared" ca="1" si="33"/>
        <v>0</v>
      </c>
      <c r="AK41" s="18"/>
      <c r="AL41" s="18">
        <f t="shared" si="44"/>
        <v>2011</v>
      </c>
      <c r="AM41" s="23">
        <f t="shared" ca="1" si="34"/>
        <v>0</v>
      </c>
      <c r="AN41" s="23">
        <f t="shared" ca="1" si="34"/>
        <v>0</v>
      </c>
      <c r="AO41" s="23">
        <f t="shared" ca="1" si="34"/>
        <v>0</v>
      </c>
      <c r="AP41" s="23">
        <f t="shared" ca="1" si="34"/>
        <v>0</v>
      </c>
      <c r="AQ41" s="23">
        <f t="shared" ca="1" si="34"/>
        <v>0</v>
      </c>
      <c r="AR41" s="23">
        <f t="shared" ca="1" si="34"/>
        <v>4.5000000000000036</v>
      </c>
      <c r="AS41" s="23">
        <f t="shared" ca="1" si="34"/>
        <v>61.3</v>
      </c>
      <c r="AT41" s="23">
        <f t="shared" ca="1" si="34"/>
        <v>29.400000000000002</v>
      </c>
      <c r="AU41" s="23">
        <f t="shared" ca="1" si="34"/>
        <v>8.3999999999999986</v>
      </c>
      <c r="AV41" s="23">
        <f t="shared" ca="1" si="34"/>
        <v>0</v>
      </c>
      <c r="AW41" s="23">
        <f t="shared" ca="1" si="34"/>
        <v>0</v>
      </c>
      <c r="AX41" s="23">
        <f t="shared" ca="1" si="34"/>
        <v>0</v>
      </c>
      <c r="AY41" s="19"/>
      <c r="AZ41" s="18">
        <f t="shared" si="45"/>
        <v>2011</v>
      </c>
      <c r="BA41" s="23">
        <f t="shared" ca="1" si="35"/>
        <v>0</v>
      </c>
      <c r="BB41" s="23">
        <f t="shared" ca="1" si="35"/>
        <v>0</v>
      </c>
      <c r="BC41" s="23">
        <f t="shared" ca="1" si="35"/>
        <v>0</v>
      </c>
      <c r="BD41" s="23">
        <f t="shared" ca="1" si="35"/>
        <v>0</v>
      </c>
      <c r="BE41" s="23">
        <f t="shared" ca="1" si="35"/>
        <v>1.3000000000000007</v>
      </c>
      <c r="BF41" s="23">
        <f t="shared" ca="1" si="35"/>
        <v>24.900000000000002</v>
      </c>
      <c r="BG41" s="23">
        <f t="shared" ca="1" si="35"/>
        <v>118.3</v>
      </c>
      <c r="BH41" s="23">
        <f t="shared" ca="1" si="35"/>
        <v>68.199999999999989</v>
      </c>
      <c r="BI41" s="23">
        <f t="shared" ca="1" si="35"/>
        <v>24.699999999999996</v>
      </c>
      <c r="BJ41" s="23">
        <f t="shared" ca="1" si="35"/>
        <v>0</v>
      </c>
      <c r="BK41" s="23">
        <f t="shared" ca="1" si="35"/>
        <v>0</v>
      </c>
      <c r="BL41" s="23">
        <f t="shared" ca="1" si="35"/>
        <v>0</v>
      </c>
      <c r="BM41" s="19">
        <f t="shared" ca="1" si="36"/>
        <v>237.39999999999998</v>
      </c>
      <c r="BN41" s="18">
        <f t="shared" si="46"/>
        <v>2011</v>
      </c>
      <c r="BO41" s="23">
        <f t="shared" ca="1" si="37"/>
        <v>0</v>
      </c>
      <c r="BP41" s="23">
        <f t="shared" ca="1" si="37"/>
        <v>0</v>
      </c>
      <c r="BQ41" s="23">
        <f t="shared" ca="1" si="37"/>
        <v>0</v>
      </c>
      <c r="BR41" s="23">
        <f t="shared" ca="1" si="37"/>
        <v>0.30000000000000071</v>
      </c>
      <c r="BS41" s="23">
        <f t="shared" ca="1" si="37"/>
        <v>11.599999999999998</v>
      </c>
      <c r="BT41" s="23">
        <f t="shared" ca="1" si="37"/>
        <v>65.5</v>
      </c>
      <c r="BU41" s="23">
        <f t="shared" ca="1" si="37"/>
        <v>180.30000000000007</v>
      </c>
      <c r="BV41" s="23">
        <f t="shared" ca="1" si="37"/>
        <v>123.19999999999997</v>
      </c>
      <c r="BW41" s="23">
        <f t="shared" ca="1" si="37"/>
        <v>52.099999999999994</v>
      </c>
      <c r="BX41" s="23">
        <f t="shared" ca="1" si="37"/>
        <v>1.3999999999999986</v>
      </c>
      <c r="BY41" s="23">
        <f t="shared" ca="1" si="37"/>
        <v>0</v>
      </c>
      <c r="BZ41" s="23">
        <f t="shared" ca="1" si="37"/>
        <v>0</v>
      </c>
      <c r="CA41" s="18"/>
      <c r="CB41" s="18">
        <f t="shared" si="47"/>
        <v>2011</v>
      </c>
      <c r="CC41" s="23">
        <f t="shared" ca="1" si="38"/>
        <v>0</v>
      </c>
      <c r="CD41" s="23">
        <f t="shared" ca="1" si="38"/>
        <v>0</v>
      </c>
      <c r="CE41" s="23">
        <f t="shared" ca="1" si="38"/>
        <v>0</v>
      </c>
      <c r="CF41" s="23">
        <f t="shared" ca="1" si="38"/>
        <v>2.3000000000000007</v>
      </c>
      <c r="CG41" s="23">
        <f t="shared" ca="1" si="38"/>
        <v>33.700000000000003</v>
      </c>
      <c r="CH41" s="23">
        <f t="shared" ca="1" si="38"/>
        <v>119.69999999999999</v>
      </c>
      <c r="CI41" s="23">
        <f t="shared" ca="1" si="38"/>
        <v>242.30000000000004</v>
      </c>
      <c r="CJ41" s="23">
        <f t="shared" ca="1" si="38"/>
        <v>185.20000000000005</v>
      </c>
      <c r="CK41" s="23">
        <f t="shared" ca="1" si="38"/>
        <v>96.100000000000009</v>
      </c>
      <c r="CL41" s="23">
        <f t="shared" ca="1" si="38"/>
        <v>8.7999999999999989</v>
      </c>
      <c r="CM41" s="23">
        <f t="shared" ca="1" si="38"/>
        <v>0</v>
      </c>
      <c r="CN41" s="23">
        <f t="shared" ca="1" si="38"/>
        <v>0</v>
      </c>
      <c r="CO41" s="18"/>
      <c r="CP41" s="18">
        <f t="shared" si="48"/>
        <v>2011</v>
      </c>
      <c r="CQ41" s="23">
        <f t="shared" ca="1" si="39"/>
        <v>0</v>
      </c>
      <c r="CR41" s="23">
        <f t="shared" ca="1" si="39"/>
        <v>0</v>
      </c>
      <c r="CS41" s="23">
        <f t="shared" ca="1" si="39"/>
        <v>0</v>
      </c>
      <c r="CT41" s="23">
        <f t="shared" ca="1" si="39"/>
        <v>5.8000000000000007</v>
      </c>
      <c r="CU41" s="23">
        <f t="shared" ca="1" si="39"/>
        <v>66.900000000000006</v>
      </c>
      <c r="CV41" s="23">
        <f t="shared" ca="1" si="39"/>
        <v>179.7</v>
      </c>
      <c r="CW41" s="23">
        <f t="shared" ca="1" si="39"/>
        <v>304.3</v>
      </c>
      <c r="CX41" s="23">
        <f t="shared" ca="1" si="39"/>
        <v>247.20000000000007</v>
      </c>
      <c r="CY41" s="23">
        <f t="shared" ca="1" si="39"/>
        <v>147.89999999999998</v>
      </c>
      <c r="CZ41" s="23">
        <f t="shared" ca="1" si="39"/>
        <v>22.2</v>
      </c>
      <c r="DA41" s="23">
        <f t="shared" ca="1" si="39"/>
        <v>9.9999999999999645E-2</v>
      </c>
      <c r="DB41" s="23">
        <f t="shared" ca="1" si="39"/>
        <v>0</v>
      </c>
      <c r="DC41" s="18"/>
      <c r="DD41" s="18">
        <f t="shared" si="49"/>
        <v>2011</v>
      </c>
      <c r="DE41" s="23">
        <f t="shared" ca="1" si="40"/>
        <v>0</v>
      </c>
      <c r="DF41" s="23">
        <f t="shared" ca="1" si="40"/>
        <v>0</v>
      </c>
      <c r="DG41" s="23">
        <f t="shared" ca="1" si="40"/>
        <v>0</v>
      </c>
      <c r="DH41" s="23">
        <f t="shared" ca="1" si="40"/>
        <v>11.700000000000001</v>
      </c>
      <c r="DI41" s="23">
        <f t="shared" ca="1" si="40"/>
        <v>108.5</v>
      </c>
      <c r="DJ41" s="23">
        <f t="shared" ca="1" si="40"/>
        <v>239.7</v>
      </c>
      <c r="DK41" s="23">
        <f t="shared" ca="1" si="40"/>
        <v>366.29999999999995</v>
      </c>
      <c r="DL41" s="23">
        <f t="shared" ca="1" si="40"/>
        <v>309.20000000000005</v>
      </c>
      <c r="DM41" s="23">
        <f t="shared" ca="1" si="40"/>
        <v>202.69999999999996</v>
      </c>
      <c r="DN41" s="23">
        <f t="shared" ca="1" si="40"/>
        <v>44.900000000000006</v>
      </c>
      <c r="DO41" s="23">
        <f t="shared" ca="1" si="40"/>
        <v>6.6999999999999993</v>
      </c>
      <c r="DP41" s="23">
        <f t="shared" ca="1" si="40"/>
        <v>0</v>
      </c>
      <c r="DQ41" s="18"/>
      <c r="DR41" s="18">
        <f t="shared" si="50"/>
        <v>2011</v>
      </c>
      <c r="DS41" s="23">
        <f t="shared" ca="1" si="41"/>
        <v>0</v>
      </c>
      <c r="DT41" s="23">
        <f t="shared" ca="1" si="41"/>
        <v>0</v>
      </c>
      <c r="DU41" s="23">
        <f t="shared" ca="1" si="41"/>
        <v>0</v>
      </c>
      <c r="DV41" s="23">
        <f t="shared" ca="1" si="41"/>
        <v>21.200000000000003</v>
      </c>
      <c r="DW41" s="23">
        <f t="shared" ca="1" si="41"/>
        <v>160.5</v>
      </c>
      <c r="DX41" s="23">
        <f t="shared" ca="1" si="41"/>
        <v>299.7</v>
      </c>
      <c r="DY41" s="23">
        <f t="shared" ca="1" si="41"/>
        <v>428.29999999999995</v>
      </c>
      <c r="DZ41" s="23">
        <f t="shared" ca="1" si="41"/>
        <v>371.2</v>
      </c>
      <c r="EA41" s="23">
        <f t="shared" ca="1" si="41"/>
        <v>260.39999999999992</v>
      </c>
      <c r="EB41" s="23">
        <f t="shared" ca="1" si="41"/>
        <v>83.9</v>
      </c>
      <c r="EC41" s="23">
        <f t="shared" ca="1" si="41"/>
        <v>22.399999999999995</v>
      </c>
      <c r="ED41" s="23">
        <f t="shared" ca="1" si="41"/>
        <v>0.19999999999999929</v>
      </c>
      <c r="EE41" s="18"/>
    </row>
    <row r="42" spans="1:135">
      <c r="A42">
        <v>2005</v>
      </c>
      <c r="B42">
        <v>5</v>
      </c>
      <c r="C42" s="15">
        <v>11.996774193548388</v>
      </c>
      <c r="D42">
        <v>310.09999999999997</v>
      </c>
      <c r="E42">
        <v>0</v>
      </c>
      <c r="F42">
        <v>248.09999999999997</v>
      </c>
      <c r="G42">
        <v>0</v>
      </c>
      <c r="H42">
        <v>186.89999999999998</v>
      </c>
      <c r="I42">
        <v>0.80000000000000071</v>
      </c>
      <c r="J42">
        <v>129.19999999999999</v>
      </c>
      <c r="K42">
        <v>5.1000000000000014</v>
      </c>
      <c r="L42">
        <v>83.300000000000011</v>
      </c>
      <c r="M42">
        <v>21.200000000000003</v>
      </c>
      <c r="N42">
        <v>48.400000000000006</v>
      </c>
      <c r="O42">
        <v>48.3</v>
      </c>
      <c r="P42">
        <v>23.7</v>
      </c>
      <c r="Q42">
        <v>85.6</v>
      </c>
      <c r="R42">
        <v>8</v>
      </c>
      <c r="S42">
        <v>131.89999999999998</v>
      </c>
      <c r="X42" s="18">
        <f t="shared" si="42"/>
        <v>2012</v>
      </c>
      <c r="Y42" s="23">
        <f t="shared" ca="1" si="43"/>
        <v>0</v>
      </c>
      <c r="Z42" s="23">
        <f t="shared" ca="1" si="33"/>
        <v>0</v>
      </c>
      <c r="AA42" s="23">
        <f t="shared" ca="1" si="33"/>
        <v>0</v>
      </c>
      <c r="AB42" s="23">
        <f t="shared" ca="1" si="33"/>
        <v>0</v>
      </c>
      <c r="AC42" s="23">
        <f t="shared" ca="1" si="33"/>
        <v>0</v>
      </c>
      <c r="AD42" s="23">
        <f t="shared" ca="1" si="33"/>
        <v>10.800000000000004</v>
      </c>
      <c r="AE42" s="23">
        <f t="shared" ca="1" si="33"/>
        <v>29.700000000000003</v>
      </c>
      <c r="AF42" s="23">
        <f t="shared" ca="1" si="33"/>
        <v>16.3</v>
      </c>
      <c r="AG42" s="23">
        <f t="shared" ca="1" si="33"/>
        <v>0.5</v>
      </c>
      <c r="AH42" s="23">
        <f t="shared" ca="1" si="33"/>
        <v>0</v>
      </c>
      <c r="AI42" s="23">
        <f t="shared" ca="1" si="33"/>
        <v>0</v>
      </c>
      <c r="AJ42" s="23">
        <f t="shared" ca="1" si="33"/>
        <v>0</v>
      </c>
      <c r="AK42" s="18"/>
      <c r="AL42" s="18">
        <f t="shared" si="44"/>
        <v>2012</v>
      </c>
      <c r="AM42" s="23">
        <f t="shared" ca="1" si="34"/>
        <v>0</v>
      </c>
      <c r="AN42" s="23">
        <f t="shared" ca="1" si="34"/>
        <v>0</v>
      </c>
      <c r="AO42" s="23">
        <f t="shared" ca="1" si="34"/>
        <v>0</v>
      </c>
      <c r="AP42" s="23">
        <f t="shared" ca="1" si="34"/>
        <v>0</v>
      </c>
      <c r="AQ42" s="23">
        <f t="shared" ca="1" si="34"/>
        <v>2.5999999999999979</v>
      </c>
      <c r="AR42" s="23">
        <f t="shared" ca="1" si="34"/>
        <v>24.100000000000005</v>
      </c>
      <c r="AS42" s="23">
        <f t="shared" ca="1" si="34"/>
        <v>63.500000000000014</v>
      </c>
      <c r="AT42" s="23">
        <f t="shared" ca="1" si="34"/>
        <v>47</v>
      </c>
      <c r="AU42" s="23">
        <f t="shared" ca="1" si="34"/>
        <v>4.1000000000000014</v>
      </c>
      <c r="AV42" s="23">
        <f t="shared" ca="1" si="34"/>
        <v>0</v>
      </c>
      <c r="AW42" s="23">
        <f t="shared" ca="1" si="34"/>
        <v>0</v>
      </c>
      <c r="AX42" s="23">
        <f t="shared" ca="1" si="34"/>
        <v>0</v>
      </c>
      <c r="AY42" s="19"/>
      <c r="AZ42" s="18">
        <f t="shared" si="45"/>
        <v>2012</v>
      </c>
      <c r="BA42" s="23">
        <f t="shared" ca="1" si="35"/>
        <v>0</v>
      </c>
      <c r="BB42" s="23">
        <f t="shared" ca="1" si="35"/>
        <v>0</v>
      </c>
      <c r="BC42" s="23">
        <f t="shared" ca="1" si="35"/>
        <v>0</v>
      </c>
      <c r="BD42" s="23">
        <f t="shared" ca="1" si="35"/>
        <v>0</v>
      </c>
      <c r="BE42" s="23">
        <f t="shared" ca="1" si="35"/>
        <v>14.099999999999994</v>
      </c>
      <c r="BF42" s="23">
        <f t="shared" ca="1" si="35"/>
        <v>48.7</v>
      </c>
      <c r="BG42" s="23">
        <f t="shared" ca="1" si="35"/>
        <v>118.90000000000002</v>
      </c>
      <c r="BH42" s="23">
        <f t="shared" ca="1" si="35"/>
        <v>96.40000000000002</v>
      </c>
      <c r="BI42" s="23">
        <f t="shared" ca="1" si="35"/>
        <v>20.8</v>
      </c>
      <c r="BJ42" s="23">
        <f t="shared" ca="1" si="35"/>
        <v>0</v>
      </c>
      <c r="BK42" s="23">
        <f t="shared" ca="1" si="35"/>
        <v>0</v>
      </c>
      <c r="BL42" s="23">
        <f t="shared" ca="1" si="35"/>
        <v>0</v>
      </c>
      <c r="BM42" s="19">
        <f t="shared" ca="1" si="36"/>
        <v>298.90000000000003</v>
      </c>
      <c r="BN42" s="18">
        <f t="shared" si="46"/>
        <v>2012</v>
      </c>
      <c r="BO42" s="23">
        <f t="shared" ca="1" si="37"/>
        <v>0</v>
      </c>
      <c r="BP42" s="23">
        <f t="shared" ca="1" si="37"/>
        <v>0</v>
      </c>
      <c r="BQ42" s="23">
        <f t="shared" ca="1" si="37"/>
        <v>0</v>
      </c>
      <c r="BR42" s="23">
        <f t="shared" ca="1" si="37"/>
        <v>0</v>
      </c>
      <c r="BS42" s="23">
        <f t="shared" ca="1" si="37"/>
        <v>35.999999999999993</v>
      </c>
      <c r="BT42" s="23">
        <f t="shared" ca="1" si="37"/>
        <v>86.1</v>
      </c>
      <c r="BU42" s="23">
        <f t="shared" ca="1" si="37"/>
        <v>180.9</v>
      </c>
      <c r="BV42" s="23">
        <f t="shared" ca="1" si="37"/>
        <v>153.70000000000002</v>
      </c>
      <c r="BW42" s="23">
        <f t="shared" ca="1" si="37"/>
        <v>46.599999999999987</v>
      </c>
      <c r="BX42" s="23">
        <f t="shared" ca="1" si="37"/>
        <v>3.2000000000000028</v>
      </c>
      <c r="BY42" s="23">
        <f t="shared" ca="1" si="37"/>
        <v>0</v>
      </c>
      <c r="BZ42" s="23">
        <f t="shared" ca="1" si="37"/>
        <v>0</v>
      </c>
      <c r="CA42" s="18"/>
      <c r="CB42" s="18">
        <f t="shared" si="47"/>
        <v>2012</v>
      </c>
      <c r="CC42" s="23">
        <f t="shared" ca="1" si="38"/>
        <v>0</v>
      </c>
      <c r="CD42" s="23">
        <f t="shared" ca="1" si="38"/>
        <v>0</v>
      </c>
      <c r="CE42" s="23">
        <f t="shared" ca="1" si="38"/>
        <v>0.69999999999999929</v>
      </c>
      <c r="CF42" s="23">
        <f t="shared" ca="1" si="38"/>
        <v>2.3999999999999986</v>
      </c>
      <c r="CG42" s="23">
        <f t="shared" ca="1" si="38"/>
        <v>61.900000000000006</v>
      </c>
      <c r="CH42" s="23">
        <f t="shared" ca="1" si="38"/>
        <v>135.69999999999999</v>
      </c>
      <c r="CI42" s="23">
        <f t="shared" ca="1" si="38"/>
        <v>242.9</v>
      </c>
      <c r="CJ42" s="23">
        <f t="shared" ca="1" si="38"/>
        <v>215.69999999999996</v>
      </c>
      <c r="CK42" s="23">
        <f t="shared" ca="1" si="38"/>
        <v>79.400000000000006</v>
      </c>
      <c r="CL42" s="23">
        <f t="shared" ca="1" si="38"/>
        <v>13.100000000000001</v>
      </c>
      <c r="CM42" s="23">
        <f t="shared" ca="1" si="38"/>
        <v>0</v>
      </c>
      <c r="CN42" s="23">
        <f t="shared" ca="1" si="38"/>
        <v>0</v>
      </c>
      <c r="CO42" s="18"/>
      <c r="CP42" s="18">
        <f t="shared" si="48"/>
        <v>2012</v>
      </c>
      <c r="CQ42" s="23">
        <f t="shared" ca="1" si="39"/>
        <v>0</v>
      </c>
      <c r="CR42" s="23">
        <f t="shared" ca="1" si="39"/>
        <v>0</v>
      </c>
      <c r="CS42" s="23">
        <f t="shared" ca="1" si="39"/>
        <v>5.8000000000000007</v>
      </c>
      <c r="CT42" s="23">
        <f t="shared" ca="1" si="39"/>
        <v>6.3999999999999986</v>
      </c>
      <c r="CU42" s="23">
        <f t="shared" ca="1" si="39"/>
        <v>101.19999999999999</v>
      </c>
      <c r="CV42" s="23">
        <f t="shared" ca="1" si="39"/>
        <v>192.1</v>
      </c>
      <c r="CW42" s="23">
        <f t="shared" ca="1" si="39"/>
        <v>304.90000000000003</v>
      </c>
      <c r="CX42" s="23">
        <f t="shared" ca="1" si="39"/>
        <v>277.69999999999993</v>
      </c>
      <c r="CY42" s="23">
        <f t="shared" ca="1" si="39"/>
        <v>120.30000000000001</v>
      </c>
      <c r="CZ42" s="23">
        <f t="shared" ca="1" si="39"/>
        <v>30.7</v>
      </c>
      <c r="DA42" s="23">
        <f t="shared" ca="1" si="39"/>
        <v>0</v>
      </c>
      <c r="DB42" s="23">
        <f t="shared" ca="1" si="39"/>
        <v>0</v>
      </c>
      <c r="DC42" s="18"/>
      <c r="DD42" s="18">
        <f t="shared" si="49"/>
        <v>2012</v>
      </c>
      <c r="DE42" s="23">
        <f t="shared" ca="1" si="40"/>
        <v>0</v>
      </c>
      <c r="DF42" s="23">
        <f t="shared" ca="1" si="40"/>
        <v>0</v>
      </c>
      <c r="DG42" s="23">
        <f t="shared" ca="1" si="40"/>
        <v>16.399999999999999</v>
      </c>
      <c r="DH42" s="23">
        <f t="shared" ca="1" si="40"/>
        <v>10.399999999999999</v>
      </c>
      <c r="DI42" s="23">
        <f t="shared" ca="1" si="40"/>
        <v>152.29999999999998</v>
      </c>
      <c r="DJ42" s="23">
        <f t="shared" ca="1" si="40"/>
        <v>251.90000000000003</v>
      </c>
      <c r="DK42" s="23">
        <f t="shared" ca="1" si="40"/>
        <v>366.90000000000003</v>
      </c>
      <c r="DL42" s="23">
        <f t="shared" ca="1" si="40"/>
        <v>339.69999999999993</v>
      </c>
      <c r="DM42" s="23">
        <f t="shared" ca="1" si="40"/>
        <v>170.19999999999996</v>
      </c>
      <c r="DN42" s="23">
        <f t="shared" ca="1" si="40"/>
        <v>59.399999999999991</v>
      </c>
      <c r="DO42" s="23">
        <f t="shared" ca="1" si="40"/>
        <v>0</v>
      </c>
      <c r="DP42" s="23">
        <f t="shared" ca="1" si="40"/>
        <v>0</v>
      </c>
      <c r="DQ42" s="18"/>
      <c r="DR42" s="18">
        <f t="shared" si="50"/>
        <v>2012</v>
      </c>
      <c r="DS42" s="23">
        <f t="shared" ca="1" si="41"/>
        <v>0</v>
      </c>
      <c r="DT42" s="23">
        <f t="shared" ca="1" si="41"/>
        <v>0</v>
      </c>
      <c r="DU42" s="23">
        <f t="shared" ca="1" si="41"/>
        <v>31.4</v>
      </c>
      <c r="DV42" s="23">
        <f t="shared" ca="1" si="41"/>
        <v>16.2</v>
      </c>
      <c r="DW42" s="23">
        <f t="shared" ca="1" si="41"/>
        <v>213.19999999999996</v>
      </c>
      <c r="DX42" s="23">
        <f t="shared" ca="1" si="41"/>
        <v>311.90000000000003</v>
      </c>
      <c r="DY42" s="23">
        <f t="shared" ca="1" si="41"/>
        <v>428.9</v>
      </c>
      <c r="DZ42" s="23">
        <f t="shared" ca="1" si="41"/>
        <v>401.70000000000005</v>
      </c>
      <c r="EA42" s="23">
        <f t="shared" ca="1" si="41"/>
        <v>230.19999999999996</v>
      </c>
      <c r="EB42" s="23">
        <f t="shared" ca="1" si="41"/>
        <v>100.9</v>
      </c>
      <c r="EC42" s="23">
        <f t="shared" ca="1" si="41"/>
        <v>3.2999999999999989</v>
      </c>
      <c r="ED42" s="23">
        <f t="shared" ca="1" si="41"/>
        <v>0.80000000000000071</v>
      </c>
      <c r="EE42" s="18"/>
    </row>
    <row r="43" spans="1:135">
      <c r="A43">
        <v>2005</v>
      </c>
      <c r="B43">
        <v>6</v>
      </c>
      <c r="C43" s="15">
        <v>21.616666666666664</v>
      </c>
      <c r="D43">
        <v>53</v>
      </c>
      <c r="E43">
        <v>41.5</v>
      </c>
      <c r="F43">
        <v>28.299999999999997</v>
      </c>
      <c r="G43">
        <v>76.8</v>
      </c>
      <c r="H43">
        <v>11.399999999999999</v>
      </c>
      <c r="I43">
        <v>119.89999999999999</v>
      </c>
      <c r="J43">
        <v>2.6999999999999993</v>
      </c>
      <c r="K43">
        <v>171.20000000000002</v>
      </c>
      <c r="L43">
        <v>0</v>
      </c>
      <c r="M43">
        <v>228.50000000000009</v>
      </c>
      <c r="N43">
        <v>0</v>
      </c>
      <c r="O43">
        <v>288.50000000000006</v>
      </c>
      <c r="P43">
        <v>0</v>
      </c>
      <c r="Q43">
        <v>348.50000000000006</v>
      </c>
      <c r="R43">
        <v>0</v>
      </c>
      <c r="S43">
        <v>408.50000000000006</v>
      </c>
      <c r="X43" s="18">
        <f t="shared" si="42"/>
        <v>2013</v>
      </c>
      <c r="Y43" s="23">
        <f t="shared" ca="1" si="43"/>
        <v>0</v>
      </c>
      <c r="Z43" s="23">
        <f t="shared" ca="1" si="33"/>
        <v>0</v>
      </c>
      <c r="AA43" s="23">
        <f t="shared" ca="1" si="33"/>
        <v>0</v>
      </c>
      <c r="AB43" s="23">
        <f t="shared" ca="1" si="33"/>
        <v>0</v>
      </c>
      <c r="AC43" s="23">
        <f t="shared" ca="1" si="33"/>
        <v>0</v>
      </c>
      <c r="AD43" s="23">
        <f t="shared" ca="1" si="33"/>
        <v>3.8000000000000007</v>
      </c>
      <c r="AE43" s="23">
        <f t="shared" ca="1" si="33"/>
        <v>29</v>
      </c>
      <c r="AF43" s="23">
        <f t="shared" ca="1" si="33"/>
        <v>3.4000000000000021</v>
      </c>
      <c r="AG43" s="23">
        <f t="shared" ca="1" si="33"/>
        <v>5.0999999999999979</v>
      </c>
      <c r="AH43" s="23">
        <f t="shared" ca="1" si="33"/>
        <v>0</v>
      </c>
      <c r="AI43" s="23">
        <f t="shared" ca="1" si="33"/>
        <v>0</v>
      </c>
      <c r="AJ43" s="23">
        <f t="shared" ca="1" si="33"/>
        <v>0</v>
      </c>
      <c r="AK43" s="18"/>
      <c r="AL43" s="18">
        <f t="shared" si="44"/>
        <v>2013</v>
      </c>
      <c r="AM43" s="23">
        <f t="shared" ca="1" si="34"/>
        <v>0</v>
      </c>
      <c r="AN43" s="23">
        <f t="shared" ca="1" si="34"/>
        <v>0</v>
      </c>
      <c r="AO43" s="23">
        <f t="shared" ca="1" si="34"/>
        <v>0</v>
      </c>
      <c r="AP43" s="23">
        <f t="shared" ca="1" si="34"/>
        <v>0</v>
      </c>
      <c r="AQ43" s="23">
        <f t="shared" ca="1" si="34"/>
        <v>0</v>
      </c>
      <c r="AR43" s="23">
        <f t="shared" ca="1" si="34"/>
        <v>12.400000000000002</v>
      </c>
      <c r="AS43" s="23">
        <f t="shared" ca="1" si="34"/>
        <v>62.3</v>
      </c>
      <c r="AT43" s="23">
        <f t="shared" ca="1" si="34"/>
        <v>20.400000000000002</v>
      </c>
      <c r="AU43" s="23">
        <f t="shared" ca="1" si="34"/>
        <v>9.7999999999999972</v>
      </c>
      <c r="AV43" s="23">
        <f t="shared" ca="1" si="34"/>
        <v>0</v>
      </c>
      <c r="AW43" s="23">
        <f t="shared" ca="1" si="34"/>
        <v>0</v>
      </c>
      <c r="AX43" s="23">
        <f t="shared" ca="1" si="34"/>
        <v>0</v>
      </c>
      <c r="AY43" s="19"/>
      <c r="AZ43" s="18">
        <f t="shared" si="45"/>
        <v>2013</v>
      </c>
      <c r="BA43" s="23">
        <f t="shared" ca="1" si="35"/>
        <v>0</v>
      </c>
      <c r="BB43" s="23">
        <f t="shared" ca="1" si="35"/>
        <v>0</v>
      </c>
      <c r="BC43" s="23">
        <f t="shared" ca="1" si="35"/>
        <v>0</v>
      </c>
      <c r="BD43" s="23">
        <f t="shared" ca="1" si="35"/>
        <v>0</v>
      </c>
      <c r="BE43" s="23">
        <f t="shared" ca="1" si="35"/>
        <v>1.5</v>
      </c>
      <c r="BF43" s="23">
        <f t="shared" ca="1" si="35"/>
        <v>26.500000000000004</v>
      </c>
      <c r="BG43" s="23">
        <f t="shared" ca="1" si="35"/>
        <v>109.70000000000002</v>
      </c>
      <c r="BH43" s="23">
        <f t="shared" ca="1" si="35"/>
        <v>51.599999999999994</v>
      </c>
      <c r="BI43" s="23">
        <f t="shared" ca="1" si="35"/>
        <v>18.299999999999997</v>
      </c>
      <c r="BJ43" s="23">
        <f t="shared" ca="1" si="35"/>
        <v>0.19999999999999929</v>
      </c>
      <c r="BK43" s="23">
        <f t="shared" ca="1" si="35"/>
        <v>0</v>
      </c>
      <c r="BL43" s="23">
        <f t="shared" ca="1" si="35"/>
        <v>0</v>
      </c>
      <c r="BM43" s="19">
        <f t="shared" ca="1" si="36"/>
        <v>207.8</v>
      </c>
      <c r="BN43" s="18">
        <f t="shared" si="46"/>
        <v>2013</v>
      </c>
      <c r="BO43" s="23">
        <f t="shared" ca="1" si="37"/>
        <v>0</v>
      </c>
      <c r="BP43" s="23">
        <f t="shared" ca="1" si="37"/>
        <v>0</v>
      </c>
      <c r="BQ43" s="23">
        <f t="shared" ca="1" si="37"/>
        <v>0</v>
      </c>
      <c r="BR43" s="23">
        <f t="shared" ca="1" si="37"/>
        <v>0</v>
      </c>
      <c r="BS43" s="23">
        <f t="shared" ca="1" si="37"/>
        <v>9.3999999999999986</v>
      </c>
      <c r="BT43" s="23">
        <f t="shared" ca="1" si="37"/>
        <v>50.999999999999993</v>
      </c>
      <c r="BU43" s="23">
        <f t="shared" ca="1" si="37"/>
        <v>167.4</v>
      </c>
      <c r="BV43" s="23">
        <f t="shared" ca="1" si="37"/>
        <v>102.2</v>
      </c>
      <c r="BW43" s="23">
        <f t="shared" ca="1" si="37"/>
        <v>36.199999999999996</v>
      </c>
      <c r="BX43" s="23">
        <f t="shared" ca="1" si="37"/>
        <v>4.2999999999999972</v>
      </c>
      <c r="BY43" s="23">
        <f t="shared" ca="1" si="37"/>
        <v>0</v>
      </c>
      <c r="BZ43" s="23">
        <f t="shared" ca="1" si="37"/>
        <v>0</v>
      </c>
      <c r="CA43" s="18"/>
      <c r="CB43" s="18">
        <f t="shared" si="47"/>
        <v>2013</v>
      </c>
      <c r="CC43" s="23">
        <f t="shared" ca="1" si="38"/>
        <v>0</v>
      </c>
      <c r="CD43" s="23">
        <f t="shared" ca="1" si="38"/>
        <v>0</v>
      </c>
      <c r="CE43" s="23">
        <f t="shared" ca="1" si="38"/>
        <v>0</v>
      </c>
      <c r="CF43" s="23">
        <f t="shared" ca="1" si="38"/>
        <v>0</v>
      </c>
      <c r="CG43" s="23">
        <f t="shared" ca="1" si="38"/>
        <v>35.099999999999994</v>
      </c>
      <c r="CH43" s="23">
        <f t="shared" ca="1" si="38"/>
        <v>91.200000000000017</v>
      </c>
      <c r="CI43" s="23">
        <f t="shared" ca="1" si="38"/>
        <v>229.20000000000002</v>
      </c>
      <c r="CJ43" s="23">
        <f t="shared" ca="1" si="38"/>
        <v>163.1</v>
      </c>
      <c r="CK43" s="23">
        <f t="shared" ca="1" si="38"/>
        <v>60.199999999999996</v>
      </c>
      <c r="CL43" s="23">
        <f t="shared" ca="1" si="38"/>
        <v>14.499999999999996</v>
      </c>
      <c r="CM43" s="23">
        <f t="shared" ca="1" si="38"/>
        <v>0</v>
      </c>
      <c r="CN43" s="23">
        <f t="shared" ca="1" si="38"/>
        <v>0</v>
      </c>
      <c r="CO43" s="18"/>
      <c r="CP43" s="18">
        <f t="shared" si="48"/>
        <v>2013</v>
      </c>
      <c r="CQ43" s="23">
        <f t="shared" ca="1" si="39"/>
        <v>0</v>
      </c>
      <c r="CR43" s="23">
        <f t="shared" ca="1" si="39"/>
        <v>0</v>
      </c>
      <c r="CS43" s="23">
        <f t="shared" ca="1" si="39"/>
        <v>0</v>
      </c>
      <c r="CT43" s="23">
        <f t="shared" ca="1" si="39"/>
        <v>0.80000000000000071</v>
      </c>
      <c r="CU43" s="23">
        <f t="shared" ca="1" si="39"/>
        <v>73.899999999999991</v>
      </c>
      <c r="CV43" s="23">
        <f t="shared" ca="1" si="39"/>
        <v>144.29999999999998</v>
      </c>
      <c r="CW43" s="23">
        <f t="shared" ca="1" si="39"/>
        <v>291.2000000000001</v>
      </c>
      <c r="CX43" s="23">
        <f t="shared" ca="1" si="39"/>
        <v>225.1</v>
      </c>
      <c r="CY43" s="23">
        <f t="shared" ca="1" si="39"/>
        <v>92.199999999999989</v>
      </c>
      <c r="CZ43" s="23">
        <f t="shared" ca="1" si="39"/>
        <v>34.099999999999994</v>
      </c>
      <c r="DA43" s="23">
        <f t="shared" ca="1" si="39"/>
        <v>2</v>
      </c>
      <c r="DB43" s="23">
        <f t="shared" ca="1" si="39"/>
        <v>0</v>
      </c>
      <c r="DC43" s="18"/>
      <c r="DD43" s="18">
        <f t="shared" si="49"/>
        <v>2013</v>
      </c>
      <c r="DE43" s="23">
        <f t="shared" ca="1" si="40"/>
        <v>0</v>
      </c>
      <c r="DF43" s="23">
        <f t="shared" ca="1" si="40"/>
        <v>0</v>
      </c>
      <c r="DG43" s="23">
        <f t="shared" ca="1" si="40"/>
        <v>0</v>
      </c>
      <c r="DH43" s="23">
        <f t="shared" ca="1" si="40"/>
        <v>4.7000000000000011</v>
      </c>
      <c r="DI43" s="23">
        <f t="shared" ca="1" si="40"/>
        <v>123.00000000000001</v>
      </c>
      <c r="DJ43" s="23">
        <f t="shared" ca="1" si="40"/>
        <v>204.29999999999998</v>
      </c>
      <c r="DK43" s="23">
        <f t="shared" ca="1" si="40"/>
        <v>353.20000000000005</v>
      </c>
      <c r="DL43" s="23">
        <f t="shared" ca="1" si="40"/>
        <v>287.09999999999997</v>
      </c>
      <c r="DM43" s="23">
        <f t="shared" ca="1" si="40"/>
        <v>139.99999999999997</v>
      </c>
      <c r="DN43" s="23">
        <f t="shared" ca="1" si="40"/>
        <v>63.499999999999993</v>
      </c>
      <c r="DO43" s="23">
        <f t="shared" ca="1" si="40"/>
        <v>7.4</v>
      </c>
      <c r="DP43" s="23">
        <f t="shared" ca="1" si="40"/>
        <v>0</v>
      </c>
      <c r="DQ43" s="18"/>
      <c r="DR43" s="18">
        <f t="shared" si="50"/>
        <v>2013</v>
      </c>
      <c r="DS43" s="23">
        <f t="shared" ca="1" si="41"/>
        <v>0</v>
      </c>
      <c r="DT43" s="23">
        <f t="shared" ca="1" si="41"/>
        <v>0</v>
      </c>
      <c r="DU43" s="23">
        <f t="shared" ca="1" si="41"/>
        <v>0</v>
      </c>
      <c r="DV43" s="23">
        <f t="shared" ca="1" si="41"/>
        <v>16.100000000000001</v>
      </c>
      <c r="DW43" s="23">
        <f t="shared" ca="1" si="41"/>
        <v>176.4</v>
      </c>
      <c r="DX43" s="23">
        <f t="shared" ca="1" si="41"/>
        <v>264.29999999999995</v>
      </c>
      <c r="DY43" s="23">
        <f t="shared" ca="1" si="41"/>
        <v>415.2</v>
      </c>
      <c r="DZ43" s="23">
        <f t="shared" ca="1" si="41"/>
        <v>349.10000000000008</v>
      </c>
      <c r="EA43" s="23">
        <f t="shared" ca="1" si="41"/>
        <v>193.2</v>
      </c>
      <c r="EB43" s="23">
        <f t="shared" ca="1" si="41"/>
        <v>105.10000000000002</v>
      </c>
      <c r="EC43" s="23">
        <f t="shared" ca="1" si="41"/>
        <v>14.899999999999999</v>
      </c>
      <c r="ED43" s="23">
        <f t="shared" ca="1" si="41"/>
        <v>0</v>
      </c>
      <c r="EE43" s="18"/>
    </row>
    <row r="44" spans="1:135">
      <c r="A44">
        <v>2005</v>
      </c>
      <c r="B44">
        <v>7</v>
      </c>
      <c r="C44" s="15">
        <v>23.603225806451608</v>
      </c>
      <c r="D44">
        <v>17.699999999999996</v>
      </c>
      <c r="E44">
        <v>67.399999999999991</v>
      </c>
      <c r="F44">
        <v>4.7999999999999972</v>
      </c>
      <c r="G44">
        <v>116.49999999999999</v>
      </c>
      <c r="H44">
        <v>0.69999999999999929</v>
      </c>
      <c r="I44">
        <v>174.40000000000003</v>
      </c>
      <c r="J44">
        <v>0</v>
      </c>
      <c r="K44">
        <v>235.70000000000005</v>
      </c>
      <c r="L44">
        <v>0</v>
      </c>
      <c r="M44">
        <v>297.70000000000005</v>
      </c>
      <c r="N44">
        <v>0</v>
      </c>
      <c r="O44">
        <v>359.7000000000001</v>
      </c>
      <c r="P44">
        <v>0</v>
      </c>
      <c r="Q44">
        <v>421.7000000000001</v>
      </c>
      <c r="R44">
        <v>0</v>
      </c>
      <c r="S44">
        <v>483.7000000000001</v>
      </c>
      <c r="X44" s="18">
        <f t="shared" si="42"/>
        <v>2014</v>
      </c>
      <c r="Y44" s="23">
        <f t="shared" ca="1" si="43"/>
        <v>0</v>
      </c>
      <c r="Z44" s="23">
        <f t="shared" ca="1" si="33"/>
        <v>0</v>
      </c>
      <c r="AA44" s="23">
        <f t="shared" ca="1" si="33"/>
        <v>0</v>
      </c>
      <c r="AB44" s="23">
        <f t="shared" ca="1" si="33"/>
        <v>0</v>
      </c>
      <c r="AC44" s="23">
        <f t="shared" ca="1" si="33"/>
        <v>0</v>
      </c>
      <c r="AD44" s="23">
        <f t="shared" ca="1" si="33"/>
        <v>1.6999999999999993</v>
      </c>
      <c r="AE44" s="23">
        <f t="shared" ca="1" si="33"/>
        <v>3.3999999999999986</v>
      </c>
      <c r="AF44" s="23">
        <f t="shared" ca="1" si="33"/>
        <v>0.10000000000000142</v>
      </c>
      <c r="AG44" s="23">
        <f t="shared" ca="1" si="33"/>
        <v>2.3000000000000007</v>
      </c>
      <c r="AH44" s="23">
        <f t="shared" ca="1" si="33"/>
        <v>0</v>
      </c>
      <c r="AI44" s="23">
        <f t="shared" ca="1" si="33"/>
        <v>0</v>
      </c>
      <c r="AJ44" s="23">
        <f t="shared" ca="1" si="33"/>
        <v>0</v>
      </c>
      <c r="AK44" s="18"/>
      <c r="AL44" s="18">
        <f t="shared" si="44"/>
        <v>2014</v>
      </c>
      <c r="AM44" s="23">
        <f t="shared" ca="1" si="34"/>
        <v>0</v>
      </c>
      <c r="AN44" s="23">
        <f t="shared" ca="1" si="34"/>
        <v>0</v>
      </c>
      <c r="AO44" s="23">
        <f t="shared" ca="1" si="34"/>
        <v>0</v>
      </c>
      <c r="AP44" s="23">
        <f t="shared" ca="1" si="34"/>
        <v>0</v>
      </c>
      <c r="AQ44" s="23">
        <f t="shared" ca="1" si="34"/>
        <v>0</v>
      </c>
      <c r="AR44" s="23">
        <f t="shared" ca="1" si="34"/>
        <v>10.299999999999997</v>
      </c>
      <c r="AS44" s="23">
        <f t="shared" ca="1" si="34"/>
        <v>15.599999999999998</v>
      </c>
      <c r="AT44" s="23">
        <f t="shared" ca="1" si="34"/>
        <v>11.000000000000004</v>
      </c>
      <c r="AU44" s="23">
        <f t="shared" ca="1" si="34"/>
        <v>6.6999999999999993</v>
      </c>
      <c r="AV44" s="23">
        <f t="shared" ca="1" si="34"/>
        <v>0</v>
      </c>
      <c r="AW44" s="23">
        <f t="shared" ca="1" si="34"/>
        <v>0</v>
      </c>
      <c r="AX44" s="23">
        <f t="shared" ca="1" si="34"/>
        <v>0</v>
      </c>
      <c r="AY44" s="19"/>
      <c r="AZ44" s="18">
        <f t="shared" si="45"/>
        <v>2014</v>
      </c>
      <c r="BA44" s="23">
        <f t="shared" ca="1" si="35"/>
        <v>0</v>
      </c>
      <c r="BB44" s="23">
        <f t="shared" ca="1" si="35"/>
        <v>0</v>
      </c>
      <c r="BC44" s="23">
        <f t="shared" ca="1" si="35"/>
        <v>0</v>
      </c>
      <c r="BD44" s="23">
        <f t="shared" ca="1" si="35"/>
        <v>0</v>
      </c>
      <c r="BE44" s="23">
        <f t="shared" ca="1" si="35"/>
        <v>2.2000000000000028</v>
      </c>
      <c r="BF44" s="23">
        <f t="shared" ca="1" si="35"/>
        <v>29.4</v>
      </c>
      <c r="BG44" s="23">
        <f t="shared" ca="1" si="35"/>
        <v>46.7</v>
      </c>
      <c r="BH44" s="23">
        <f t="shared" ca="1" si="35"/>
        <v>43.000000000000007</v>
      </c>
      <c r="BI44" s="23">
        <f t="shared" ca="1" si="35"/>
        <v>20.400000000000002</v>
      </c>
      <c r="BJ44" s="23">
        <f t="shared" ca="1" si="35"/>
        <v>1.1999999999999993</v>
      </c>
      <c r="BK44" s="23">
        <f t="shared" ca="1" si="35"/>
        <v>0</v>
      </c>
      <c r="BL44" s="23">
        <f t="shared" ca="1" si="35"/>
        <v>0</v>
      </c>
      <c r="BM44" s="19">
        <f t="shared" ca="1" si="36"/>
        <v>142.9</v>
      </c>
      <c r="BN44" s="18">
        <f t="shared" si="46"/>
        <v>2014</v>
      </c>
      <c r="BO44" s="23">
        <f t="shared" ca="1" si="37"/>
        <v>0</v>
      </c>
      <c r="BP44" s="23">
        <f t="shared" ca="1" si="37"/>
        <v>0</v>
      </c>
      <c r="BQ44" s="23">
        <f t="shared" ca="1" si="37"/>
        <v>0</v>
      </c>
      <c r="BR44" s="23">
        <f t="shared" ca="1" si="37"/>
        <v>0</v>
      </c>
      <c r="BS44" s="23">
        <f t="shared" ca="1" si="37"/>
        <v>9.2000000000000064</v>
      </c>
      <c r="BT44" s="23">
        <f t="shared" ca="1" si="37"/>
        <v>62.400000000000006</v>
      </c>
      <c r="BU44" s="23">
        <f t="shared" ca="1" si="37"/>
        <v>96.7</v>
      </c>
      <c r="BV44" s="23">
        <f t="shared" ca="1" si="37"/>
        <v>91.499999999999972</v>
      </c>
      <c r="BW44" s="23">
        <f t="shared" ca="1" si="37"/>
        <v>38</v>
      </c>
      <c r="BX44" s="23">
        <f t="shared" ca="1" si="37"/>
        <v>8</v>
      </c>
      <c r="BY44" s="23">
        <f t="shared" ca="1" si="37"/>
        <v>0</v>
      </c>
      <c r="BZ44" s="23">
        <f t="shared" ca="1" si="37"/>
        <v>0</v>
      </c>
      <c r="CA44" s="18"/>
      <c r="CB44" s="18">
        <f t="shared" si="47"/>
        <v>2014</v>
      </c>
      <c r="CC44" s="23">
        <f t="shared" ca="1" si="38"/>
        <v>0</v>
      </c>
      <c r="CD44" s="23">
        <f t="shared" ca="1" si="38"/>
        <v>0</v>
      </c>
      <c r="CE44" s="23">
        <f t="shared" ca="1" si="38"/>
        <v>0</v>
      </c>
      <c r="CF44" s="23">
        <f t="shared" ca="1" si="38"/>
        <v>0</v>
      </c>
      <c r="CG44" s="23">
        <f t="shared" ca="1" si="38"/>
        <v>25.800000000000004</v>
      </c>
      <c r="CH44" s="23">
        <f t="shared" ca="1" si="38"/>
        <v>111.60000000000001</v>
      </c>
      <c r="CI44" s="23">
        <f t="shared" ca="1" si="38"/>
        <v>157.19999999999999</v>
      </c>
      <c r="CJ44" s="23">
        <f t="shared" ca="1" si="38"/>
        <v>148.09999999999994</v>
      </c>
      <c r="CK44" s="23">
        <f t="shared" ca="1" si="38"/>
        <v>71.699999999999989</v>
      </c>
      <c r="CL44" s="23">
        <f t="shared" ca="1" si="38"/>
        <v>21</v>
      </c>
      <c r="CM44" s="23">
        <f t="shared" ca="1" si="38"/>
        <v>0</v>
      </c>
      <c r="CN44" s="23">
        <f t="shared" ca="1" si="38"/>
        <v>0</v>
      </c>
      <c r="CO44" s="18"/>
      <c r="CP44" s="18">
        <f t="shared" si="48"/>
        <v>2014</v>
      </c>
      <c r="CQ44" s="23">
        <f t="shared" ca="1" si="39"/>
        <v>0</v>
      </c>
      <c r="CR44" s="23">
        <f t="shared" ca="1" si="39"/>
        <v>0</v>
      </c>
      <c r="CS44" s="23">
        <f t="shared" ca="1" si="39"/>
        <v>0</v>
      </c>
      <c r="CT44" s="23">
        <f t="shared" ca="1" si="39"/>
        <v>0.69999999999999929</v>
      </c>
      <c r="CU44" s="23">
        <f t="shared" ca="1" si="39"/>
        <v>60.800000000000018</v>
      </c>
      <c r="CV44" s="23">
        <f t="shared" ca="1" si="39"/>
        <v>170.10000000000002</v>
      </c>
      <c r="CW44" s="23">
        <f t="shared" ca="1" si="39"/>
        <v>219.2</v>
      </c>
      <c r="CX44" s="23">
        <f t="shared" ca="1" si="39"/>
        <v>209.69999999999996</v>
      </c>
      <c r="CY44" s="23">
        <f t="shared" ca="1" si="39"/>
        <v>117.6</v>
      </c>
      <c r="CZ44" s="23">
        <f t="shared" ca="1" si="39"/>
        <v>40.200000000000003</v>
      </c>
      <c r="DA44" s="23">
        <f t="shared" ca="1" si="39"/>
        <v>0</v>
      </c>
      <c r="DB44" s="23">
        <f t="shared" ca="1" si="39"/>
        <v>0</v>
      </c>
      <c r="DC44" s="18"/>
      <c r="DD44" s="18">
        <f t="shared" si="49"/>
        <v>2014</v>
      </c>
      <c r="DE44" s="23">
        <f t="shared" ca="1" si="40"/>
        <v>0</v>
      </c>
      <c r="DF44" s="23">
        <f t="shared" ca="1" si="40"/>
        <v>0</v>
      </c>
      <c r="DG44" s="23">
        <f t="shared" ca="1" si="40"/>
        <v>0</v>
      </c>
      <c r="DH44" s="23">
        <f t="shared" ca="1" si="40"/>
        <v>2.6999999999999993</v>
      </c>
      <c r="DI44" s="23">
        <f t="shared" ca="1" si="40"/>
        <v>100.79999999999998</v>
      </c>
      <c r="DJ44" s="23">
        <f t="shared" ca="1" si="40"/>
        <v>230.1</v>
      </c>
      <c r="DK44" s="23">
        <f t="shared" ca="1" si="40"/>
        <v>281.19999999999993</v>
      </c>
      <c r="DL44" s="23">
        <f t="shared" ca="1" si="40"/>
        <v>271.70000000000005</v>
      </c>
      <c r="DM44" s="23">
        <f t="shared" ca="1" si="40"/>
        <v>166.09999999999994</v>
      </c>
      <c r="DN44" s="23">
        <f t="shared" ca="1" si="40"/>
        <v>67.59999999999998</v>
      </c>
      <c r="DO44" s="23">
        <f t="shared" ca="1" si="40"/>
        <v>3.2999999999999989</v>
      </c>
      <c r="DP44" s="23">
        <f t="shared" ca="1" si="40"/>
        <v>0</v>
      </c>
      <c r="DQ44" s="18"/>
      <c r="DR44" s="18">
        <f t="shared" si="50"/>
        <v>2014</v>
      </c>
      <c r="DS44" s="23">
        <f t="shared" ca="1" si="41"/>
        <v>0</v>
      </c>
      <c r="DT44" s="23">
        <f t="shared" ca="1" si="41"/>
        <v>0</v>
      </c>
      <c r="DU44" s="23">
        <f t="shared" ca="1" si="41"/>
        <v>0</v>
      </c>
      <c r="DV44" s="23">
        <f t="shared" ca="1" si="41"/>
        <v>12.599999999999998</v>
      </c>
      <c r="DW44" s="23">
        <f t="shared" ca="1" si="41"/>
        <v>148.19999999999999</v>
      </c>
      <c r="DX44" s="23">
        <f t="shared" ca="1" si="41"/>
        <v>290.09999999999997</v>
      </c>
      <c r="DY44" s="23">
        <f t="shared" ca="1" si="41"/>
        <v>343.19999999999993</v>
      </c>
      <c r="DZ44" s="23">
        <f t="shared" ca="1" si="41"/>
        <v>333.7000000000001</v>
      </c>
      <c r="EA44" s="23">
        <f t="shared" ca="1" si="41"/>
        <v>219.39999999999995</v>
      </c>
      <c r="EB44" s="23">
        <f t="shared" ca="1" si="41"/>
        <v>110.99999999999999</v>
      </c>
      <c r="EC44" s="23">
        <f t="shared" ca="1" si="41"/>
        <v>10.6</v>
      </c>
      <c r="ED44" s="23">
        <f t="shared" ca="1" si="41"/>
        <v>0.5</v>
      </c>
      <c r="EE44" s="18"/>
    </row>
    <row r="45" spans="1:135">
      <c r="A45">
        <v>2005</v>
      </c>
      <c r="B45">
        <v>8</v>
      </c>
      <c r="C45" s="15">
        <v>22.248387096774191</v>
      </c>
      <c r="D45">
        <v>25.799999999999994</v>
      </c>
      <c r="E45">
        <v>33.5</v>
      </c>
      <c r="F45">
        <v>7.5999999999999979</v>
      </c>
      <c r="G45">
        <v>77.299999999999983</v>
      </c>
      <c r="H45">
        <v>0.69999999999999929</v>
      </c>
      <c r="I45">
        <v>132.39999999999998</v>
      </c>
      <c r="J45">
        <v>0</v>
      </c>
      <c r="K45">
        <v>193.70000000000005</v>
      </c>
      <c r="L45">
        <v>0</v>
      </c>
      <c r="M45">
        <v>255.7000000000001</v>
      </c>
      <c r="N45">
        <v>0</v>
      </c>
      <c r="O45">
        <v>317.7000000000001</v>
      </c>
      <c r="P45">
        <v>0</v>
      </c>
      <c r="Q45">
        <v>379.7000000000001</v>
      </c>
      <c r="R45">
        <v>0</v>
      </c>
      <c r="S45">
        <v>441.7000000000001</v>
      </c>
      <c r="X45" s="18">
        <f t="shared" si="42"/>
        <v>2015</v>
      </c>
      <c r="Y45" s="23">
        <f t="shared" ca="1" si="43"/>
        <v>0</v>
      </c>
      <c r="Z45" s="23">
        <f t="shared" ca="1" si="33"/>
        <v>0</v>
      </c>
      <c r="AA45" s="23">
        <f t="shared" ca="1" si="33"/>
        <v>0</v>
      </c>
      <c r="AB45" s="23">
        <f t="shared" ca="1" si="33"/>
        <v>0</v>
      </c>
      <c r="AC45" s="23">
        <f t="shared" ca="1" si="33"/>
        <v>0</v>
      </c>
      <c r="AD45" s="23">
        <f t="shared" ca="1" si="33"/>
        <v>0</v>
      </c>
      <c r="AE45" s="23">
        <f t="shared" ca="1" si="33"/>
        <v>5.6999999999999993</v>
      </c>
      <c r="AF45" s="23">
        <f t="shared" ca="1" si="33"/>
        <v>8.8000000000000007</v>
      </c>
      <c r="AG45" s="23">
        <f t="shared" ca="1" si="33"/>
        <v>7.7999999999999972</v>
      </c>
      <c r="AH45" s="23">
        <f t="shared" ca="1" si="33"/>
        <v>0</v>
      </c>
      <c r="AI45" s="23">
        <f t="shared" ca="1" si="33"/>
        <v>0</v>
      </c>
      <c r="AJ45" s="23">
        <f t="shared" ca="1" si="33"/>
        <v>0</v>
      </c>
      <c r="AK45" s="18"/>
      <c r="AL45" s="18">
        <f t="shared" si="44"/>
        <v>2015</v>
      </c>
      <c r="AM45" s="23">
        <f t="shared" ca="1" si="34"/>
        <v>0</v>
      </c>
      <c r="AN45" s="23">
        <f t="shared" ca="1" si="34"/>
        <v>0</v>
      </c>
      <c r="AO45" s="23">
        <f t="shared" ca="1" si="34"/>
        <v>0</v>
      </c>
      <c r="AP45" s="23">
        <f t="shared" ca="1" si="34"/>
        <v>0</v>
      </c>
      <c r="AQ45" s="23">
        <f t="shared" ca="1" si="34"/>
        <v>0</v>
      </c>
      <c r="AR45" s="23">
        <f t="shared" ca="1" si="34"/>
        <v>1.8000000000000007</v>
      </c>
      <c r="AS45" s="23">
        <f t="shared" ca="1" si="34"/>
        <v>25.900000000000002</v>
      </c>
      <c r="AT45" s="23">
        <f t="shared" ca="1" si="34"/>
        <v>27.4</v>
      </c>
      <c r="AU45" s="23">
        <f t="shared" ca="1" si="34"/>
        <v>22.4</v>
      </c>
      <c r="AV45" s="23">
        <f t="shared" ca="1" si="34"/>
        <v>0</v>
      </c>
      <c r="AW45" s="23">
        <f t="shared" ca="1" si="34"/>
        <v>0</v>
      </c>
      <c r="AX45" s="23">
        <f t="shared" ca="1" si="34"/>
        <v>0</v>
      </c>
      <c r="AY45" s="19"/>
      <c r="AZ45" s="18">
        <f t="shared" si="45"/>
        <v>2015</v>
      </c>
      <c r="BA45" s="23">
        <f t="shared" ca="1" si="35"/>
        <v>0</v>
      </c>
      <c r="BB45" s="23">
        <f t="shared" ca="1" si="35"/>
        <v>0</v>
      </c>
      <c r="BC45" s="23">
        <f t="shared" ca="1" si="35"/>
        <v>0</v>
      </c>
      <c r="BD45" s="23">
        <f t="shared" ca="1" si="35"/>
        <v>0</v>
      </c>
      <c r="BE45" s="23">
        <f t="shared" ca="1" si="35"/>
        <v>1.3000000000000007</v>
      </c>
      <c r="BF45" s="23">
        <f t="shared" ca="1" si="35"/>
        <v>9.4000000000000021</v>
      </c>
      <c r="BG45" s="23">
        <f t="shared" ca="1" si="35"/>
        <v>62.699999999999989</v>
      </c>
      <c r="BH45" s="23">
        <f t="shared" ca="1" si="35"/>
        <v>64.699999999999989</v>
      </c>
      <c r="BI45" s="23">
        <f t="shared" ca="1" si="35"/>
        <v>43.199999999999989</v>
      </c>
      <c r="BJ45" s="23">
        <f t="shared" ca="1" si="35"/>
        <v>0</v>
      </c>
      <c r="BK45" s="23">
        <f t="shared" ca="1" si="35"/>
        <v>0</v>
      </c>
      <c r="BL45" s="23">
        <f t="shared" ca="1" si="35"/>
        <v>0</v>
      </c>
      <c r="BM45" s="19">
        <f t="shared" ca="1" si="36"/>
        <v>181.29999999999995</v>
      </c>
      <c r="BN45" s="18">
        <f t="shared" si="46"/>
        <v>2015</v>
      </c>
      <c r="BO45" s="23">
        <f t="shared" ca="1" si="37"/>
        <v>0</v>
      </c>
      <c r="BP45" s="23">
        <f t="shared" ca="1" si="37"/>
        <v>0</v>
      </c>
      <c r="BQ45" s="23">
        <f t="shared" ca="1" si="37"/>
        <v>0</v>
      </c>
      <c r="BR45" s="23">
        <f t="shared" ca="1" si="37"/>
        <v>0</v>
      </c>
      <c r="BS45" s="23">
        <f t="shared" ca="1" si="37"/>
        <v>12.600000000000005</v>
      </c>
      <c r="BT45" s="23">
        <f t="shared" ca="1" si="37"/>
        <v>32.400000000000006</v>
      </c>
      <c r="BU45" s="23">
        <f t="shared" ca="1" si="37"/>
        <v>111.8</v>
      </c>
      <c r="BV45" s="23">
        <f t="shared" ca="1" si="37"/>
        <v>122.10000000000001</v>
      </c>
      <c r="BW45" s="23">
        <f t="shared" ca="1" si="37"/>
        <v>79.699999999999989</v>
      </c>
      <c r="BX45" s="23">
        <f t="shared" ca="1" si="37"/>
        <v>0</v>
      </c>
      <c r="BY45" s="23">
        <f t="shared" ca="1" si="37"/>
        <v>0</v>
      </c>
      <c r="BZ45" s="23">
        <f t="shared" ca="1" si="37"/>
        <v>0</v>
      </c>
      <c r="CA45" s="18"/>
      <c r="CB45" s="18">
        <f t="shared" si="47"/>
        <v>2015</v>
      </c>
      <c r="CC45" s="23">
        <f t="shared" ca="1" si="38"/>
        <v>0</v>
      </c>
      <c r="CD45" s="23">
        <f t="shared" ca="1" si="38"/>
        <v>0</v>
      </c>
      <c r="CE45" s="23">
        <f t="shared" ca="1" si="38"/>
        <v>0</v>
      </c>
      <c r="CF45" s="23">
        <f t="shared" ca="1" si="38"/>
        <v>0</v>
      </c>
      <c r="CG45" s="23">
        <f t="shared" ca="1" si="38"/>
        <v>37.000000000000007</v>
      </c>
      <c r="CH45" s="23">
        <f t="shared" ca="1" si="38"/>
        <v>75.5</v>
      </c>
      <c r="CI45" s="23">
        <f t="shared" ca="1" si="38"/>
        <v>168.99999999999997</v>
      </c>
      <c r="CJ45" s="23">
        <f t="shared" ca="1" si="38"/>
        <v>184.1</v>
      </c>
      <c r="CK45" s="23">
        <f t="shared" ca="1" si="38"/>
        <v>127.4</v>
      </c>
      <c r="CL45" s="23">
        <f t="shared" ca="1" si="38"/>
        <v>3.0999999999999996</v>
      </c>
      <c r="CM45" s="23">
        <f t="shared" ca="1" si="38"/>
        <v>0</v>
      </c>
      <c r="CN45" s="23">
        <f t="shared" ca="1" si="38"/>
        <v>0</v>
      </c>
      <c r="CO45" s="18"/>
      <c r="CP45" s="18">
        <f t="shared" si="48"/>
        <v>2015</v>
      </c>
      <c r="CQ45" s="23">
        <f t="shared" ca="1" si="39"/>
        <v>0</v>
      </c>
      <c r="CR45" s="23">
        <f t="shared" ca="1" si="39"/>
        <v>0</v>
      </c>
      <c r="CS45" s="23">
        <f t="shared" ca="1" si="39"/>
        <v>0</v>
      </c>
      <c r="CT45" s="23">
        <f t="shared" ca="1" si="39"/>
        <v>0</v>
      </c>
      <c r="CU45" s="23">
        <f t="shared" ca="1" si="39"/>
        <v>73.500000000000014</v>
      </c>
      <c r="CV45" s="23">
        <f t="shared" ca="1" si="39"/>
        <v>127.09999999999997</v>
      </c>
      <c r="CW45" s="23">
        <f t="shared" ca="1" si="39"/>
        <v>230.8</v>
      </c>
      <c r="CX45" s="23">
        <f t="shared" ca="1" si="39"/>
        <v>246.1</v>
      </c>
      <c r="CY45" s="23">
        <f t="shared" ca="1" si="39"/>
        <v>183.20000000000002</v>
      </c>
      <c r="CZ45" s="23">
        <f t="shared" ca="1" si="39"/>
        <v>10.6</v>
      </c>
      <c r="DA45" s="23">
        <f t="shared" ca="1" si="39"/>
        <v>2.5</v>
      </c>
      <c r="DB45" s="23">
        <f t="shared" ca="1" si="39"/>
        <v>0</v>
      </c>
      <c r="DC45" s="18"/>
      <c r="DD45" s="18">
        <f t="shared" si="49"/>
        <v>2015</v>
      </c>
      <c r="DE45" s="23">
        <f t="shared" ca="1" si="40"/>
        <v>0</v>
      </c>
      <c r="DF45" s="23">
        <f t="shared" ca="1" si="40"/>
        <v>0</v>
      </c>
      <c r="DG45" s="23">
        <f t="shared" ca="1" si="40"/>
        <v>0</v>
      </c>
      <c r="DH45" s="23">
        <f t="shared" ca="1" si="40"/>
        <v>2.0999999999999996</v>
      </c>
      <c r="DI45" s="23">
        <f t="shared" ca="1" si="40"/>
        <v>120.2</v>
      </c>
      <c r="DJ45" s="23">
        <f t="shared" ca="1" si="40"/>
        <v>185.79999999999998</v>
      </c>
      <c r="DK45" s="23">
        <f t="shared" ca="1" si="40"/>
        <v>292.8</v>
      </c>
      <c r="DL45" s="23">
        <f t="shared" ca="1" si="40"/>
        <v>308.10000000000002</v>
      </c>
      <c r="DM45" s="23">
        <f t="shared" ca="1" si="40"/>
        <v>241.50000000000003</v>
      </c>
      <c r="DN45" s="23">
        <f t="shared" ca="1" si="40"/>
        <v>25.499999999999993</v>
      </c>
      <c r="DO45" s="23">
        <f t="shared" ca="1" si="40"/>
        <v>14.799999999999999</v>
      </c>
      <c r="DP45" s="23">
        <f t="shared" ca="1" si="40"/>
        <v>0</v>
      </c>
      <c r="DQ45" s="18"/>
      <c r="DR45" s="18">
        <f t="shared" si="50"/>
        <v>2015</v>
      </c>
      <c r="DS45" s="23">
        <f t="shared" ca="1" si="41"/>
        <v>0</v>
      </c>
      <c r="DT45" s="23">
        <f t="shared" ca="1" si="41"/>
        <v>0</v>
      </c>
      <c r="DU45" s="23">
        <f t="shared" ca="1" si="41"/>
        <v>0</v>
      </c>
      <c r="DV45" s="23">
        <f t="shared" ca="1" si="41"/>
        <v>10.7</v>
      </c>
      <c r="DW45" s="23">
        <f t="shared" ca="1" si="41"/>
        <v>174.6</v>
      </c>
      <c r="DX45" s="23">
        <f t="shared" ca="1" si="41"/>
        <v>245.79999999999998</v>
      </c>
      <c r="DY45" s="23">
        <f t="shared" ca="1" si="41"/>
        <v>354.79999999999995</v>
      </c>
      <c r="DZ45" s="23">
        <f t="shared" ca="1" si="41"/>
        <v>370.09999999999997</v>
      </c>
      <c r="EA45" s="23">
        <f t="shared" ca="1" si="41"/>
        <v>301.49999999999994</v>
      </c>
      <c r="EB45" s="23">
        <f t="shared" ca="1" si="41"/>
        <v>54.900000000000006</v>
      </c>
      <c r="EC45" s="23">
        <f t="shared" ca="1" si="41"/>
        <v>34.9</v>
      </c>
      <c r="ED45" s="23">
        <f t="shared" ca="1" si="41"/>
        <v>4.8999999999999986</v>
      </c>
      <c r="EE45" s="18"/>
    </row>
    <row r="46" spans="1:135">
      <c r="A46">
        <v>2005</v>
      </c>
      <c r="B46">
        <v>9</v>
      </c>
      <c r="C46" s="15">
        <v>18.260000000000002</v>
      </c>
      <c r="D46">
        <v>117.70000000000002</v>
      </c>
      <c r="E46">
        <v>5.5</v>
      </c>
      <c r="F46">
        <v>71.8</v>
      </c>
      <c r="G46">
        <v>19.600000000000001</v>
      </c>
      <c r="H46">
        <v>36</v>
      </c>
      <c r="I46">
        <v>43.8</v>
      </c>
      <c r="J46">
        <v>15.899999999999999</v>
      </c>
      <c r="K46">
        <v>83.699999999999989</v>
      </c>
      <c r="L46">
        <v>6.1999999999999993</v>
      </c>
      <c r="M46">
        <v>134</v>
      </c>
      <c r="N46">
        <v>2.1999999999999993</v>
      </c>
      <c r="O46">
        <v>190.00000000000003</v>
      </c>
      <c r="P46">
        <v>0.19999999999999929</v>
      </c>
      <c r="Q46">
        <v>248.00000000000006</v>
      </c>
      <c r="R46">
        <v>0</v>
      </c>
      <c r="S46">
        <v>307.80000000000007</v>
      </c>
      <c r="X46" s="18">
        <f t="shared" si="42"/>
        <v>2016</v>
      </c>
      <c r="Y46" s="23">
        <f t="shared" ca="1" si="43"/>
        <v>0</v>
      </c>
      <c r="Z46" s="23">
        <f t="shared" ca="1" si="33"/>
        <v>0</v>
      </c>
      <c r="AA46" s="23">
        <f t="shared" ca="1" si="33"/>
        <v>0</v>
      </c>
      <c r="AB46" s="23">
        <f t="shared" ca="1" si="33"/>
        <v>0</v>
      </c>
      <c r="AC46" s="23">
        <f t="shared" ca="1" si="33"/>
        <v>0.19999999999999929</v>
      </c>
      <c r="AD46" s="23">
        <f t="shared" ca="1" si="33"/>
        <v>0.80000000000000071</v>
      </c>
      <c r="AE46" s="23">
        <f t="shared" ca="1" si="33"/>
        <v>36.099999999999994</v>
      </c>
      <c r="AF46" s="23">
        <f t="shared" ca="1" si="33"/>
        <v>33</v>
      </c>
      <c r="AG46" s="23">
        <f t="shared" ca="1" si="33"/>
        <v>3.6999999999999993</v>
      </c>
      <c r="AH46" s="23">
        <f t="shared" ca="1" si="33"/>
        <v>0</v>
      </c>
      <c r="AI46" s="23">
        <f t="shared" ca="1" si="33"/>
        <v>0</v>
      </c>
      <c r="AJ46" s="23">
        <f t="shared" ca="1" si="33"/>
        <v>0</v>
      </c>
      <c r="AK46" s="18"/>
      <c r="AL46" s="18">
        <f t="shared" si="44"/>
        <v>2016</v>
      </c>
      <c r="AM46" s="23">
        <f t="shared" ca="1" si="34"/>
        <v>0</v>
      </c>
      <c r="AN46" s="23">
        <f t="shared" ca="1" si="34"/>
        <v>0</v>
      </c>
      <c r="AO46" s="23">
        <f t="shared" ca="1" si="34"/>
        <v>0</v>
      </c>
      <c r="AP46" s="23">
        <f t="shared" ca="1" si="34"/>
        <v>0</v>
      </c>
      <c r="AQ46" s="23">
        <f t="shared" ca="1" si="34"/>
        <v>4.1000000000000014</v>
      </c>
      <c r="AR46" s="23">
        <f t="shared" ca="1" si="34"/>
        <v>6.3999999999999986</v>
      </c>
      <c r="AS46" s="23">
        <f t="shared" ca="1" si="34"/>
        <v>73.100000000000009</v>
      </c>
      <c r="AT46" s="23">
        <f t="shared" ca="1" si="34"/>
        <v>74.599999999999994</v>
      </c>
      <c r="AU46" s="23">
        <f t="shared" ca="1" si="34"/>
        <v>12.900000000000002</v>
      </c>
      <c r="AV46" s="23">
        <f t="shared" ca="1" si="34"/>
        <v>0</v>
      </c>
      <c r="AW46" s="23">
        <f t="shared" ca="1" si="34"/>
        <v>0</v>
      </c>
      <c r="AX46" s="23">
        <f t="shared" ca="1" si="34"/>
        <v>0</v>
      </c>
      <c r="AY46" s="19"/>
      <c r="AZ46" s="18">
        <f t="shared" si="45"/>
        <v>2016</v>
      </c>
      <c r="BA46" s="23">
        <f t="shared" ca="1" si="35"/>
        <v>0</v>
      </c>
      <c r="BB46" s="23">
        <f t="shared" ca="1" si="35"/>
        <v>0</v>
      </c>
      <c r="BC46" s="23">
        <f t="shared" ca="1" si="35"/>
        <v>0</v>
      </c>
      <c r="BD46" s="23">
        <f t="shared" ca="1" si="35"/>
        <v>0</v>
      </c>
      <c r="BE46" s="23">
        <f t="shared" ca="1" si="35"/>
        <v>15.600000000000001</v>
      </c>
      <c r="BF46" s="23">
        <f t="shared" ca="1" si="35"/>
        <v>23.599999999999994</v>
      </c>
      <c r="BG46" s="23">
        <f t="shared" ca="1" si="35"/>
        <v>119.39999999999999</v>
      </c>
      <c r="BH46" s="23">
        <f t="shared" ca="1" si="35"/>
        <v>131.1</v>
      </c>
      <c r="BI46" s="23">
        <f t="shared" ca="1" si="35"/>
        <v>31.400000000000002</v>
      </c>
      <c r="BJ46" s="23">
        <f t="shared" ca="1" si="35"/>
        <v>0.69999999999999929</v>
      </c>
      <c r="BK46" s="23">
        <f t="shared" ca="1" si="35"/>
        <v>0</v>
      </c>
      <c r="BL46" s="23">
        <f t="shared" ca="1" si="35"/>
        <v>0</v>
      </c>
      <c r="BM46" s="19">
        <f t="shared" ca="1" si="36"/>
        <v>321.79999999999995</v>
      </c>
      <c r="BN46" s="18">
        <f t="shared" si="46"/>
        <v>2016</v>
      </c>
      <c r="BO46" s="23">
        <f t="shared" ca="1" si="37"/>
        <v>0</v>
      </c>
      <c r="BP46" s="23">
        <f t="shared" ca="1" si="37"/>
        <v>0</v>
      </c>
      <c r="BQ46" s="23">
        <f t="shared" ca="1" si="37"/>
        <v>0</v>
      </c>
      <c r="BR46" s="23">
        <f t="shared" ca="1" si="37"/>
        <v>0</v>
      </c>
      <c r="BS46" s="23">
        <f t="shared" ca="1" si="37"/>
        <v>30.300000000000004</v>
      </c>
      <c r="BT46" s="23">
        <f t="shared" ca="1" si="37"/>
        <v>59.600000000000009</v>
      </c>
      <c r="BU46" s="23">
        <f t="shared" ca="1" si="37"/>
        <v>180.00000000000003</v>
      </c>
      <c r="BV46" s="23">
        <f t="shared" ca="1" si="37"/>
        <v>191.29999999999998</v>
      </c>
      <c r="BW46" s="23">
        <f t="shared" ca="1" si="37"/>
        <v>59.8</v>
      </c>
      <c r="BX46" s="23">
        <f t="shared" ca="1" si="37"/>
        <v>4.6999999999999993</v>
      </c>
      <c r="BY46" s="23">
        <f t="shared" ca="1" si="37"/>
        <v>0</v>
      </c>
      <c r="BZ46" s="23">
        <f t="shared" ca="1" si="37"/>
        <v>0</v>
      </c>
      <c r="CA46" s="18"/>
      <c r="CB46" s="18">
        <f t="shared" si="47"/>
        <v>2016</v>
      </c>
      <c r="CC46" s="23">
        <f t="shared" ca="1" si="38"/>
        <v>0</v>
      </c>
      <c r="CD46" s="23">
        <f t="shared" ca="1" si="38"/>
        <v>0</v>
      </c>
      <c r="CE46" s="23">
        <f t="shared" ca="1" si="38"/>
        <v>0</v>
      </c>
      <c r="CF46" s="23">
        <f t="shared" ca="1" si="38"/>
        <v>0</v>
      </c>
      <c r="CG46" s="23">
        <f t="shared" ca="1" si="38"/>
        <v>53.500000000000007</v>
      </c>
      <c r="CH46" s="23">
        <f t="shared" ca="1" si="38"/>
        <v>106.2</v>
      </c>
      <c r="CI46" s="23">
        <f t="shared" ca="1" si="38"/>
        <v>242.00000000000009</v>
      </c>
      <c r="CJ46" s="23">
        <f t="shared" ca="1" si="38"/>
        <v>253.3</v>
      </c>
      <c r="CK46" s="23">
        <f t="shared" ca="1" si="38"/>
        <v>102.7</v>
      </c>
      <c r="CL46" s="23">
        <f t="shared" ca="1" si="38"/>
        <v>16.3</v>
      </c>
      <c r="CM46" s="23">
        <f t="shared" ca="1" si="38"/>
        <v>0</v>
      </c>
      <c r="CN46" s="23">
        <f t="shared" ca="1" si="38"/>
        <v>0</v>
      </c>
      <c r="CO46" s="18"/>
      <c r="CP46" s="18">
        <f t="shared" si="48"/>
        <v>2016</v>
      </c>
      <c r="CQ46" s="23">
        <f t="shared" ca="1" si="39"/>
        <v>0</v>
      </c>
      <c r="CR46" s="23">
        <f t="shared" ca="1" si="39"/>
        <v>0</v>
      </c>
      <c r="CS46" s="23">
        <f t="shared" ca="1" si="39"/>
        <v>0</v>
      </c>
      <c r="CT46" s="23">
        <f t="shared" ca="1" si="39"/>
        <v>0.40000000000000036</v>
      </c>
      <c r="CU46" s="23">
        <f t="shared" ca="1" si="39"/>
        <v>80.099999999999994</v>
      </c>
      <c r="CV46" s="23">
        <f t="shared" ca="1" si="39"/>
        <v>162.89999999999998</v>
      </c>
      <c r="CW46" s="23">
        <f t="shared" ca="1" si="39"/>
        <v>304.00000000000006</v>
      </c>
      <c r="CX46" s="23">
        <f t="shared" ca="1" si="39"/>
        <v>315.3</v>
      </c>
      <c r="CY46" s="23">
        <f t="shared" ca="1" si="39"/>
        <v>155.50000000000003</v>
      </c>
      <c r="CZ46" s="23">
        <f t="shared" ca="1" si="39"/>
        <v>40.1</v>
      </c>
      <c r="DA46" s="23">
        <f t="shared" ca="1" si="39"/>
        <v>0.69999999999999929</v>
      </c>
      <c r="DB46" s="23">
        <f t="shared" ca="1" si="39"/>
        <v>0</v>
      </c>
      <c r="DC46" s="18"/>
      <c r="DD46" s="18">
        <f t="shared" si="49"/>
        <v>2016</v>
      </c>
      <c r="DE46" s="23">
        <f t="shared" ca="1" si="40"/>
        <v>0</v>
      </c>
      <c r="DF46" s="23">
        <f t="shared" ca="1" si="40"/>
        <v>0</v>
      </c>
      <c r="DG46" s="23">
        <f t="shared" ca="1" si="40"/>
        <v>0</v>
      </c>
      <c r="DH46" s="23">
        <f t="shared" ca="1" si="40"/>
        <v>3.5999999999999996</v>
      </c>
      <c r="DI46" s="23">
        <f t="shared" ca="1" si="40"/>
        <v>115.29999999999998</v>
      </c>
      <c r="DJ46" s="23">
        <f t="shared" ca="1" si="40"/>
        <v>222.89999999999998</v>
      </c>
      <c r="DK46" s="23">
        <f t="shared" ca="1" si="40"/>
        <v>366</v>
      </c>
      <c r="DL46" s="23">
        <f t="shared" ca="1" si="40"/>
        <v>377.3</v>
      </c>
      <c r="DM46" s="23">
        <f t="shared" ca="1" si="40"/>
        <v>213.49999999999997</v>
      </c>
      <c r="DN46" s="23">
        <f t="shared" ca="1" si="40"/>
        <v>68.90000000000002</v>
      </c>
      <c r="DO46" s="23">
        <f t="shared" ca="1" si="40"/>
        <v>2.6999999999999993</v>
      </c>
      <c r="DP46" s="23">
        <f t="shared" ca="1" si="40"/>
        <v>0</v>
      </c>
      <c r="DQ46" s="18"/>
      <c r="DR46" s="18">
        <f t="shared" si="50"/>
        <v>2016</v>
      </c>
      <c r="DS46" s="23">
        <f t="shared" ca="1" si="41"/>
        <v>0</v>
      </c>
      <c r="DT46" s="23">
        <f t="shared" ca="1" si="41"/>
        <v>0</v>
      </c>
      <c r="DU46" s="23">
        <f t="shared" ca="1" si="41"/>
        <v>0.80000000000000071</v>
      </c>
      <c r="DV46" s="23">
        <f t="shared" ca="1" si="41"/>
        <v>11.299999999999999</v>
      </c>
      <c r="DW46" s="23">
        <f t="shared" ca="1" si="41"/>
        <v>157.79999999999998</v>
      </c>
      <c r="DX46" s="23">
        <f t="shared" ca="1" si="41"/>
        <v>282.89999999999998</v>
      </c>
      <c r="DY46" s="23">
        <f t="shared" ca="1" si="41"/>
        <v>427.99999999999994</v>
      </c>
      <c r="DZ46" s="23">
        <f t="shared" ca="1" si="41"/>
        <v>439.3</v>
      </c>
      <c r="EA46" s="23">
        <f t="shared" ca="1" si="41"/>
        <v>272.40000000000003</v>
      </c>
      <c r="EB46" s="23">
        <f t="shared" ca="1" si="41"/>
        <v>102.20000000000002</v>
      </c>
      <c r="EC46" s="23">
        <f t="shared" ca="1" si="41"/>
        <v>10.5</v>
      </c>
      <c r="ED46" s="23">
        <f t="shared" ca="1" si="41"/>
        <v>0</v>
      </c>
      <c r="EE46" s="18"/>
    </row>
    <row r="47" spans="1:135">
      <c r="A47">
        <v>2005</v>
      </c>
      <c r="B47">
        <v>10</v>
      </c>
      <c r="C47" s="15">
        <v>10.706451612903228</v>
      </c>
      <c r="D47">
        <v>350.09999999999991</v>
      </c>
      <c r="E47">
        <v>0</v>
      </c>
      <c r="F47">
        <v>288.59999999999997</v>
      </c>
      <c r="G47">
        <v>0.5</v>
      </c>
      <c r="H47">
        <v>231.39999999999998</v>
      </c>
      <c r="I47">
        <v>5.3000000000000007</v>
      </c>
      <c r="J47">
        <v>178.89999999999998</v>
      </c>
      <c r="K47">
        <v>14.8</v>
      </c>
      <c r="L47">
        <v>129.19999999999999</v>
      </c>
      <c r="M47">
        <v>27.1</v>
      </c>
      <c r="N47">
        <v>84.8</v>
      </c>
      <c r="O47">
        <v>44.699999999999989</v>
      </c>
      <c r="P47">
        <v>49</v>
      </c>
      <c r="Q47">
        <v>70.899999999999977</v>
      </c>
      <c r="R47">
        <v>25.099999999999998</v>
      </c>
      <c r="S47">
        <v>108.99999999999997</v>
      </c>
      <c r="X47" s="18">
        <f t="shared" si="42"/>
        <v>2017</v>
      </c>
      <c r="Y47" s="23">
        <f t="shared" ca="1" si="43"/>
        <v>0</v>
      </c>
      <c r="Z47" s="23">
        <f t="shared" ca="1" si="33"/>
        <v>0</v>
      </c>
      <c r="AA47" s="23">
        <f t="shared" ca="1" si="33"/>
        <v>0</v>
      </c>
      <c r="AB47" s="23">
        <f t="shared" ca="1" si="33"/>
        <v>0</v>
      </c>
      <c r="AC47" s="23">
        <f t="shared" ca="1" si="33"/>
        <v>0</v>
      </c>
      <c r="AD47" s="23">
        <f t="shared" ca="1" si="33"/>
        <v>0</v>
      </c>
      <c r="AE47" s="23">
        <f t="shared" ca="1" si="33"/>
        <v>1.1999999999999993</v>
      </c>
      <c r="AF47" s="23">
        <f t="shared" ca="1" si="33"/>
        <v>2.5999999999999979</v>
      </c>
      <c r="AG47" s="23">
        <f t="shared" ca="1" si="33"/>
        <v>0</v>
      </c>
      <c r="AH47" s="23">
        <f t="shared" ca="1" si="33"/>
        <v>0</v>
      </c>
      <c r="AI47" s="23">
        <f t="shared" ca="1" si="33"/>
        <v>0</v>
      </c>
      <c r="AJ47" s="23">
        <f t="shared" ca="1" si="33"/>
        <v>0</v>
      </c>
      <c r="AK47" s="18"/>
      <c r="AL47" s="18">
        <f t="shared" si="44"/>
        <v>2017</v>
      </c>
      <c r="AM47" s="23">
        <f t="shared" ca="1" si="34"/>
        <v>0</v>
      </c>
      <c r="AN47" s="23">
        <f t="shared" ca="1" si="34"/>
        <v>0</v>
      </c>
      <c r="AO47" s="23">
        <f t="shared" ca="1" si="34"/>
        <v>0</v>
      </c>
      <c r="AP47" s="23">
        <f t="shared" ca="1" si="34"/>
        <v>0</v>
      </c>
      <c r="AQ47" s="23">
        <f t="shared" ca="1" si="34"/>
        <v>0</v>
      </c>
      <c r="AR47" s="23">
        <f t="shared" ca="1" si="34"/>
        <v>5.8999999999999986</v>
      </c>
      <c r="AS47" s="23">
        <f t="shared" ca="1" si="34"/>
        <v>18.100000000000001</v>
      </c>
      <c r="AT47" s="23">
        <f t="shared" ca="1" si="34"/>
        <v>15.099999999999998</v>
      </c>
      <c r="AU47" s="23">
        <f t="shared" ca="1" si="34"/>
        <v>8.5</v>
      </c>
      <c r="AV47" s="23">
        <f t="shared" ca="1" si="34"/>
        <v>0</v>
      </c>
      <c r="AW47" s="23">
        <f t="shared" ca="1" si="34"/>
        <v>0</v>
      </c>
      <c r="AX47" s="23">
        <f t="shared" ca="1" si="34"/>
        <v>0</v>
      </c>
      <c r="AY47" s="19"/>
      <c r="AZ47" s="18">
        <f t="shared" si="45"/>
        <v>2017</v>
      </c>
      <c r="BA47" s="23">
        <f t="shared" ca="1" si="35"/>
        <v>0</v>
      </c>
      <c r="BB47" s="23">
        <f t="shared" ca="1" si="35"/>
        <v>0</v>
      </c>
      <c r="BC47" s="23">
        <f t="shared" ca="1" si="35"/>
        <v>0</v>
      </c>
      <c r="BD47" s="23">
        <f t="shared" ca="1" si="35"/>
        <v>0</v>
      </c>
      <c r="BE47" s="23">
        <f t="shared" ca="1" si="35"/>
        <v>2</v>
      </c>
      <c r="BF47" s="23">
        <f t="shared" ca="1" si="35"/>
        <v>22.5</v>
      </c>
      <c r="BG47" s="23">
        <f t="shared" ca="1" si="35"/>
        <v>61.099999999999994</v>
      </c>
      <c r="BH47" s="23">
        <f t="shared" ca="1" si="35"/>
        <v>47.099999999999994</v>
      </c>
      <c r="BI47" s="23">
        <f t="shared" ca="1" si="35"/>
        <v>26.9</v>
      </c>
      <c r="BJ47" s="23">
        <f t="shared" ca="1" si="35"/>
        <v>0.19999999999999929</v>
      </c>
      <c r="BK47" s="23">
        <f t="shared" ca="1" si="35"/>
        <v>0</v>
      </c>
      <c r="BL47" s="23">
        <f t="shared" ca="1" si="35"/>
        <v>0</v>
      </c>
      <c r="BM47" s="19">
        <f t="shared" ca="1" si="36"/>
        <v>159.79999999999998</v>
      </c>
      <c r="BN47" s="18">
        <f t="shared" si="46"/>
        <v>2017</v>
      </c>
      <c r="BO47" s="23">
        <f t="shared" ca="1" si="37"/>
        <v>0</v>
      </c>
      <c r="BP47" s="23">
        <f t="shared" ca="1" si="37"/>
        <v>0</v>
      </c>
      <c r="BQ47" s="23">
        <f t="shared" ca="1" si="37"/>
        <v>0</v>
      </c>
      <c r="BR47" s="23">
        <f t="shared" ca="1" si="37"/>
        <v>0.89999999999999858</v>
      </c>
      <c r="BS47" s="23">
        <f t="shared" ca="1" si="37"/>
        <v>6.3999999999999986</v>
      </c>
      <c r="BT47" s="23">
        <f t="shared" ca="1" si="37"/>
        <v>55.399999999999991</v>
      </c>
      <c r="BU47" s="23">
        <f t="shared" ca="1" si="37"/>
        <v>119.39999999999999</v>
      </c>
      <c r="BV47" s="23">
        <f t="shared" ca="1" si="37"/>
        <v>92.09999999999998</v>
      </c>
      <c r="BW47" s="23">
        <f t="shared" ca="1" si="37"/>
        <v>58.099999999999994</v>
      </c>
      <c r="BX47" s="23">
        <f t="shared" ca="1" si="37"/>
        <v>9.9999999999999964</v>
      </c>
      <c r="BY47" s="23">
        <f t="shared" ca="1" si="37"/>
        <v>0</v>
      </c>
      <c r="BZ47" s="23">
        <f t="shared" ca="1" si="37"/>
        <v>0</v>
      </c>
      <c r="CA47" s="18"/>
      <c r="CB47" s="18">
        <f t="shared" si="47"/>
        <v>2017</v>
      </c>
      <c r="CC47" s="23">
        <f t="shared" ca="1" si="38"/>
        <v>0</v>
      </c>
      <c r="CD47" s="23">
        <f t="shared" ca="1" si="38"/>
        <v>0</v>
      </c>
      <c r="CE47" s="23">
        <f t="shared" ca="1" si="38"/>
        <v>0</v>
      </c>
      <c r="CF47" s="23">
        <f t="shared" ca="1" si="38"/>
        <v>3.6999999999999975</v>
      </c>
      <c r="CG47" s="23">
        <f t="shared" ca="1" si="38"/>
        <v>19.399999999999999</v>
      </c>
      <c r="CH47" s="23">
        <f t="shared" ca="1" si="38"/>
        <v>99.999999999999986</v>
      </c>
      <c r="CI47" s="23">
        <f t="shared" ca="1" si="38"/>
        <v>181.4</v>
      </c>
      <c r="CJ47" s="23">
        <f t="shared" ca="1" si="38"/>
        <v>146.60000000000002</v>
      </c>
      <c r="CK47" s="23">
        <f t="shared" ca="1" si="38"/>
        <v>95.9</v>
      </c>
      <c r="CL47" s="23">
        <f t="shared" ca="1" si="38"/>
        <v>30.099999999999998</v>
      </c>
      <c r="CM47" s="23">
        <f t="shared" ca="1" si="38"/>
        <v>0</v>
      </c>
      <c r="CN47" s="23">
        <f t="shared" ca="1" si="38"/>
        <v>0</v>
      </c>
      <c r="CO47" s="18"/>
      <c r="CP47" s="18">
        <f t="shared" si="48"/>
        <v>2017</v>
      </c>
      <c r="CQ47" s="23">
        <f t="shared" ca="1" si="39"/>
        <v>0</v>
      </c>
      <c r="CR47" s="23">
        <f t="shared" ca="1" si="39"/>
        <v>0</v>
      </c>
      <c r="CS47" s="23">
        <f t="shared" ca="1" si="39"/>
        <v>0</v>
      </c>
      <c r="CT47" s="23">
        <f t="shared" ca="1" si="39"/>
        <v>10.599999999999998</v>
      </c>
      <c r="CU47" s="23">
        <f t="shared" ca="1" si="39"/>
        <v>45.5</v>
      </c>
      <c r="CV47" s="23">
        <f t="shared" ca="1" si="39"/>
        <v>153.10000000000002</v>
      </c>
      <c r="CW47" s="23">
        <f t="shared" ca="1" si="39"/>
        <v>243.40000000000003</v>
      </c>
      <c r="CX47" s="23">
        <f t="shared" ca="1" si="39"/>
        <v>207.40000000000006</v>
      </c>
      <c r="CY47" s="23">
        <f t="shared" ca="1" si="39"/>
        <v>141.9</v>
      </c>
      <c r="CZ47" s="23">
        <f t="shared" ca="1" si="39"/>
        <v>61</v>
      </c>
      <c r="DA47" s="23">
        <f t="shared" ca="1" si="39"/>
        <v>0</v>
      </c>
      <c r="DB47" s="23">
        <f t="shared" ca="1" si="39"/>
        <v>0</v>
      </c>
      <c r="DC47" s="18"/>
      <c r="DD47" s="18">
        <f t="shared" si="49"/>
        <v>2017</v>
      </c>
      <c r="DE47" s="23">
        <f t="shared" ca="1" si="40"/>
        <v>0</v>
      </c>
      <c r="DF47" s="23">
        <f t="shared" ca="1" si="40"/>
        <v>0</v>
      </c>
      <c r="DG47" s="23">
        <f t="shared" ca="1" si="40"/>
        <v>0</v>
      </c>
      <c r="DH47" s="23">
        <f t="shared" ca="1" si="40"/>
        <v>21.4</v>
      </c>
      <c r="DI47" s="23">
        <f t="shared" ca="1" si="40"/>
        <v>80.100000000000009</v>
      </c>
      <c r="DJ47" s="23">
        <f t="shared" ca="1" si="40"/>
        <v>212.4</v>
      </c>
      <c r="DK47" s="23">
        <f t="shared" ca="1" si="40"/>
        <v>305.40000000000003</v>
      </c>
      <c r="DL47" s="23">
        <f t="shared" ca="1" si="40"/>
        <v>269.40000000000009</v>
      </c>
      <c r="DM47" s="23">
        <f t="shared" ca="1" si="40"/>
        <v>197.60000000000002</v>
      </c>
      <c r="DN47" s="23">
        <f t="shared" ca="1" si="40"/>
        <v>100.39999999999999</v>
      </c>
      <c r="DO47" s="23">
        <f t="shared" ca="1" si="40"/>
        <v>2.5</v>
      </c>
      <c r="DP47" s="23">
        <f t="shared" ca="1" si="40"/>
        <v>0</v>
      </c>
      <c r="DQ47" s="18"/>
      <c r="DR47" s="18">
        <f t="shared" si="50"/>
        <v>2017</v>
      </c>
      <c r="DS47" s="23">
        <f t="shared" ca="1" si="41"/>
        <v>0</v>
      </c>
      <c r="DT47" s="23">
        <f t="shared" ca="1" si="41"/>
        <v>0</v>
      </c>
      <c r="DU47" s="23">
        <f t="shared" ca="1" si="41"/>
        <v>0</v>
      </c>
      <c r="DV47" s="23">
        <f t="shared" ca="1" si="41"/>
        <v>36.5</v>
      </c>
      <c r="DW47" s="23">
        <f t="shared" ca="1" si="41"/>
        <v>125.89999999999998</v>
      </c>
      <c r="DX47" s="23">
        <f t="shared" ca="1" si="41"/>
        <v>272.40000000000003</v>
      </c>
      <c r="DY47" s="23">
        <f t="shared" ca="1" si="41"/>
        <v>367.4</v>
      </c>
      <c r="DZ47" s="23">
        <f t="shared" ca="1" si="41"/>
        <v>331.40000000000009</v>
      </c>
      <c r="EA47" s="23">
        <f t="shared" ca="1" si="41"/>
        <v>255.40000000000003</v>
      </c>
      <c r="EB47" s="23">
        <f t="shared" ca="1" si="41"/>
        <v>146.59999999999997</v>
      </c>
      <c r="EC47" s="23">
        <f t="shared" ca="1" si="41"/>
        <v>6.5</v>
      </c>
      <c r="ED47" s="23">
        <f t="shared" ca="1" si="41"/>
        <v>9.9999999999999645E-2</v>
      </c>
      <c r="EE47" s="18"/>
    </row>
    <row r="48" spans="1:135">
      <c r="A48">
        <v>2005</v>
      </c>
      <c r="B48">
        <v>11</v>
      </c>
      <c r="C48" s="15">
        <v>5.1899999999999995</v>
      </c>
      <c r="D48">
        <v>504.29999999999995</v>
      </c>
      <c r="E48">
        <v>0</v>
      </c>
      <c r="F48">
        <v>444.29999999999995</v>
      </c>
      <c r="G48">
        <v>0</v>
      </c>
      <c r="H48">
        <v>384.29999999999995</v>
      </c>
      <c r="I48">
        <v>0</v>
      </c>
      <c r="J48">
        <v>324.3</v>
      </c>
      <c r="K48">
        <v>0</v>
      </c>
      <c r="L48">
        <v>264.3</v>
      </c>
      <c r="M48">
        <v>0</v>
      </c>
      <c r="N48">
        <v>206.60000000000002</v>
      </c>
      <c r="O48">
        <v>2.3000000000000007</v>
      </c>
      <c r="P48">
        <v>156.69999999999999</v>
      </c>
      <c r="Q48">
        <v>12.400000000000002</v>
      </c>
      <c r="R48">
        <v>116.3</v>
      </c>
      <c r="S48">
        <v>32</v>
      </c>
      <c r="X48" s="18">
        <f t="shared" si="42"/>
        <v>2018</v>
      </c>
      <c r="Y48" s="23">
        <f t="shared" ca="1" si="43"/>
        <v>0</v>
      </c>
      <c r="Z48" s="23">
        <f t="shared" ca="1" si="43"/>
        <v>0</v>
      </c>
      <c r="AA48" s="23">
        <f t="shared" ca="1" si="43"/>
        <v>0</v>
      </c>
      <c r="AB48" s="23">
        <f t="shared" ca="1" si="43"/>
        <v>0</v>
      </c>
      <c r="AC48" s="23">
        <f t="shared" ca="1" si="43"/>
        <v>0.19999999999999929</v>
      </c>
      <c r="AD48" s="23">
        <f t="shared" ca="1" si="43"/>
        <v>3.3999999999999986</v>
      </c>
      <c r="AE48" s="23">
        <f t="shared" ca="1" si="43"/>
        <v>28.899999999999991</v>
      </c>
      <c r="AF48" s="23">
        <f t="shared" ca="1" si="43"/>
        <v>25.200000000000006</v>
      </c>
      <c r="AG48" s="23">
        <f t="shared" ca="1" si="43"/>
        <v>9.5</v>
      </c>
      <c r="AH48" s="23">
        <f t="shared" ca="1" si="43"/>
        <v>0</v>
      </c>
      <c r="AI48" s="23">
        <f t="shared" ca="1" si="43"/>
        <v>0</v>
      </c>
      <c r="AJ48" s="23">
        <f t="shared" ca="1" si="43"/>
        <v>0</v>
      </c>
      <c r="AK48" s="18"/>
      <c r="AL48" s="18">
        <f t="shared" si="44"/>
        <v>2018</v>
      </c>
      <c r="AM48" s="23">
        <f t="shared" ref="AM48:AX51" ca="1" si="51">OFFSET($G$2,(ROW()-32)*12+COLUMN()-39,0)</f>
        <v>0</v>
      </c>
      <c r="AN48" s="23">
        <f t="shared" ca="1" si="51"/>
        <v>0</v>
      </c>
      <c r="AO48" s="23">
        <f t="shared" ca="1" si="51"/>
        <v>0</v>
      </c>
      <c r="AP48" s="23">
        <f t="shared" ca="1" si="51"/>
        <v>0</v>
      </c>
      <c r="AQ48" s="23">
        <f t="shared" ca="1" si="51"/>
        <v>2.1999999999999993</v>
      </c>
      <c r="AR48" s="23">
        <f t="shared" ca="1" si="51"/>
        <v>11.099999999999998</v>
      </c>
      <c r="AS48" s="23">
        <f t="shared" ca="1" si="51"/>
        <v>69.7</v>
      </c>
      <c r="AT48" s="23">
        <f t="shared" ca="1" si="51"/>
        <v>65.100000000000009</v>
      </c>
      <c r="AU48" s="23">
        <f t="shared" ca="1" si="51"/>
        <v>25.900000000000002</v>
      </c>
      <c r="AV48" s="23">
        <f t="shared" ca="1" si="51"/>
        <v>0</v>
      </c>
      <c r="AW48" s="23">
        <f t="shared" ca="1" si="51"/>
        <v>0</v>
      </c>
      <c r="AX48" s="23">
        <f t="shared" ca="1" si="51"/>
        <v>0</v>
      </c>
      <c r="AY48" s="19"/>
      <c r="AZ48" s="18">
        <f t="shared" si="45"/>
        <v>2018</v>
      </c>
      <c r="BA48" s="23">
        <f t="shared" ref="BA48:BL51" ca="1" si="52">OFFSET($I$2,(ROW()-32)*12+COLUMN()-53,0)</f>
        <v>0</v>
      </c>
      <c r="BB48" s="23">
        <f t="shared" ca="1" si="52"/>
        <v>0</v>
      </c>
      <c r="BC48" s="23">
        <f t="shared" ca="1" si="52"/>
        <v>0</v>
      </c>
      <c r="BD48" s="23">
        <f t="shared" ca="1" si="52"/>
        <v>0</v>
      </c>
      <c r="BE48" s="23">
        <f t="shared" ca="1" si="52"/>
        <v>8.6999999999999993</v>
      </c>
      <c r="BF48" s="23">
        <f t="shared" ca="1" si="52"/>
        <v>21.299999999999997</v>
      </c>
      <c r="BG48" s="23">
        <f t="shared" ca="1" si="52"/>
        <v>119.3</v>
      </c>
      <c r="BH48" s="23">
        <f t="shared" ca="1" si="52"/>
        <v>117</v>
      </c>
      <c r="BI48" s="23">
        <f t="shared" ca="1" si="52"/>
        <v>52.800000000000004</v>
      </c>
      <c r="BJ48" s="23">
        <f t="shared" ca="1" si="52"/>
        <v>2.1999999999999993</v>
      </c>
      <c r="BK48" s="23">
        <f t="shared" ca="1" si="52"/>
        <v>0</v>
      </c>
      <c r="BL48" s="23">
        <f t="shared" ca="1" si="52"/>
        <v>0</v>
      </c>
      <c r="BM48" s="19">
        <f t="shared" ca="1" si="36"/>
        <v>321.29999999999995</v>
      </c>
      <c r="BN48" s="18">
        <f t="shared" si="46"/>
        <v>2018</v>
      </c>
      <c r="BO48" s="23">
        <f t="shared" ref="BO48:BZ51" ca="1" si="53">OFFSET($K$2,(ROW()-32)*12+COLUMN()-67,0)</f>
        <v>0</v>
      </c>
      <c r="BP48" s="23">
        <f t="shared" ca="1" si="53"/>
        <v>0</v>
      </c>
      <c r="BQ48" s="23">
        <f t="shared" ca="1" si="53"/>
        <v>0</v>
      </c>
      <c r="BR48" s="23">
        <f t="shared" ca="1" si="53"/>
        <v>0</v>
      </c>
      <c r="BS48" s="23">
        <f t="shared" ca="1" si="53"/>
        <v>22.7</v>
      </c>
      <c r="BT48" s="23">
        <f t="shared" ca="1" si="53"/>
        <v>43.8</v>
      </c>
      <c r="BU48" s="23">
        <f t="shared" ca="1" si="53"/>
        <v>179.6</v>
      </c>
      <c r="BV48" s="23">
        <f t="shared" ca="1" si="53"/>
        <v>176.60000000000002</v>
      </c>
      <c r="BW48" s="23">
        <f t="shared" ca="1" si="53"/>
        <v>83.899999999999991</v>
      </c>
      <c r="BX48" s="23">
        <f t="shared" ca="1" si="53"/>
        <v>7.3000000000000007</v>
      </c>
      <c r="BY48" s="23">
        <f t="shared" ca="1" si="53"/>
        <v>0</v>
      </c>
      <c r="BZ48" s="23">
        <f t="shared" ca="1" si="53"/>
        <v>0</v>
      </c>
      <c r="CA48" s="18"/>
      <c r="CB48" s="18">
        <f t="shared" si="47"/>
        <v>2018</v>
      </c>
      <c r="CC48" s="23">
        <f t="shared" ref="CC48:CN51" ca="1" si="54">OFFSET($M$2,(ROW()-32)*12+COLUMN()-81,0)</f>
        <v>0</v>
      </c>
      <c r="CD48" s="23">
        <f t="shared" ca="1" si="54"/>
        <v>0</v>
      </c>
      <c r="CE48" s="23">
        <f t="shared" ca="1" si="54"/>
        <v>0</v>
      </c>
      <c r="CF48" s="23">
        <f t="shared" ca="1" si="54"/>
        <v>0</v>
      </c>
      <c r="CG48" s="23">
        <f t="shared" ca="1" si="54"/>
        <v>40.700000000000003</v>
      </c>
      <c r="CH48" s="23">
        <f t="shared" ca="1" si="54"/>
        <v>88.100000000000009</v>
      </c>
      <c r="CI48" s="23">
        <f t="shared" ca="1" si="54"/>
        <v>241.59999999999994</v>
      </c>
      <c r="CJ48" s="23">
        <f t="shared" ca="1" si="54"/>
        <v>238.60000000000005</v>
      </c>
      <c r="CK48" s="23">
        <f t="shared" ca="1" si="54"/>
        <v>120.6</v>
      </c>
      <c r="CL48" s="23">
        <f t="shared" ca="1" si="54"/>
        <v>14.600000000000001</v>
      </c>
      <c r="CM48" s="23">
        <f t="shared" ca="1" si="54"/>
        <v>0</v>
      </c>
      <c r="CN48" s="23">
        <f t="shared" ca="1" si="54"/>
        <v>0</v>
      </c>
      <c r="CO48" s="18"/>
      <c r="CP48" s="18">
        <f t="shared" si="48"/>
        <v>2018</v>
      </c>
      <c r="CQ48" s="23">
        <f t="shared" ref="CQ48:DB51" ca="1" si="55">OFFSET($O$2,(ROW()-32)*12+COLUMN()-95,0)</f>
        <v>0</v>
      </c>
      <c r="CR48" s="23">
        <f t="shared" ca="1" si="55"/>
        <v>0</v>
      </c>
      <c r="CS48" s="23">
        <f t="shared" ca="1" si="55"/>
        <v>0</v>
      </c>
      <c r="CT48" s="23">
        <f t="shared" ca="1" si="55"/>
        <v>0</v>
      </c>
      <c r="CU48" s="23">
        <f t="shared" ca="1" si="55"/>
        <v>74.2</v>
      </c>
      <c r="CV48" s="23">
        <f t="shared" ca="1" si="55"/>
        <v>144.9</v>
      </c>
      <c r="CW48" s="23">
        <f t="shared" ca="1" si="55"/>
        <v>303.59999999999985</v>
      </c>
      <c r="CX48" s="23">
        <f t="shared" ca="1" si="55"/>
        <v>300.60000000000002</v>
      </c>
      <c r="CY48" s="23">
        <f t="shared" ca="1" si="55"/>
        <v>164.39999999999995</v>
      </c>
      <c r="CZ48" s="23">
        <f t="shared" ca="1" si="55"/>
        <v>24.700000000000003</v>
      </c>
      <c r="DA48" s="23">
        <f t="shared" ca="1" si="55"/>
        <v>0</v>
      </c>
      <c r="DB48" s="23">
        <f t="shared" ca="1" si="55"/>
        <v>0</v>
      </c>
      <c r="DC48" s="18"/>
      <c r="DD48" s="18">
        <f t="shared" si="49"/>
        <v>2018</v>
      </c>
      <c r="DE48" s="23">
        <f t="shared" ca="1" si="40"/>
        <v>0</v>
      </c>
      <c r="DF48" s="23">
        <f t="shared" ca="1" si="40"/>
        <v>0</v>
      </c>
      <c r="DG48" s="23">
        <f t="shared" ca="1" si="40"/>
        <v>0</v>
      </c>
      <c r="DH48" s="23">
        <f t="shared" ca="1" si="40"/>
        <v>1.0999999999999996</v>
      </c>
      <c r="DI48" s="23">
        <f t="shared" ca="1" si="40"/>
        <v>125.6</v>
      </c>
      <c r="DJ48" s="23">
        <f t="shared" ca="1" si="40"/>
        <v>204.89999999999995</v>
      </c>
      <c r="DK48" s="23">
        <f t="shared" ca="1" si="40"/>
        <v>365.59999999999985</v>
      </c>
      <c r="DL48" s="23">
        <f t="shared" ca="1" si="40"/>
        <v>362.60000000000014</v>
      </c>
      <c r="DM48" s="23">
        <f t="shared" ca="1" si="40"/>
        <v>220.29999999999998</v>
      </c>
      <c r="DN48" s="23">
        <f t="shared" ca="1" si="40"/>
        <v>39.999999999999993</v>
      </c>
      <c r="DO48" s="23">
        <f t="shared" ca="1" si="40"/>
        <v>9.9999999999999645E-2</v>
      </c>
      <c r="DP48" s="23">
        <f t="shared" ca="1" si="40"/>
        <v>0</v>
      </c>
      <c r="DQ48" s="18"/>
      <c r="DR48" s="18">
        <f t="shared" si="50"/>
        <v>2018</v>
      </c>
      <c r="DS48" s="23">
        <f t="shared" ca="1" si="41"/>
        <v>0</v>
      </c>
      <c r="DT48" s="23">
        <f t="shared" ca="1" si="41"/>
        <v>0</v>
      </c>
      <c r="DU48" s="23">
        <f t="shared" ca="1" si="41"/>
        <v>0</v>
      </c>
      <c r="DV48" s="23">
        <f t="shared" ca="1" si="41"/>
        <v>6.8999999999999986</v>
      </c>
      <c r="DW48" s="23">
        <f t="shared" ca="1" si="41"/>
        <v>180.99999999999997</v>
      </c>
      <c r="DX48" s="23">
        <f t="shared" ca="1" si="41"/>
        <v>264.89999999999998</v>
      </c>
      <c r="DY48" s="23">
        <f t="shared" ca="1" si="41"/>
        <v>427.59999999999985</v>
      </c>
      <c r="DZ48" s="23">
        <f t="shared" ca="1" si="41"/>
        <v>424.60000000000008</v>
      </c>
      <c r="EA48" s="23">
        <f t="shared" ca="1" si="41"/>
        <v>279.89999999999998</v>
      </c>
      <c r="EB48" s="23">
        <f t="shared" ca="1" si="41"/>
        <v>63.099999999999994</v>
      </c>
      <c r="EC48" s="23">
        <f t="shared" ca="1" si="41"/>
        <v>2.0999999999999996</v>
      </c>
      <c r="ED48" s="23">
        <f t="shared" ca="1" si="41"/>
        <v>0</v>
      </c>
      <c r="EE48" s="18"/>
    </row>
    <row r="49" spans="1:135">
      <c r="A49">
        <v>2005</v>
      </c>
      <c r="B49">
        <v>12</v>
      </c>
      <c r="C49" s="15">
        <v>-4.1483870967741936</v>
      </c>
      <c r="D49">
        <v>810.6</v>
      </c>
      <c r="E49">
        <v>0</v>
      </c>
      <c r="F49">
        <v>748.6</v>
      </c>
      <c r="G49">
        <v>0</v>
      </c>
      <c r="H49">
        <v>686.6</v>
      </c>
      <c r="I49">
        <v>0</v>
      </c>
      <c r="J49">
        <v>624.6</v>
      </c>
      <c r="K49">
        <v>0</v>
      </c>
      <c r="L49">
        <v>562.6</v>
      </c>
      <c r="M49">
        <v>0</v>
      </c>
      <c r="N49">
        <v>500.60000000000008</v>
      </c>
      <c r="O49">
        <v>0</v>
      </c>
      <c r="P49">
        <v>438.6</v>
      </c>
      <c r="Q49">
        <v>0</v>
      </c>
      <c r="R49">
        <v>376.6</v>
      </c>
      <c r="S49">
        <v>0</v>
      </c>
      <c r="X49" s="18">
        <f t="shared" si="42"/>
        <v>2019</v>
      </c>
      <c r="Y49" s="23">
        <f t="shared" ca="1" si="43"/>
        <v>0</v>
      </c>
      <c r="Z49" s="23">
        <f t="shared" ca="1" si="43"/>
        <v>0</v>
      </c>
      <c r="AA49" s="23">
        <f t="shared" ca="1" si="43"/>
        <v>0</v>
      </c>
      <c r="AB49" s="23">
        <f t="shared" ca="1" si="43"/>
        <v>0</v>
      </c>
      <c r="AC49" s="23">
        <f t="shared" ca="1" si="43"/>
        <v>0</v>
      </c>
      <c r="AD49" s="23">
        <f t="shared" ca="1" si="43"/>
        <v>0</v>
      </c>
      <c r="AE49" s="23">
        <f t="shared" ca="1" si="43"/>
        <v>23.8</v>
      </c>
      <c r="AF49" s="23">
        <f t="shared" ca="1" si="43"/>
        <v>3.5</v>
      </c>
      <c r="AG49" s="23">
        <f t="shared" ca="1" si="43"/>
        <v>0</v>
      </c>
      <c r="AH49" s="23">
        <f t="shared" ca="1" si="43"/>
        <v>0</v>
      </c>
      <c r="AI49" s="23">
        <f t="shared" ca="1" si="43"/>
        <v>0</v>
      </c>
      <c r="AJ49" s="23">
        <f t="shared" ca="1" si="43"/>
        <v>0</v>
      </c>
      <c r="AK49" s="18"/>
      <c r="AL49" s="18">
        <f t="shared" si="44"/>
        <v>2019</v>
      </c>
      <c r="AM49" s="23">
        <f t="shared" ca="1" si="51"/>
        <v>0</v>
      </c>
      <c r="AN49" s="23">
        <f t="shared" ca="1" si="51"/>
        <v>0</v>
      </c>
      <c r="AO49" s="23">
        <f t="shared" ca="1" si="51"/>
        <v>0</v>
      </c>
      <c r="AP49" s="23">
        <f t="shared" ca="1" si="51"/>
        <v>0</v>
      </c>
      <c r="AQ49" s="23">
        <f t="shared" ca="1" si="51"/>
        <v>0</v>
      </c>
      <c r="AR49" s="23">
        <f t="shared" ca="1" si="51"/>
        <v>3.1000000000000014</v>
      </c>
      <c r="AS49" s="23">
        <f t="shared" ca="1" si="51"/>
        <v>57.300000000000004</v>
      </c>
      <c r="AT49" s="23">
        <f t="shared" ca="1" si="51"/>
        <v>21.7</v>
      </c>
      <c r="AU49" s="23">
        <f t="shared" ca="1" si="51"/>
        <v>3.5</v>
      </c>
      <c r="AV49" s="23">
        <f t="shared" ca="1" si="51"/>
        <v>1.1999999999999993</v>
      </c>
      <c r="AW49" s="23">
        <f t="shared" ca="1" si="51"/>
        <v>0</v>
      </c>
      <c r="AX49" s="23">
        <f t="shared" ca="1" si="51"/>
        <v>0</v>
      </c>
      <c r="AY49" s="19"/>
      <c r="AZ49" s="18">
        <f t="shared" si="45"/>
        <v>2019</v>
      </c>
      <c r="BA49" s="23">
        <f t="shared" ca="1" si="52"/>
        <v>0</v>
      </c>
      <c r="BB49" s="23">
        <f t="shared" ca="1" si="52"/>
        <v>0</v>
      </c>
      <c r="BC49" s="23">
        <f t="shared" ca="1" si="52"/>
        <v>0</v>
      </c>
      <c r="BD49" s="23">
        <f t="shared" ca="1" si="52"/>
        <v>0</v>
      </c>
      <c r="BE49" s="23">
        <f t="shared" ca="1" si="52"/>
        <v>0</v>
      </c>
      <c r="BF49" s="23">
        <f t="shared" ca="1" si="52"/>
        <v>15.700000000000003</v>
      </c>
      <c r="BG49" s="23">
        <f t="shared" ca="1" si="52"/>
        <v>106.9</v>
      </c>
      <c r="BH49" s="23">
        <f t="shared" ca="1" si="52"/>
        <v>62.8</v>
      </c>
      <c r="BI49" s="23">
        <f t="shared" ca="1" si="52"/>
        <v>10.8</v>
      </c>
      <c r="BJ49" s="23">
        <f t="shared" ca="1" si="52"/>
        <v>3.1999999999999993</v>
      </c>
      <c r="BK49" s="23">
        <f t="shared" ca="1" si="52"/>
        <v>0</v>
      </c>
      <c r="BL49" s="23">
        <f t="shared" ca="1" si="52"/>
        <v>0</v>
      </c>
      <c r="BM49" s="19">
        <f t="shared" ca="1" si="36"/>
        <v>199.4</v>
      </c>
      <c r="BN49" s="18">
        <f t="shared" si="46"/>
        <v>2019</v>
      </c>
      <c r="BO49" s="23">
        <f t="shared" ca="1" si="53"/>
        <v>0</v>
      </c>
      <c r="BP49" s="23">
        <f t="shared" ca="1" si="53"/>
        <v>0</v>
      </c>
      <c r="BQ49" s="23">
        <f t="shared" ca="1" si="53"/>
        <v>0</v>
      </c>
      <c r="BR49" s="23">
        <f t="shared" ca="1" si="53"/>
        <v>0</v>
      </c>
      <c r="BS49" s="23">
        <f t="shared" ca="1" si="53"/>
        <v>2.5</v>
      </c>
      <c r="BT49" s="23">
        <f t="shared" ca="1" si="53"/>
        <v>45.100000000000009</v>
      </c>
      <c r="BU49" s="23">
        <f t="shared" ca="1" si="53"/>
        <v>168.20000000000002</v>
      </c>
      <c r="BV49" s="23">
        <f t="shared" ca="1" si="53"/>
        <v>120.3</v>
      </c>
      <c r="BW49" s="23">
        <f t="shared" ca="1" si="53"/>
        <v>24.599999999999998</v>
      </c>
      <c r="BX49" s="23">
        <f t="shared" ca="1" si="53"/>
        <v>5.1999999999999993</v>
      </c>
      <c r="BY49" s="23">
        <f t="shared" ca="1" si="53"/>
        <v>0</v>
      </c>
      <c r="BZ49" s="23">
        <f t="shared" ca="1" si="53"/>
        <v>0</v>
      </c>
      <c r="CA49" s="18"/>
      <c r="CB49" s="18">
        <f t="shared" si="47"/>
        <v>2019</v>
      </c>
      <c r="CC49" s="23">
        <f t="shared" ca="1" si="54"/>
        <v>0</v>
      </c>
      <c r="CD49" s="23">
        <f t="shared" ca="1" si="54"/>
        <v>0</v>
      </c>
      <c r="CE49" s="23">
        <f t="shared" ca="1" si="54"/>
        <v>0</v>
      </c>
      <c r="CF49" s="23">
        <f t="shared" ca="1" si="54"/>
        <v>0</v>
      </c>
      <c r="CG49" s="23">
        <f t="shared" ca="1" si="54"/>
        <v>7.2000000000000011</v>
      </c>
      <c r="CH49" s="23">
        <f t="shared" ca="1" si="54"/>
        <v>88.300000000000011</v>
      </c>
      <c r="CI49" s="23">
        <f t="shared" ca="1" si="54"/>
        <v>230.20000000000002</v>
      </c>
      <c r="CJ49" s="23">
        <f t="shared" ca="1" si="54"/>
        <v>182.30000000000004</v>
      </c>
      <c r="CK49" s="23">
        <f t="shared" ca="1" si="54"/>
        <v>52.4</v>
      </c>
      <c r="CL49" s="23">
        <f t="shared" ca="1" si="54"/>
        <v>7.3999999999999986</v>
      </c>
      <c r="CM49" s="23">
        <f t="shared" ca="1" si="54"/>
        <v>0</v>
      </c>
      <c r="CN49" s="23">
        <f t="shared" ca="1" si="54"/>
        <v>0</v>
      </c>
      <c r="CO49" s="18"/>
      <c r="CP49" s="18">
        <f t="shared" si="48"/>
        <v>2019</v>
      </c>
      <c r="CQ49" s="23">
        <f t="shared" ca="1" si="55"/>
        <v>0</v>
      </c>
      <c r="CR49" s="23">
        <f t="shared" ca="1" si="55"/>
        <v>0</v>
      </c>
      <c r="CS49" s="23">
        <f t="shared" ca="1" si="55"/>
        <v>0</v>
      </c>
      <c r="CT49" s="23">
        <f t="shared" ca="1" si="55"/>
        <v>0</v>
      </c>
      <c r="CU49" s="23">
        <f t="shared" ca="1" si="55"/>
        <v>22.9</v>
      </c>
      <c r="CV49" s="23">
        <f t="shared" ca="1" si="55"/>
        <v>144.29999999999995</v>
      </c>
      <c r="CW49" s="23">
        <f t="shared" ca="1" si="55"/>
        <v>292.2</v>
      </c>
      <c r="CX49" s="23">
        <f t="shared" ca="1" si="55"/>
        <v>244.3</v>
      </c>
      <c r="CY49" s="23">
        <f t="shared" ca="1" si="55"/>
        <v>102</v>
      </c>
      <c r="CZ49" s="23">
        <f t="shared" ca="1" si="55"/>
        <v>14.099999999999998</v>
      </c>
      <c r="DA49" s="23">
        <f t="shared" ca="1" si="55"/>
        <v>0</v>
      </c>
      <c r="DB49" s="23">
        <f t="shared" ca="1" si="55"/>
        <v>0</v>
      </c>
      <c r="DC49" s="18"/>
      <c r="DD49" s="18">
        <f t="shared" si="49"/>
        <v>2019</v>
      </c>
      <c r="DE49" s="23">
        <f t="shared" ca="1" si="40"/>
        <v>0</v>
      </c>
      <c r="DF49" s="23">
        <f t="shared" ca="1" si="40"/>
        <v>0</v>
      </c>
      <c r="DG49" s="23">
        <f t="shared" ca="1" si="40"/>
        <v>0</v>
      </c>
      <c r="DH49" s="23">
        <f t="shared" ca="1" si="40"/>
        <v>1.3000000000000007</v>
      </c>
      <c r="DI49" s="23">
        <f t="shared" ca="1" si="40"/>
        <v>52.1</v>
      </c>
      <c r="DJ49" s="23">
        <f t="shared" ca="1" si="40"/>
        <v>201.99999999999997</v>
      </c>
      <c r="DK49" s="23">
        <f t="shared" ca="1" si="40"/>
        <v>354.2</v>
      </c>
      <c r="DL49" s="23">
        <f t="shared" ca="1" si="40"/>
        <v>306.3</v>
      </c>
      <c r="DM49" s="23">
        <f t="shared" ca="1" si="40"/>
        <v>160.90000000000003</v>
      </c>
      <c r="DN49" s="23">
        <f t="shared" ca="1" si="40"/>
        <v>33.099999999999994</v>
      </c>
      <c r="DO49" s="23">
        <f t="shared" ca="1" si="40"/>
        <v>0</v>
      </c>
      <c r="DP49" s="23">
        <f t="shared" ca="1" si="40"/>
        <v>0</v>
      </c>
      <c r="DQ49" s="18"/>
      <c r="DR49" s="18">
        <f t="shared" si="50"/>
        <v>2019</v>
      </c>
      <c r="DS49" s="23">
        <f t="shared" ca="1" si="41"/>
        <v>0</v>
      </c>
      <c r="DT49" s="23">
        <f t="shared" ca="1" si="41"/>
        <v>0</v>
      </c>
      <c r="DU49" s="23">
        <f t="shared" ca="1" si="41"/>
        <v>0</v>
      </c>
      <c r="DV49" s="23">
        <f t="shared" ca="1" si="41"/>
        <v>10</v>
      </c>
      <c r="DW49" s="23">
        <f t="shared" ca="1" si="41"/>
        <v>91.699999999999989</v>
      </c>
      <c r="DX49" s="23">
        <f t="shared" ca="1" si="41"/>
        <v>262</v>
      </c>
      <c r="DY49" s="23">
        <f t="shared" ca="1" si="41"/>
        <v>416.2000000000001</v>
      </c>
      <c r="DZ49" s="23">
        <f t="shared" ca="1" si="41"/>
        <v>368.29999999999995</v>
      </c>
      <c r="EA49" s="23">
        <f t="shared" ca="1" si="41"/>
        <v>220.9</v>
      </c>
      <c r="EB49" s="23">
        <f t="shared" ca="1" si="41"/>
        <v>72.799999999999983</v>
      </c>
      <c r="EC49" s="23">
        <f t="shared" ca="1" si="41"/>
        <v>0</v>
      </c>
      <c r="ED49" s="23">
        <f t="shared" ca="1" si="41"/>
        <v>0</v>
      </c>
      <c r="EE49" s="18"/>
    </row>
    <row r="50" spans="1:135">
      <c r="A50">
        <v>2006</v>
      </c>
      <c r="B50">
        <v>1</v>
      </c>
      <c r="C50" s="15">
        <v>-1.5774193548387099</v>
      </c>
      <c r="D50">
        <v>730.9</v>
      </c>
      <c r="E50">
        <v>0</v>
      </c>
      <c r="F50">
        <v>668.89999999999986</v>
      </c>
      <c r="G50">
        <v>0</v>
      </c>
      <c r="H50">
        <v>606.89999999999986</v>
      </c>
      <c r="I50">
        <v>0</v>
      </c>
      <c r="J50">
        <v>544.9</v>
      </c>
      <c r="K50">
        <v>0</v>
      </c>
      <c r="L50">
        <v>482.9</v>
      </c>
      <c r="M50">
        <v>0</v>
      </c>
      <c r="N50">
        <v>420.9</v>
      </c>
      <c r="O50">
        <v>0</v>
      </c>
      <c r="P50">
        <v>358.9</v>
      </c>
      <c r="Q50">
        <v>0</v>
      </c>
      <c r="R50">
        <v>296.90000000000003</v>
      </c>
      <c r="S50">
        <v>0</v>
      </c>
      <c r="X50" s="18">
        <f t="shared" si="42"/>
        <v>2020</v>
      </c>
      <c r="Y50" s="23">
        <f t="shared" ca="1" si="43"/>
        <v>0</v>
      </c>
      <c r="Z50" s="23">
        <f t="shared" ca="1" si="43"/>
        <v>0</v>
      </c>
      <c r="AA50" s="23">
        <f t="shared" ca="1" si="43"/>
        <v>0</v>
      </c>
      <c r="AB50" s="23">
        <f t="shared" ca="1" si="43"/>
        <v>0</v>
      </c>
      <c r="AC50" s="23">
        <f t="shared" ca="1" si="43"/>
        <v>0.69999999999999929</v>
      </c>
      <c r="AD50" s="23">
        <f t="shared" ca="1" si="43"/>
        <v>2.8999999999999986</v>
      </c>
      <c r="AE50" s="23">
        <f t="shared" ca="1" si="43"/>
        <v>47.199999999999996</v>
      </c>
      <c r="AF50" s="23">
        <f t="shared" ca="1" si="43"/>
        <v>12.399999999999999</v>
      </c>
      <c r="AG50" s="23">
        <f t="shared" ca="1" si="43"/>
        <v>0.69999999999999929</v>
      </c>
      <c r="AH50" s="23">
        <f t="shared" ca="1" si="43"/>
        <v>0</v>
      </c>
      <c r="AI50" s="23">
        <f t="shared" ca="1" si="43"/>
        <v>0</v>
      </c>
      <c r="AJ50" s="23">
        <f t="shared" ca="1" si="43"/>
        <v>0</v>
      </c>
      <c r="AK50" s="18"/>
      <c r="AL50" s="18">
        <f t="shared" si="44"/>
        <v>2020</v>
      </c>
      <c r="AM50" s="23">
        <f t="shared" ca="1" si="51"/>
        <v>0</v>
      </c>
      <c r="AN50" s="23">
        <f t="shared" ca="1" si="51"/>
        <v>0</v>
      </c>
      <c r="AO50" s="23">
        <f t="shared" ca="1" si="51"/>
        <v>0</v>
      </c>
      <c r="AP50" s="23">
        <f t="shared" ca="1" si="51"/>
        <v>0</v>
      </c>
      <c r="AQ50" s="23">
        <f t="shared" ca="1" si="51"/>
        <v>2.6999999999999993</v>
      </c>
      <c r="AR50" s="23">
        <f t="shared" ca="1" si="51"/>
        <v>15.100000000000001</v>
      </c>
      <c r="AS50" s="23">
        <f t="shared" ca="1" si="51"/>
        <v>99.700000000000017</v>
      </c>
      <c r="AT50" s="23">
        <f t="shared" ca="1" si="51"/>
        <v>39.1</v>
      </c>
      <c r="AU50" s="23">
        <f t="shared" ca="1" si="51"/>
        <v>4.4000000000000021</v>
      </c>
      <c r="AV50" s="23">
        <f t="shared" ca="1" si="51"/>
        <v>0</v>
      </c>
      <c r="AW50" s="23">
        <f t="shared" ca="1" si="51"/>
        <v>0</v>
      </c>
      <c r="AX50" s="23">
        <f t="shared" ca="1" si="51"/>
        <v>0</v>
      </c>
      <c r="AY50" s="19"/>
      <c r="AZ50" s="18">
        <f t="shared" si="45"/>
        <v>2020</v>
      </c>
      <c r="BA50" s="23">
        <f t="shared" ca="1" si="52"/>
        <v>0</v>
      </c>
      <c r="BB50" s="23">
        <f t="shared" ca="1" si="52"/>
        <v>0</v>
      </c>
      <c r="BC50" s="23">
        <f t="shared" ca="1" si="52"/>
        <v>0</v>
      </c>
      <c r="BD50" s="23">
        <f t="shared" ca="1" si="52"/>
        <v>0</v>
      </c>
      <c r="BE50" s="23">
        <f t="shared" ca="1" si="52"/>
        <v>8.6999999999999993</v>
      </c>
      <c r="BF50" s="23">
        <f t="shared" ca="1" si="52"/>
        <v>40</v>
      </c>
      <c r="BG50" s="23">
        <f t="shared" ca="1" si="52"/>
        <v>161.69999999999999</v>
      </c>
      <c r="BH50" s="23">
        <f t="shared" ca="1" si="52"/>
        <v>80.5</v>
      </c>
      <c r="BI50" s="23">
        <f t="shared" ca="1" si="52"/>
        <v>15.200000000000003</v>
      </c>
      <c r="BJ50" s="23">
        <f t="shared" ca="1" si="52"/>
        <v>0</v>
      </c>
      <c r="BK50" s="23">
        <f t="shared" ca="1" si="52"/>
        <v>0</v>
      </c>
      <c r="BL50" s="23">
        <f t="shared" ca="1" si="52"/>
        <v>0</v>
      </c>
      <c r="BM50" s="19">
        <f t="shared" ref="BM50:BM51" ca="1" si="56">SUM(BA50:BL50)</f>
        <v>306.09999999999997</v>
      </c>
      <c r="BN50" s="18">
        <f t="shared" si="46"/>
        <v>2020</v>
      </c>
      <c r="BO50" s="23">
        <f t="shared" ca="1" si="53"/>
        <v>0</v>
      </c>
      <c r="BP50" s="23">
        <f t="shared" ca="1" si="53"/>
        <v>0</v>
      </c>
      <c r="BQ50" s="23">
        <f t="shared" ca="1" si="53"/>
        <v>0</v>
      </c>
      <c r="BR50" s="23">
        <f t="shared" ca="1" si="53"/>
        <v>0</v>
      </c>
      <c r="BS50" s="23">
        <f t="shared" ca="1" si="53"/>
        <v>21.8</v>
      </c>
      <c r="BT50" s="23">
        <f t="shared" ca="1" si="53"/>
        <v>76.500000000000014</v>
      </c>
      <c r="BU50" s="23">
        <f t="shared" ca="1" si="53"/>
        <v>223.70000000000002</v>
      </c>
      <c r="BV50" s="23">
        <f t="shared" ca="1" si="53"/>
        <v>132.30000000000001</v>
      </c>
      <c r="BW50" s="23">
        <f t="shared" ca="1" si="53"/>
        <v>35.700000000000003</v>
      </c>
      <c r="BX50" s="23">
        <f t="shared" ca="1" si="53"/>
        <v>0</v>
      </c>
      <c r="BY50" s="23">
        <f t="shared" ca="1" si="53"/>
        <v>0</v>
      </c>
      <c r="BZ50" s="23">
        <f t="shared" ca="1" si="53"/>
        <v>0</v>
      </c>
      <c r="CA50" s="18"/>
      <c r="CB50" s="18">
        <f t="shared" si="47"/>
        <v>2020</v>
      </c>
      <c r="CC50" s="23">
        <f t="shared" ca="1" si="54"/>
        <v>0</v>
      </c>
      <c r="CD50" s="23">
        <f t="shared" ca="1" si="54"/>
        <v>0</v>
      </c>
      <c r="CE50" s="23">
        <f t="shared" ca="1" si="54"/>
        <v>0</v>
      </c>
      <c r="CF50" s="23">
        <f t="shared" ca="1" si="54"/>
        <v>0</v>
      </c>
      <c r="CG50" s="23">
        <f t="shared" ca="1" si="54"/>
        <v>37.899999999999991</v>
      </c>
      <c r="CH50" s="23">
        <f t="shared" ca="1" si="54"/>
        <v>119.60000000000001</v>
      </c>
      <c r="CI50" s="23">
        <f t="shared" ca="1" si="54"/>
        <v>285.7</v>
      </c>
      <c r="CJ50" s="23">
        <f t="shared" ca="1" si="54"/>
        <v>192.7</v>
      </c>
      <c r="CK50" s="23">
        <f t="shared" ca="1" si="54"/>
        <v>70.8</v>
      </c>
      <c r="CL50" s="23">
        <f t="shared" ca="1" si="54"/>
        <v>2.5</v>
      </c>
      <c r="CM50" s="23">
        <f t="shared" ca="1" si="54"/>
        <v>0</v>
      </c>
      <c r="CN50" s="23">
        <f t="shared" ca="1" si="54"/>
        <v>0</v>
      </c>
      <c r="CO50" s="18"/>
      <c r="CP50" s="18">
        <f t="shared" si="48"/>
        <v>2020</v>
      </c>
      <c r="CQ50" s="23">
        <f t="shared" ca="1" si="55"/>
        <v>0</v>
      </c>
      <c r="CR50" s="23">
        <f t="shared" ca="1" si="55"/>
        <v>0</v>
      </c>
      <c r="CS50" s="23">
        <f t="shared" ca="1" si="55"/>
        <v>0</v>
      </c>
      <c r="CT50" s="23">
        <f t="shared" ca="1" si="55"/>
        <v>0</v>
      </c>
      <c r="CU50" s="23">
        <f t="shared" ca="1" si="55"/>
        <v>61.7</v>
      </c>
      <c r="CV50" s="23">
        <f t="shared" ca="1" si="55"/>
        <v>171.40000000000003</v>
      </c>
      <c r="CW50" s="23">
        <f t="shared" ca="1" si="55"/>
        <v>347.69999999999993</v>
      </c>
      <c r="CX50" s="23">
        <f t="shared" ca="1" si="55"/>
        <v>254.7</v>
      </c>
      <c r="CY50" s="23">
        <f t="shared" ca="1" si="55"/>
        <v>111.69999999999997</v>
      </c>
      <c r="CZ50" s="23">
        <f t="shared" ca="1" si="55"/>
        <v>13.5</v>
      </c>
      <c r="DA50" s="23">
        <f t="shared" ca="1" si="55"/>
        <v>4.8999999999999986</v>
      </c>
      <c r="DB50" s="23">
        <f t="shared" ca="1" si="55"/>
        <v>0</v>
      </c>
      <c r="DC50" s="18"/>
      <c r="DD50" s="18">
        <f t="shared" si="49"/>
        <v>2020</v>
      </c>
      <c r="DE50" s="23">
        <f t="shared" ca="1" si="40"/>
        <v>0</v>
      </c>
      <c r="DF50" s="23">
        <f t="shared" ca="1" si="40"/>
        <v>0</v>
      </c>
      <c r="DG50" s="23">
        <f t="shared" ca="1" si="40"/>
        <v>0</v>
      </c>
      <c r="DH50" s="23">
        <f t="shared" ca="1" si="40"/>
        <v>2.2999999999999989</v>
      </c>
      <c r="DI50" s="23">
        <f t="shared" ca="1" si="40"/>
        <v>92.3</v>
      </c>
      <c r="DJ50" s="23">
        <f t="shared" ca="1" si="40"/>
        <v>227.19999999999996</v>
      </c>
      <c r="DK50" s="23">
        <f t="shared" ca="1" si="40"/>
        <v>409.69999999999993</v>
      </c>
      <c r="DL50" s="23">
        <f t="shared" ca="1" si="40"/>
        <v>316.7</v>
      </c>
      <c r="DM50" s="23">
        <f t="shared" ca="1" si="40"/>
        <v>157.79999999999998</v>
      </c>
      <c r="DN50" s="23">
        <f t="shared" ca="1" si="40"/>
        <v>36.20000000000001</v>
      </c>
      <c r="DO50" s="23">
        <f t="shared" ca="1" si="40"/>
        <v>13.799999999999999</v>
      </c>
      <c r="DP50" s="23">
        <f t="shared" ca="1" si="40"/>
        <v>0</v>
      </c>
      <c r="DQ50" s="18"/>
      <c r="DR50" s="18">
        <f t="shared" si="50"/>
        <v>2020</v>
      </c>
      <c r="DS50" s="23">
        <f t="shared" ca="1" si="41"/>
        <v>0</v>
      </c>
      <c r="DT50" s="23">
        <f t="shared" ca="1" si="41"/>
        <v>0</v>
      </c>
      <c r="DU50" s="23">
        <f t="shared" ca="1" si="41"/>
        <v>0</v>
      </c>
      <c r="DV50" s="23">
        <f t="shared" ca="1" si="41"/>
        <v>6.2999999999999989</v>
      </c>
      <c r="DW50" s="23">
        <f t="shared" ca="1" si="41"/>
        <v>129.5</v>
      </c>
      <c r="DX50" s="23">
        <f t="shared" ca="1" si="41"/>
        <v>286.09999999999997</v>
      </c>
      <c r="DY50" s="23">
        <f t="shared" ca="1" si="41"/>
        <v>471.7</v>
      </c>
      <c r="DZ50" s="23">
        <f t="shared" ca="1" si="41"/>
        <v>378.7</v>
      </c>
      <c r="EA50" s="23">
        <f t="shared" ca="1" si="41"/>
        <v>213.1</v>
      </c>
      <c r="EB50" s="23">
        <f t="shared" ca="1" si="41"/>
        <v>69.400000000000006</v>
      </c>
      <c r="EC50" s="23">
        <f t="shared" ca="1" si="41"/>
        <v>27.099999999999994</v>
      </c>
      <c r="ED50" s="23">
        <f t="shared" ca="1" si="41"/>
        <v>0</v>
      </c>
      <c r="EE50" s="18"/>
    </row>
    <row r="51" spans="1:135">
      <c r="A51">
        <v>2006</v>
      </c>
      <c r="B51">
        <v>2</v>
      </c>
      <c r="C51" s="15">
        <v>-4.9749999999999996</v>
      </c>
      <c r="D51">
        <v>755.29999999999984</v>
      </c>
      <c r="E51">
        <v>0</v>
      </c>
      <c r="F51">
        <v>699.29999999999984</v>
      </c>
      <c r="G51">
        <v>0</v>
      </c>
      <c r="H51">
        <v>643.29999999999995</v>
      </c>
      <c r="I51">
        <v>0</v>
      </c>
      <c r="J51">
        <v>587.29999999999995</v>
      </c>
      <c r="K51">
        <v>0</v>
      </c>
      <c r="L51">
        <v>531.30000000000007</v>
      </c>
      <c r="M51">
        <v>0</v>
      </c>
      <c r="N51">
        <v>475.30000000000007</v>
      </c>
      <c r="O51">
        <v>0</v>
      </c>
      <c r="P51">
        <v>419.30000000000007</v>
      </c>
      <c r="Q51">
        <v>0</v>
      </c>
      <c r="R51">
        <v>363.30000000000007</v>
      </c>
      <c r="S51">
        <v>0</v>
      </c>
      <c r="X51" s="18">
        <f t="shared" si="42"/>
        <v>2021</v>
      </c>
      <c r="Y51" s="23">
        <f t="shared" ca="1" si="43"/>
        <v>0</v>
      </c>
      <c r="Z51" s="23">
        <f t="shared" ca="1" si="43"/>
        <v>0</v>
      </c>
      <c r="AA51" s="23">
        <f t="shared" ca="1" si="43"/>
        <v>0</v>
      </c>
      <c r="AB51" s="23">
        <f t="shared" ca="1" si="43"/>
        <v>0</v>
      </c>
      <c r="AC51" s="23">
        <f t="shared" ca="1" si="43"/>
        <v>0</v>
      </c>
      <c r="AD51" s="23">
        <f t="shared" ca="1" si="43"/>
        <v>8.4000000000000021</v>
      </c>
      <c r="AE51" s="23">
        <f t="shared" ca="1" si="43"/>
        <v>8.3999999999999986</v>
      </c>
      <c r="AF51" s="23">
        <f t="shared" ca="1" si="43"/>
        <v>40.5</v>
      </c>
      <c r="AG51" s="23">
        <f t="shared" ca="1" si="43"/>
        <v>0</v>
      </c>
      <c r="AH51" s="23">
        <f t="shared" ca="1" si="43"/>
        <v>0</v>
      </c>
      <c r="AI51" s="23">
        <f t="shared" ca="1" si="43"/>
        <v>0</v>
      </c>
      <c r="AJ51" s="23">
        <f t="shared" ca="1" si="43"/>
        <v>0</v>
      </c>
      <c r="AK51" s="18"/>
      <c r="AL51" s="18">
        <f t="shared" si="44"/>
        <v>2021</v>
      </c>
      <c r="AM51" s="23">
        <f t="shared" ca="1" si="51"/>
        <v>0</v>
      </c>
      <c r="AN51" s="23">
        <f t="shared" ca="1" si="51"/>
        <v>0</v>
      </c>
      <c r="AO51" s="23">
        <f t="shared" ca="1" si="51"/>
        <v>0</v>
      </c>
      <c r="AP51" s="23">
        <f t="shared" ca="1" si="51"/>
        <v>0</v>
      </c>
      <c r="AQ51" s="23">
        <f t="shared" ca="1" si="51"/>
        <v>0.60000000000000142</v>
      </c>
      <c r="AR51" s="23">
        <f t="shared" ca="1" si="51"/>
        <v>25.600000000000005</v>
      </c>
      <c r="AS51" s="23">
        <f t="shared" ca="1" si="51"/>
        <v>27.200000000000003</v>
      </c>
      <c r="AT51" s="23">
        <f t="shared" ca="1" si="51"/>
        <v>81.999999999999986</v>
      </c>
      <c r="AU51" s="23">
        <f t="shared" ca="1" si="51"/>
        <v>0.59999999999999787</v>
      </c>
      <c r="AV51" s="23">
        <f t="shared" ca="1" si="51"/>
        <v>0</v>
      </c>
      <c r="AW51" s="23">
        <f t="shared" ca="1" si="51"/>
        <v>0</v>
      </c>
      <c r="AX51" s="23">
        <f t="shared" ca="1" si="51"/>
        <v>0</v>
      </c>
      <c r="AY51" s="19"/>
      <c r="AZ51" s="18">
        <f t="shared" si="45"/>
        <v>2021</v>
      </c>
      <c r="BA51" s="23">
        <f t="shared" ca="1" si="52"/>
        <v>0</v>
      </c>
      <c r="BB51" s="23">
        <f t="shared" ca="1" si="52"/>
        <v>0</v>
      </c>
      <c r="BC51" s="23">
        <f t="shared" ca="1" si="52"/>
        <v>0</v>
      </c>
      <c r="BD51" s="23">
        <f t="shared" ca="1" si="52"/>
        <v>0</v>
      </c>
      <c r="BE51" s="23">
        <f t="shared" ca="1" si="52"/>
        <v>6.3000000000000007</v>
      </c>
      <c r="BF51" s="23">
        <f t="shared" ca="1" si="52"/>
        <v>56.300000000000011</v>
      </c>
      <c r="BG51" s="23">
        <f t="shared" ca="1" si="52"/>
        <v>61.400000000000006</v>
      </c>
      <c r="BH51" s="23">
        <f t="shared" ca="1" si="52"/>
        <v>131.30000000000001</v>
      </c>
      <c r="BI51" s="23">
        <f t="shared" ca="1" si="52"/>
        <v>12.099999999999991</v>
      </c>
      <c r="BJ51" s="23">
        <f t="shared" ca="1" si="52"/>
        <v>4.2000000000000028</v>
      </c>
      <c r="BK51" s="23">
        <f t="shared" ca="1" si="52"/>
        <v>0</v>
      </c>
      <c r="BL51" s="23">
        <f t="shared" ca="1" si="52"/>
        <v>0</v>
      </c>
      <c r="BM51" s="19">
        <f t="shared" ca="1" si="56"/>
        <v>271.59999999999997</v>
      </c>
      <c r="BN51" s="18">
        <f t="shared" si="46"/>
        <v>2021</v>
      </c>
      <c r="BO51" s="23">
        <f t="shared" ca="1" si="53"/>
        <v>0</v>
      </c>
      <c r="BP51" s="23">
        <f t="shared" ca="1" si="53"/>
        <v>0</v>
      </c>
      <c r="BQ51" s="23">
        <f t="shared" ca="1" si="53"/>
        <v>0</v>
      </c>
      <c r="BR51" s="23">
        <f t="shared" ca="1" si="53"/>
        <v>0</v>
      </c>
      <c r="BS51" s="23">
        <f t="shared" ca="1" si="53"/>
        <v>15.200000000000003</v>
      </c>
      <c r="BT51" s="23">
        <f t="shared" ca="1" si="53"/>
        <v>97.1</v>
      </c>
      <c r="BU51" s="23">
        <f t="shared" ca="1" si="53"/>
        <v>112.79999999999998</v>
      </c>
      <c r="BV51" s="23">
        <f t="shared" ca="1" si="53"/>
        <v>188.50000000000003</v>
      </c>
      <c r="BW51" s="23">
        <f t="shared" ca="1" si="53"/>
        <v>42.6</v>
      </c>
      <c r="BX51" s="23">
        <f t="shared" ca="1" si="53"/>
        <v>18.500000000000004</v>
      </c>
      <c r="BY51" s="23">
        <f t="shared" ca="1" si="53"/>
        <v>0</v>
      </c>
      <c r="BZ51" s="23">
        <f t="shared" ca="1" si="53"/>
        <v>0</v>
      </c>
      <c r="CA51" s="18"/>
      <c r="CB51" s="18">
        <f t="shared" si="47"/>
        <v>2021</v>
      </c>
      <c r="CC51" s="23">
        <f t="shared" ca="1" si="54"/>
        <v>0</v>
      </c>
      <c r="CD51" s="23">
        <f t="shared" ca="1" si="54"/>
        <v>0</v>
      </c>
      <c r="CE51" s="23">
        <f t="shared" ca="1" si="54"/>
        <v>0</v>
      </c>
      <c r="CF51" s="23">
        <f t="shared" ca="1" si="54"/>
        <v>1.5</v>
      </c>
      <c r="CG51" s="23">
        <f t="shared" ca="1" si="54"/>
        <v>29.1</v>
      </c>
      <c r="CH51" s="23">
        <f t="shared" ca="1" si="54"/>
        <v>152.19999999999999</v>
      </c>
      <c r="CI51" s="23">
        <f t="shared" ca="1" si="54"/>
        <v>174.20000000000002</v>
      </c>
      <c r="CJ51" s="23">
        <f t="shared" ca="1" si="54"/>
        <v>250.5</v>
      </c>
      <c r="CK51" s="23">
        <f t="shared" ca="1" si="54"/>
        <v>86.399999999999977</v>
      </c>
      <c r="CL51" s="23">
        <f t="shared" ca="1" si="54"/>
        <v>44.400000000000006</v>
      </c>
      <c r="CM51" s="23">
        <f t="shared" ca="1" si="54"/>
        <v>0</v>
      </c>
      <c r="CN51" s="23">
        <f t="shared" ca="1" si="54"/>
        <v>0</v>
      </c>
      <c r="CO51" s="18"/>
      <c r="CP51" s="18">
        <f t="shared" si="48"/>
        <v>2021</v>
      </c>
      <c r="CQ51" s="23">
        <f t="shared" ca="1" si="55"/>
        <v>0</v>
      </c>
      <c r="CR51" s="23">
        <f t="shared" ca="1" si="55"/>
        <v>0</v>
      </c>
      <c r="CS51" s="23">
        <f t="shared" ca="1" si="55"/>
        <v>0</v>
      </c>
      <c r="CT51" s="23">
        <f t="shared" ca="1" si="55"/>
        <v>7.7000000000000011</v>
      </c>
      <c r="CU51" s="23">
        <f t="shared" ca="1" si="55"/>
        <v>47.299999999999983</v>
      </c>
      <c r="CV51" s="23">
        <f t="shared" ca="1" si="55"/>
        <v>209.29999999999995</v>
      </c>
      <c r="CW51" s="23">
        <f t="shared" ca="1" si="55"/>
        <v>236.20000000000007</v>
      </c>
      <c r="CX51" s="23">
        <f t="shared" ca="1" si="55"/>
        <v>312.5</v>
      </c>
      <c r="CY51" s="23">
        <f t="shared" ca="1" si="55"/>
        <v>140.1</v>
      </c>
      <c r="CZ51" s="23">
        <f t="shared" ca="1" si="55"/>
        <v>77.599999999999994</v>
      </c>
      <c r="DA51" s="23">
        <f t="shared" ca="1" si="55"/>
        <v>0</v>
      </c>
      <c r="DB51" s="23">
        <f t="shared" ca="1" si="55"/>
        <v>0</v>
      </c>
      <c r="DC51" s="18"/>
      <c r="DD51" s="18">
        <f t="shared" si="49"/>
        <v>2021</v>
      </c>
      <c r="DE51" s="23">
        <f t="shared" ca="1" si="40"/>
        <v>0</v>
      </c>
      <c r="DF51" s="23">
        <f t="shared" ca="1" si="40"/>
        <v>0</v>
      </c>
      <c r="DG51" s="23">
        <f t="shared" ca="1" si="40"/>
        <v>0.90000000000000036</v>
      </c>
      <c r="DH51" s="23">
        <f t="shared" ca="1" si="40"/>
        <v>18.700000000000003</v>
      </c>
      <c r="DI51" s="23">
        <f t="shared" ca="1" si="40"/>
        <v>82.8</v>
      </c>
      <c r="DJ51" s="23">
        <f t="shared" ref="DJ51:DP51" ca="1" si="57">OFFSET($Q$2,(ROW()-32)*12+COLUMN()-109,0)</f>
        <v>269.29999999999995</v>
      </c>
      <c r="DK51" s="23">
        <f t="shared" ca="1" si="57"/>
        <v>298.20000000000005</v>
      </c>
      <c r="DL51" s="23">
        <f t="shared" ca="1" si="57"/>
        <v>374.49999999999994</v>
      </c>
      <c r="DM51" s="23">
        <f t="shared" ca="1" si="57"/>
        <v>198.09999999999994</v>
      </c>
      <c r="DN51" s="23">
        <f t="shared" ca="1" si="57"/>
        <v>114.79999999999997</v>
      </c>
      <c r="DO51" s="23">
        <f t="shared" ca="1" si="57"/>
        <v>1.0999999999999996</v>
      </c>
      <c r="DP51" s="23">
        <f t="shared" ca="1" si="57"/>
        <v>0</v>
      </c>
      <c r="DQ51" s="18"/>
      <c r="DR51" s="18">
        <f t="shared" si="50"/>
        <v>2021</v>
      </c>
      <c r="DS51" s="23">
        <f t="shared" ca="1" si="41"/>
        <v>0</v>
      </c>
      <c r="DT51" s="23">
        <f t="shared" ca="1" si="41"/>
        <v>0</v>
      </c>
      <c r="DU51" s="23">
        <f t="shared" ca="1" si="41"/>
        <v>4.2000000000000011</v>
      </c>
      <c r="DV51" s="23">
        <f t="shared" ca="1" si="41"/>
        <v>39.900000000000013</v>
      </c>
      <c r="DW51" s="23">
        <f t="shared" ca="1" si="41"/>
        <v>127.99999999999999</v>
      </c>
      <c r="DX51" s="23">
        <f t="shared" ref="DX51:ED51" ca="1" si="58">OFFSET($S$2,(ROW()-32)*12+COLUMN()-123,0)</f>
        <v>329.3</v>
      </c>
      <c r="DY51" s="23">
        <f t="shared" ca="1" si="58"/>
        <v>360.20000000000005</v>
      </c>
      <c r="DZ51" s="23">
        <f t="shared" ca="1" si="58"/>
        <v>436.5</v>
      </c>
      <c r="EA51" s="23">
        <f t="shared" ca="1" si="58"/>
        <v>258.09999999999997</v>
      </c>
      <c r="EB51" s="23">
        <f t="shared" ca="1" si="58"/>
        <v>158.69999999999999</v>
      </c>
      <c r="EC51" s="23">
        <f t="shared" ca="1" si="58"/>
        <v>5.0999999999999996</v>
      </c>
      <c r="ED51" s="23">
        <f t="shared" ca="1" si="58"/>
        <v>2</v>
      </c>
      <c r="EE51" s="18"/>
    </row>
    <row r="52" spans="1:135" ht="15">
      <c r="A52">
        <v>2006</v>
      </c>
      <c r="B52">
        <v>3</v>
      </c>
      <c r="C52" s="15">
        <v>3.4381100117424202E-16</v>
      </c>
      <c r="D52">
        <v>682.00000000000011</v>
      </c>
      <c r="E52">
        <v>0</v>
      </c>
      <c r="F52">
        <v>620.00000000000011</v>
      </c>
      <c r="G52">
        <v>0</v>
      </c>
      <c r="H52">
        <v>558</v>
      </c>
      <c r="I52">
        <v>0</v>
      </c>
      <c r="J52">
        <v>495.99999999999994</v>
      </c>
      <c r="K52">
        <v>0</v>
      </c>
      <c r="L52">
        <v>433.99999999999994</v>
      </c>
      <c r="M52">
        <v>0</v>
      </c>
      <c r="N52">
        <v>371.99999999999994</v>
      </c>
      <c r="O52">
        <v>0</v>
      </c>
      <c r="P52">
        <v>310.99999999999989</v>
      </c>
      <c r="Q52">
        <v>1</v>
      </c>
      <c r="R52">
        <v>250.99999999999997</v>
      </c>
      <c r="S52">
        <v>3</v>
      </c>
      <c r="X52" s="20">
        <f>X51+1</f>
        <v>2022</v>
      </c>
      <c r="Y52" s="24">
        <f ca="1">MAX(TREND(Y$32:Y$51,X$32:X$51,X52),0)</f>
        <v>0</v>
      </c>
      <c r="Z52" s="24">
        <f ca="1">MAX(TREND(Z$32:Z$51,X$32:X$51,X52),0)</f>
        <v>0</v>
      </c>
      <c r="AA52" s="24">
        <f ca="1">MAX(TREND(AA$32:AA$51,X$32:X$51,X52),0)</f>
        <v>0</v>
      </c>
      <c r="AB52" s="24">
        <f ca="1">MAX(TREND(AB$32:AB$51,X$32:X$51,X52),0)</f>
        <v>0</v>
      </c>
      <c r="AC52" s="24">
        <f ca="1">MAX(TREND(AC$32:AC$51,X$32:X$51,X52),0)</f>
        <v>8.5789473684208417E-2</v>
      </c>
      <c r="AD52" s="24">
        <f ca="1">MAX(TREND(AD$32:AD$51,X$32:X$51,X52),0)</f>
        <v>0.44842105263160192</v>
      </c>
      <c r="AE52" s="24">
        <f ca="1">MAX(TREND(AE$32:AE$51,X$32:X$51,X52),0)</f>
        <v>18.233684210526235</v>
      </c>
      <c r="AF52" s="24">
        <f ca="1">MAX(TREND(AF$32:AF$51,X$32:X$51,X52),0)</f>
        <v>11.778947368420859</v>
      </c>
      <c r="AG52" s="24">
        <f ca="1">MAX(TREND(AG$32:AG$51,X$32:X$51,X52),0)</f>
        <v>2.0736842105263236</v>
      </c>
      <c r="AH52" s="24">
        <f ca="1">MAX(TREND(AH$32:AH$51,X$32:X$51,X52),0)</f>
        <v>0</v>
      </c>
      <c r="AI52" s="24">
        <f ca="1">MAX(TREND(AI$32:AI$51,X$32:X$51,X52),0)</f>
        <v>0</v>
      </c>
      <c r="AJ52" s="24">
        <f ca="1">MAX(TREND(AJ$32:AJ$51,X$32:X$51,X52),0)</f>
        <v>0</v>
      </c>
      <c r="AK52" s="18"/>
      <c r="AL52" s="20">
        <f>AL51+1</f>
        <v>2022</v>
      </c>
      <c r="AM52" s="24">
        <f ca="1">MAX(TREND(AM$32:AM$51,AL$32:AL$51,AL52),0)</f>
        <v>0</v>
      </c>
      <c r="AN52" s="24">
        <f ca="1">MAX(TREND(AN$32:AN$51,AL$32:AL$51,AL52),0)</f>
        <v>0</v>
      </c>
      <c r="AO52" s="24">
        <f ca="1">MAX(TREND(AO$32:AO$51,AL$32:AL$51,AL52),0)</f>
        <v>0</v>
      </c>
      <c r="AP52" s="24">
        <f ca="1">MAX(TREND(AP$32:AP$51,AL$32:AL$51,AL52),0)</f>
        <v>0</v>
      </c>
      <c r="AQ52" s="24">
        <f ca="1">MAX(TREND(AQ$32:AQ$51,AL$32:AL$51,AL52),0)</f>
        <v>1.2547368421052632</v>
      </c>
      <c r="AR52" s="24">
        <f ca="1">MAX(TREND(AR$32:AR$51,AL$32:AL$51,AL52),0)</f>
        <v>6.2342105263157919</v>
      </c>
      <c r="AS52" s="24">
        <f ca="1">MAX(TREND(AS$32:AS$51,AL$32:AL$51,AL52),0)</f>
        <v>47.691052631578714</v>
      </c>
      <c r="AT52" s="24">
        <f ca="1">MAX(TREND(AT$32:AT$51,AL$32:AL$51,AL52),0)</f>
        <v>36.28052631578953</v>
      </c>
      <c r="AU52" s="24">
        <f ca="1">MAX(TREND(AU$32:AU$51,AL$32:AL$51,AL52),0)</f>
        <v>6.8842105263157691</v>
      </c>
      <c r="AV52" s="24">
        <f ca="1">MAX(TREND(AV$32:AV$51,AL$32:AL$51,AL52),0)</f>
        <v>0</v>
      </c>
      <c r="AW52" s="24">
        <f ca="1">MAX(TREND(AW$32:AW$51,AL$32:AL$51,AL52),0)</f>
        <v>0</v>
      </c>
      <c r="AX52" s="24">
        <f ca="1">MAX(TREND(AX$32:AX$51,AL$32:AL$51,AL52),0)</f>
        <v>0</v>
      </c>
      <c r="AY52" s="19"/>
      <c r="AZ52" s="20">
        <f>AZ51+1</f>
        <v>2022</v>
      </c>
      <c r="BA52" s="24">
        <f ca="1">MAX(TREND(BA$32:BA$51,AZ$32:AZ$51,AZ52),0)</f>
        <v>0</v>
      </c>
      <c r="BB52" s="24">
        <f ca="1">MAX(TREND(BB$32:BB$51,AZ$32:AZ$51,AZ52),0)</f>
        <v>0</v>
      </c>
      <c r="BC52" s="24">
        <f ca="1">MAX(TREND(BC$32:BC$51,AZ$32:AZ$51,AZ52),0)</f>
        <v>0</v>
      </c>
      <c r="BD52" s="24">
        <f t="array" aca="1" ref="BD52" ca="1">TREND(BD$32:BD$51,AZ$32:AZ$51,AZ52)</f>
        <v>-8.5263157894736707E-2</v>
      </c>
      <c r="BE52" s="24">
        <f ca="1">MAX(TREND(BE$32:BE$51,AZ$32:AZ$51,AZ52),0)</f>
        <v>6.4431578947368564</v>
      </c>
      <c r="BF52" s="24">
        <f ca="1">MAX(TREND(BF$32:BF$51,AZ$32:AZ$51,AZ52),0)</f>
        <v>21.855789473684581</v>
      </c>
      <c r="BG52" s="24">
        <f ca="1">MAX(TREND(BG$32:BG$51,AZ$32:AZ$51,AZ52),0)</f>
        <v>92.007894736842218</v>
      </c>
      <c r="BH52" s="24">
        <f ca="1">MAX(TREND(BH$32:BH$51,AZ$32:AZ$51,AZ52),0)</f>
        <v>77.834736842105258</v>
      </c>
      <c r="BI52" s="24">
        <f ca="1">MAX(TREND(BI$32:BI$51,AZ$32:AZ$51,AZ52),0)</f>
        <v>19.611578947368344</v>
      </c>
      <c r="BJ52" s="24">
        <f ca="1">MAX(TREND(BJ$32:BJ$51,AZ$32:AZ$51,AZ52),0)</f>
        <v>0.79684210526315269</v>
      </c>
      <c r="BK52" s="24">
        <f ca="1">MAX(TREND(BK$32:BK$51,AZ$32:AZ$51,AZ52),0)</f>
        <v>0</v>
      </c>
      <c r="BL52" s="24">
        <f ca="1">MAX(TREND(BL$32:BL$51,AZ$32:AZ$51,AZ52),0)</f>
        <v>0</v>
      </c>
      <c r="BM52" s="19">
        <f t="shared" ca="1" si="36"/>
        <v>218.46473684210568</v>
      </c>
      <c r="BN52" s="20">
        <f>BN51+1</f>
        <v>2022</v>
      </c>
      <c r="BO52" s="24">
        <f ca="1">MAX(TREND(BO$32:BO$51,BN$32:BN$51,BN52),0)</f>
        <v>0</v>
      </c>
      <c r="BP52" s="24">
        <f ca="1">MAX(TREND(BP$32:BP$51,BN$32:BN$51,BN52),0)</f>
        <v>0</v>
      </c>
      <c r="BQ52" s="24">
        <f ca="1">MAX(TREND(BQ$32:BQ$51,BN$32:BN$51,BN52),0)</f>
        <v>0</v>
      </c>
      <c r="BR52" s="24">
        <f ca="1">MAX(TREND(BR$32:BR$51,BN$32:BN$51,BN52),0)</f>
        <v>0</v>
      </c>
      <c r="BS52" s="24">
        <f ca="1">MAX(TREND(BS$32:BS$51,BN$32:BN$51,BN52),0)</f>
        <v>17.725263157894744</v>
      </c>
      <c r="BT52" s="24">
        <f ca="1">MAX(TREND(BT$32:BT$51,BN$32:BN$51,BN52),0)</f>
        <v>52.555789473684399</v>
      </c>
      <c r="BU52" s="24">
        <f ca="1">MAX(TREND(BU$32:BU$51,BN$32:BN$51,BN52),0)</f>
        <v>148.58736842105304</v>
      </c>
      <c r="BV52" s="24">
        <f ca="1">MAX(TREND(BV$32:BV$51,BN$32:BN$51,BN52),0)</f>
        <v>132.04736842105262</v>
      </c>
      <c r="BW52" s="24">
        <f ca="1">MAX(TREND(BW$32:BW$51,BN$32:BN$51,BN52),0)</f>
        <v>41.732105263157791</v>
      </c>
      <c r="BX52" s="24">
        <f ca="1">MAX(TREND(BX$32:BX$51,BN$32:BN$51,BN52),0)</f>
        <v>6.2057894736842059</v>
      </c>
      <c r="BY52" s="24">
        <f ca="1">MAX(TREND(BY$32:BY$51,BN$32:BN$51,BN52),0)</f>
        <v>0</v>
      </c>
      <c r="BZ52" s="24">
        <f ca="1">MAX(TREND(BZ$32:BZ$51,BN$32:BN$51,BN52),0)</f>
        <v>0</v>
      </c>
      <c r="CA52" s="18"/>
      <c r="CB52" s="20">
        <f>CB51+1</f>
        <v>2022</v>
      </c>
      <c r="CC52" s="24">
        <f ca="1">MAX(TREND(CC$32:CC$51,CB$32:CB$51,CB52),0)</f>
        <v>0</v>
      </c>
      <c r="CD52" s="24">
        <f ca="1">MAX(TREND(CD$32:CD$51,CB$32:CB$51,CB52),0)</f>
        <v>0</v>
      </c>
      <c r="CE52" s="24">
        <f ca="1">MAX(TREND(CE$32:CE$51,CB$32:CB$51,CB52),0)</f>
        <v>4.0526315789473744E-2</v>
      </c>
      <c r="CF52" s="24">
        <f ca="1">MAX(TREND(CF$32:CF$51,CB$32:CB$51,CB52),0)</f>
        <v>0</v>
      </c>
      <c r="CG52" s="24">
        <f ca="1">MAX(TREND(CG$32:CG$51,CB$32:CB$51,CB52),0)</f>
        <v>34.871578947368391</v>
      </c>
      <c r="CH52" s="24">
        <f ca="1">MAX(TREND(CH$32:CH$51,CB$32:CB$51,CB52),0)</f>
        <v>97.784210526316201</v>
      </c>
      <c r="CI52" s="24">
        <f ca="1">MAX(TREND(CI$32:CI$51,CB$32:CB$51,CB52),0)</f>
        <v>209.86157894736834</v>
      </c>
      <c r="CJ52" s="24">
        <f ca="1">MAX(TREND(CJ$32:CJ$51,CB$32:CB$51,CB52),0)</f>
        <v>192.6963157894736</v>
      </c>
      <c r="CK52" s="24">
        <f ca="1">MAX(TREND(CK$32:CK$51,CB$32:CB$51,CB52),0)</f>
        <v>75.032105263157973</v>
      </c>
      <c r="CL52" s="24">
        <f ca="1">MAX(TREND(CL$32:CL$51,CB$32:CB$51,CB52),0)</f>
        <v>18.021578947368425</v>
      </c>
      <c r="CM52" s="24">
        <f ca="1">MAX(TREND(CM$32:CM$51,CB$32:CB$51,CB52),0)</f>
        <v>0</v>
      </c>
      <c r="CN52" s="24">
        <f ca="1">MAX(TREND(CN$32:CN$51,CB$32:CB$51,CB52),0)</f>
        <v>0</v>
      </c>
      <c r="CO52" s="18"/>
      <c r="CP52" s="20">
        <f>CP51+1</f>
        <v>2022</v>
      </c>
      <c r="CQ52" s="24">
        <f ca="1">MAX(TREND(CQ$32:CQ$51,CP$32:CP$51,CP52),0)</f>
        <v>0</v>
      </c>
      <c r="CR52" s="24">
        <f ca="1">MAX(TREND(CR$32:CR$51,CP$32:CP$51,CP52),0)</f>
        <v>0</v>
      </c>
      <c r="CS52" s="24">
        <f ca="1">MAX(TREND(CS$32:CS$51,CP$32:CP$51,CP52),0)</f>
        <v>0.33578947368421197</v>
      </c>
      <c r="CT52" s="24">
        <f ca="1">MAX(TREND(CT$32:CT$51,CP$32:CP$51,CP52),0)</f>
        <v>0.19894736842093153</v>
      </c>
      <c r="CU52" s="24">
        <f ca="1">MAX(TREND(CU$32:CU$51,CP$32:CP$51,CP52),0)</f>
        <v>61.636315789473684</v>
      </c>
      <c r="CV52" s="24">
        <f ca="1">MAX(TREND(CV$32:CV$51,CP$32:CP$51,CP52),0)</f>
        <v>152.40684210526342</v>
      </c>
      <c r="CW52" s="24">
        <f ca="1">MAX(TREND(CW$32:CW$51,CP$32:CP$51,CP52),0)</f>
        <v>271.85526315789457</v>
      </c>
      <c r="CX52" s="24">
        <f ca="1">MAX(TREND(CX$32:CX$51,CP$32:CP$51,CP52),0)</f>
        <v>254.52105263157887</v>
      </c>
      <c r="CY52" s="24">
        <f ca="1">MAX(TREND(CY$32:CY$51,CP$32:CP$51,CP52),0)</f>
        <v>119.67000000000007</v>
      </c>
      <c r="CZ52" s="24">
        <f ca="1">MAX(TREND(CZ$32:CZ$51,CP$32:CP$51,CP52),0)</f>
        <v>37.446842105263158</v>
      </c>
      <c r="DA52" s="24">
        <f ca="1">MAX(TREND(DA$32:DA$51,CP$32:CP$51,CP52),0)</f>
        <v>0.88105263157894598</v>
      </c>
      <c r="DB52" s="24">
        <f ca="1">MAX(TREND(DB$32:DB$51,CP$32:CP$51,CP52),0)</f>
        <v>0</v>
      </c>
      <c r="DC52" s="18"/>
      <c r="DD52" s="20">
        <f>DD51+1</f>
        <v>2022</v>
      </c>
      <c r="DE52" s="24">
        <f ca="1">MAX(TREND(DE$32:DE$51,DD$32:DD$51,DD52),0)</f>
        <v>0</v>
      </c>
      <c r="DF52" s="24">
        <f ca="1">MAX(TREND(DF$32:DF$51,DD$32:DD$51,DD52),0)</f>
        <v>0</v>
      </c>
      <c r="DG52" s="24">
        <f ca="1">MAX(TREND(DG$32:DG$51,DD$32:DD$51,DD52),0)</f>
        <v>1.0610526315789492</v>
      </c>
      <c r="DH52" s="24">
        <f ca="1">MAX(TREND(DH$32:DH$51,DD$32:DD$51,DD52),0)</f>
        <v>2.8800000000001091</v>
      </c>
      <c r="DI52" s="24">
        <f ca="1">MAX(TREND(DI$32:DI$51,DD$32:DD$51,DD52),0)</f>
        <v>100.01736842105254</v>
      </c>
      <c r="DJ52" s="24">
        <f ca="1">MAX(TREND(DJ$32:DJ$51,DD$32:DD$51,DD52),0)</f>
        <v>211.18052631578939</v>
      </c>
      <c r="DK52" s="24">
        <f ca="1">MAX(TREND(DK$32:DK$51,DD$32:DD$51,DD52),0)</f>
        <v>333.85526315789457</v>
      </c>
      <c r="DL52" s="24">
        <f ca="1">MAX(TREND(DL$32:DL$51,DD$32:DD$51,DD52),0)</f>
        <v>316.52105263157887</v>
      </c>
      <c r="DM52" s="24">
        <f ca="1">MAX(TREND(DM$32:DM$51,DD$32:DD$51,DD52),0)</f>
        <v>172.5778947368417</v>
      </c>
      <c r="DN52" s="24">
        <f ca="1">MAX(TREND(DN$32:DN$51,DD$32:DD$51,DD52),0)</f>
        <v>65.042631578947294</v>
      </c>
      <c r="DO52" s="24">
        <f ca="1">MAX(TREND(DO$32:DO$51,DD$32:DD$51,DD52),0)</f>
        <v>4.0578947368421012</v>
      </c>
      <c r="DP52" s="24">
        <f ca="1">MAX(TREND(DP$32:DP$51,DD$32:DD$51,DD52),0)</f>
        <v>0</v>
      </c>
      <c r="DQ52" s="18"/>
      <c r="DR52" s="20">
        <f>DR51+1</f>
        <v>2022</v>
      </c>
      <c r="DS52" s="24">
        <f ca="1">MAX(TREND(DS$32:DS$51,DR$32:DR$51,DR52),0)</f>
        <v>0</v>
      </c>
      <c r="DT52" s="24">
        <f ca="1">MAX(TREND(DT$32:DT$51,DR$32:DR$51,DR52),0)</f>
        <v>0</v>
      </c>
      <c r="DU52" s="24">
        <f ca="1">MAX(TREND(DU$32:DU$51,DR$32:DR$51,DR52),0)</f>
        <v>2.2194736842105272</v>
      </c>
      <c r="DV52" s="24">
        <f ca="1">MAX(TREND(DV$32:DV$51,DR$32:DR$51,DR52),0)</f>
        <v>11.502105263157773</v>
      </c>
      <c r="DW52" s="24">
        <f ca="1">MAX(TREND(DW$32:DW$51,DR$32:DR$51,DR52),0)</f>
        <v>145.93000000000006</v>
      </c>
      <c r="DX52" s="24">
        <f ca="1">MAX(TREND(DX$32:DX$51,DR$32:DR$51,DR52),0)</f>
        <v>270.98947368421068</v>
      </c>
      <c r="DY52" s="24">
        <f ca="1">MAX(TREND(DY$32:DY$51,DR$32:DR$51,DR52),0)</f>
        <v>395.85526315789457</v>
      </c>
      <c r="DZ52" s="24">
        <f ca="1">MAX(TREND(DZ$32:DZ$51,DR$32:DR$51,DR52),0)</f>
        <v>378.52105263157887</v>
      </c>
      <c r="EA52" s="24">
        <f ca="1">MAX(TREND(EA$32:EA$51,DR$32:DR$51,DR52),0)</f>
        <v>230.13421052631566</v>
      </c>
      <c r="EB52" s="24">
        <f ca="1">MAX(TREND(EB$32:EB$51,DR$32:DR$51,DR52),0)</f>
        <v>104.66684210526319</v>
      </c>
      <c r="EC52" s="24">
        <f ca="1">MAX(TREND(EC$32:EC$51,DR$32:DR$51,DR52),0)</f>
        <v>10.294210526315794</v>
      </c>
      <c r="ED52" s="24">
        <f ca="1">MAX(TREND(ED$32:ED$51,DR$32:DR$51,DR52),0)</f>
        <v>0.99947368421052829</v>
      </c>
      <c r="EE52" s="18"/>
    </row>
    <row r="53" spans="1:135" ht="15">
      <c r="A53">
        <v>2006</v>
      </c>
      <c r="B53">
        <v>4</v>
      </c>
      <c r="C53" s="15">
        <v>8.043333333333333</v>
      </c>
      <c r="D53">
        <v>418.69999999999987</v>
      </c>
      <c r="E53">
        <v>0</v>
      </c>
      <c r="F53">
        <v>358.69999999999987</v>
      </c>
      <c r="G53">
        <v>0</v>
      </c>
      <c r="H53">
        <v>298.69999999999993</v>
      </c>
      <c r="I53">
        <v>0</v>
      </c>
      <c r="J53">
        <v>238.69999999999993</v>
      </c>
      <c r="K53">
        <v>0</v>
      </c>
      <c r="L53">
        <v>180.5</v>
      </c>
      <c r="M53">
        <v>1.8000000000000007</v>
      </c>
      <c r="N53">
        <v>126.80000000000003</v>
      </c>
      <c r="O53">
        <v>8.1000000000000014</v>
      </c>
      <c r="P53">
        <v>81.000000000000014</v>
      </c>
      <c r="Q53">
        <v>22.300000000000004</v>
      </c>
      <c r="R53">
        <v>46.400000000000006</v>
      </c>
      <c r="S53">
        <v>47.7</v>
      </c>
      <c r="X53" s="20">
        <f>X52+1</f>
        <v>2023</v>
      </c>
      <c r="Y53" s="24">
        <f ca="1">MAX(TREND(Y$32:Y$51,X$32:X$51,X53),0)</f>
        <v>0</v>
      </c>
      <c r="Z53" s="24">
        <f ca="1">MAX(TREND(Z$32:Z$51,X$32:X$51,X53),0)</f>
        <v>0</v>
      </c>
      <c r="AA53" s="24">
        <f ca="1">MAX(TREND(AA$32:AA$51,X$32:X$51,X53),0)</f>
        <v>0</v>
      </c>
      <c r="AB53" s="24">
        <f ca="1">MAX(TREND(AB$32:AB$51,X$32:X$51,X53),0)</f>
        <v>0</v>
      </c>
      <c r="AC53" s="24">
        <f ca="1">MAX(TREND(AC$32:AC$51,X$32:X$51,X53),0)</f>
        <v>6.8721804511277185E-2</v>
      </c>
      <c r="AD53" s="24">
        <f ca="1">MAX(TREND(AD$32:AD$51,X$32:X$51,X53),0)</f>
        <v>0</v>
      </c>
      <c r="AE53" s="24">
        <f ca="1">MAX(TREND(AE$32:AE$51,X$32:X$51,X53),0)</f>
        <v>17.78736842105252</v>
      </c>
      <c r="AF53" s="24">
        <f ca="1">MAX(TREND(AF$32:AF$51,X$32:X$51,X53),0)</f>
        <v>11.272180451127724</v>
      </c>
      <c r="AG53" s="24">
        <f ca="1">MAX(TREND(AG$32:AG$51,X$32:X$51,X53),0)</f>
        <v>1.954511278195497</v>
      </c>
      <c r="AH53" s="24">
        <f ca="1">MAX(TREND(AH$32:AH$51,X$32:X$51,X53),0)</f>
        <v>0</v>
      </c>
      <c r="AI53" s="24">
        <f ca="1">MAX(TREND(AI$32:AI$51,X$32:X$51,X53),0)</f>
        <v>0</v>
      </c>
      <c r="AJ53" s="24">
        <f ca="1">MAX(TREND(AJ$32:AJ$51,X$32:X$51,X53),0)</f>
        <v>0</v>
      </c>
      <c r="AK53" s="18"/>
      <c r="AL53" s="20">
        <f>AL52+1</f>
        <v>2023</v>
      </c>
      <c r="AM53" s="24">
        <f ca="1">MAX(TREND(AM$32:AM$51,AL$32:AL$51,AL53),0)</f>
        <v>0</v>
      </c>
      <c r="AN53" s="24">
        <f ca="1">MAX(TREND(AN$32:AN$51,AL$32:AL$51,AL53),0)</f>
        <v>0</v>
      </c>
      <c r="AO53" s="24">
        <f ca="1">MAX(TREND(AO$32:AO$51,AL$32:AL$51,AL53),0)</f>
        <v>0</v>
      </c>
      <c r="AP53" s="24">
        <f ca="1">MAX(TREND(AP$32:AP$51,AL$32:AL$51,AL53),0)</f>
        <v>0</v>
      </c>
      <c r="AQ53" s="24">
        <f ca="1">MAX(TREND(AQ$32:AQ$51,AL$32:AL$51,AL53),0)</f>
        <v>1.2451879699248138</v>
      </c>
      <c r="AR53" s="24">
        <f ca="1">MAX(TREND(AR$32:AR$51,AL$32:AL$51,AL53),0)</f>
        <v>5.255563909774537</v>
      </c>
      <c r="AS53" s="24">
        <f ca="1">MAX(TREND(AS$32:AS$51,AL$32:AL$51,AL53),0)</f>
        <v>47.054962406014965</v>
      </c>
      <c r="AT53" s="24">
        <f ca="1">MAX(TREND(AT$32:AT$51,AL$32:AL$51,AL53),0)</f>
        <v>35.499624060150381</v>
      </c>
      <c r="AU53" s="24">
        <f ca="1">MAX(TREND(AU$32:AU$51,AL$32:AL$51,AL53),0)</f>
        <v>6.5055639097744233</v>
      </c>
      <c r="AV53" s="24">
        <f ca="1">MAX(TREND(AV$32:AV$51,AL$32:AL$51,AL53),0)</f>
        <v>0</v>
      </c>
      <c r="AW53" s="24">
        <f ca="1">MAX(TREND(AW$32:AW$51,AL$32:AL$51,AL53),0)</f>
        <v>0</v>
      </c>
      <c r="AX53" s="24">
        <f ca="1">MAX(TREND(AX$32:AX$51,AL$32:AL$51,AL53),0)</f>
        <v>0</v>
      </c>
      <c r="AY53" s="19"/>
      <c r="AZ53" s="20">
        <f>AZ52+1</f>
        <v>2023</v>
      </c>
      <c r="BA53" s="24">
        <f ca="1">MAX(TREND(BA$32:BA$51,AZ$32:AZ$51,AZ53),0)</f>
        <v>0</v>
      </c>
      <c r="BB53" s="24">
        <f ca="1">MAX(TREND(BB$32:BB$51,AZ$32:AZ$51,AZ53),0)</f>
        <v>0</v>
      </c>
      <c r="BC53" s="24">
        <f ca="1">MAX(TREND(BC$32:BC$51,AZ$32:AZ$51,AZ53),0)</f>
        <v>0</v>
      </c>
      <c r="BD53" s="24">
        <f ca="1">MAX(TREND(BD$32:BD$51,AZ$32:AZ$51,AZ53),0)</f>
        <v>0</v>
      </c>
      <c r="BE53" s="24">
        <f ca="1">MAX(TREND(BE$32:BE$51,AZ$32:AZ$51,AZ53),0)</f>
        <v>6.5106015037594318</v>
      </c>
      <c r="BF53" s="24">
        <f ca="1">MAX(TREND(BF$32:BF$51,AZ$32:AZ$51,AZ53),0)</f>
        <v>20.311578947368616</v>
      </c>
      <c r="BG53" s="24">
        <f ca="1">MAX(TREND(BG$32:BG$51,AZ$32:AZ$51,AZ53),0)</f>
        <v>91.111503759398602</v>
      </c>
      <c r="BH53" s="24">
        <f ca="1">MAX(TREND(BH$32:BH$51,AZ$32:AZ$51,AZ53),0)</f>
        <v>76.970902255639203</v>
      </c>
      <c r="BI53" s="24">
        <f ca="1">MAX(TREND(BI$32:BI$51,AZ$32:AZ$51,AZ53),0)</f>
        <v>18.980300751879668</v>
      </c>
      <c r="BJ53" s="24">
        <f ca="1">MAX(TREND(BJ$32:BJ$51,AZ$32:AZ$51,AZ53),0)</f>
        <v>0.72368421052630083</v>
      </c>
      <c r="BK53" s="24">
        <f ca="1">MAX(TREND(BK$32:BK$51,AZ$32:AZ$51,AZ53),0)</f>
        <v>0</v>
      </c>
      <c r="BL53" s="24">
        <f ca="1">MAX(TREND(BL$32:BL$51,AZ$32:AZ$51,AZ53),0)</f>
        <v>0</v>
      </c>
      <c r="BM53" s="19">
        <f t="shared" ca="1" si="36"/>
        <v>214.60857142857182</v>
      </c>
      <c r="BN53" s="20">
        <f>BN52+1</f>
        <v>2023</v>
      </c>
      <c r="BO53" s="24">
        <f ca="1">MAX(TREND(BO$32:BO$51,BN$32:BN$51,BN53),0)</f>
        <v>0</v>
      </c>
      <c r="BP53" s="24">
        <f ca="1">MAX(TREND(BP$32:BP$51,BN$32:BN$51,BN53),0)</f>
        <v>0</v>
      </c>
      <c r="BQ53" s="24">
        <f ca="1">MAX(TREND(BQ$32:BQ$51,BN$32:BN$51,BN53),0)</f>
        <v>0</v>
      </c>
      <c r="BR53" s="24">
        <f ca="1">MAX(TREND(BR$32:BR$51,BN$32:BN$51,BN53),0)</f>
        <v>0</v>
      </c>
      <c r="BS53" s="24">
        <f ca="1">MAX(TREND(BS$32:BS$51,BN$32:BN$51,BN53),0)</f>
        <v>17.956240601503794</v>
      </c>
      <c r="BT53" s="24">
        <f ca="1">MAX(TREND(BT$32:BT$51,BN$32:BN$51,BN53),0)</f>
        <v>50.625864661654305</v>
      </c>
      <c r="BU53" s="24">
        <f ca="1">MAX(TREND(BU$32:BU$51,BN$32:BN$51,BN53),0)</f>
        <v>147.58473684210549</v>
      </c>
      <c r="BV53" s="24">
        <f ca="1">MAX(TREND(BV$32:BV$51,BN$32:BN$51,BN53),0)</f>
        <v>131.17187969924817</v>
      </c>
      <c r="BW53" s="24">
        <f ca="1">MAX(TREND(BW$32:BW$51,BN$32:BN$51,BN53),0)</f>
        <v>40.685639097744115</v>
      </c>
      <c r="BX53" s="24">
        <f ca="1">MAX(TREND(BX$32:BX$51,BN$32:BN$51,BN53),0)</f>
        <v>6.2458646616541245</v>
      </c>
      <c r="BY53" s="24">
        <f ca="1">MAX(TREND(BY$32:BY$51,BN$32:BN$51,BN53),0)</f>
        <v>0</v>
      </c>
      <c r="BZ53" s="24">
        <f ca="1">MAX(TREND(BZ$32:BZ$51,BN$32:BN$51,BN53),0)</f>
        <v>0</v>
      </c>
      <c r="CA53" s="18"/>
      <c r="CB53" s="20">
        <f>CB52+1</f>
        <v>2023</v>
      </c>
      <c r="CC53" s="24">
        <f ca="1">MAX(TREND(CC$32:CC$51,CB$32:CB$51,CB53),0)</f>
        <v>0</v>
      </c>
      <c r="CD53" s="24">
        <f ca="1">MAX(TREND(CD$32:CD$51,CB$32:CB$51,CB53),0)</f>
        <v>0</v>
      </c>
      <c r="CE53" s="24">
        <f ca="1">MAX(TREND(CE$32:CE$51,CB$32:CB$51,CB53),0)</f>
        <v>4.1052631578947452E-2</v>
      </c>
      <c r="CF53" s="24">
        <f ca="1">MAX(TREND(CF$32:CF$51,CB$32:CB$51,CB53),0)</f>
        <v>0</v>
      </c>
      <c r="CG53" s="24">
        <f ca="1">MAX(TREND(CG$32:CG$51,CB$32:CB$51,CB53),0)</f>
        <v>35.054586466165404</v>
      </c>
      <c r="CH53" s="24">
        <f ca="1">MAX(TREND(CH$32:CH$51,CB$32:CB$51,CB53),0)</f>
        <v>95.605563909773991</v>
      </c>
      <c r="CI53" s="24">
        <f ca="1">MAX(TREND(CI$32:CI$51,CB$32:CB$51,CB53),0)</f>
        <v>208.84315789473658</v>
      </c>
      <c r="CJ53" s="24">
        <f ca="1">MAX(TREND(CJ$32:CJ$51,CB$32:CB$51,CB53),0)</f>
        <v>191.87691729323319</v>
      </c>
      <c r="CK53" s="24">
        <f ca="1">MAX(TREND(CK$32:CK$51,CB$32:CB$51,CB53),0)</f>
        <v>73.458496240601562</v>
      </c>
      <c r="CL53" s="24">
        <f ca="1">MAX(TREND(CL$32:CL$51,CB$32:CB$51,CB53),0)</f>
        <v>18.357443609022539</v>
      </c>
      <c r="CM53" s="24">
        <f ca="1">MAX(TREND(CM$32:CM$51,CB$32:CB$51,CB53),0)</f>
        <v>0</v>
      </c>
      <c r="CN53" s="24">
        <f ca="1">MAX(TREND(CN$32:CN$51,CB$32:CB$51,CB53),0)</f>
        <v>0</v>
      </c>
      <c r="CO53" s="18"/>
      <c r="CP53" s="20">
        <f>CP52+1</f>
        <v>2023</v>
      </c>
      <c r="CQ53" s="24">
        <f ca="1">MAX(TREND(CQ$32:CQ$51,CP$32:CP$51,CP53),0)</f>
        <v>0</v>
      </c>
      <c r="CR53" s="24">
        <f ca="1">MAX(TREND(CR$32:CR$51,CP$32:CP$51,CP53),0)</f>
        <v>0</v>
      </c>
      <c r="CS53" s="24">
        <f ca="1">MAX(TREND(CS$32:CS$51,CP$32:CP$51,CP53),0)</f>
        <v>0.3401503759398512</v>
      </c>
      <c r="CT53" s="24">
        <f ca="1">MAX(TREND(CT$32:CT$51,CP$32:CP$51,CP53),0)</f>
        <v>0</v>
      </c>
      <c r="CU53" s="24">
        <f ca="1">MAX(TREND(CU$32:CU$51,CP$32:CP$51,CP53),0)</f>
        <v>61.551203007518779</v>
      </c>
      <c r="CV53" s="24">
        <f ca="1">MAX(TREND(CV$32:CV$51,CP$32:CP$51,CP53),0)</f>
        <v>150.09082706766912</v>
      </c>
      <c r="CW53" s="24">
        <f ca="1">MAX(TREND(CW$32:CW$51,CP$32:CP$51,CP53),0)</f>
        <v>270.84052631578925</v>
      </c>
      <c r="CX53" s="24">
        <f ca="1">MAX(TREND(CX$32:CX$51,CP$32:CP$51,CP53),0)</f>
        <v>253.69924812030058</v>
      </c>
      <c r="CY53" s="24">
        <f ca="1">MAX(TREND(CY$32:CY$51,CP$32:CP$51,CP53),0)</f>
        <v>117.75428571428574</v>
      </c>
      <c r="CZ53" s="24">
        <f ca="1">MAX(TREND(CZ$32:CZ$51,CP$32:CP$51,CP53),0)</f>
        <v>38.196541353383282</v>
      </c>
      <c r="DA53" s="24">
        <f ca="1">MAX(TREND(DA$32:DA$51,CP$32:CP$51,CP53),0)</f>
        <v>0.8863909774436074</v>
      </c>
      <c r="DB53" s="24">
        <f ca="1">MAX(TREND(DB$32:DB$51,CP$32:CP$51,CP53),0)</f>
        <v>0</v>
      </c>
      <c r="DC53" s="18"/>
      <c r="DD53" s="20">
        <f>DD52+1</f>
        <v>2023</v>
      </c>
      <c r="DE53" s="24">
        <f ca="1">MAX(TREND(DE$32:DE$51,DD$32:DD$51,DD53),0)</f>
        <v>0</v>
      </c>
      <c r="DF53" s="24">
        <f ca="1">MAX(TREND(DF$32:DF$51,DD$32:DD$51,DD53),0)</f>
        <v>0</v>
      </c>
      <c r="DG53" s="24">
        <f ca="1">MAX(TREND(DG$32:DG$51,DD$32:DD$51,DD53),0)</f>
        <v>1.0678195488721816</v>
      </c>
      <c r="DH53" s="24">
        <f ca="1">MAX(TREND(DH$32:DH$51,DD$32:DD$51,DD53),0)</f>
        <v>1.7699999999999818</v>
      </c>
      <c r="DI53" s="24">
        <f ca="1">MAX(TREND(DI$32:DI$51,DD$32:DD$51,DD53),0)</f>
        <v>99.693308270676653</v>
      </c>
      <c r="DJ53" s="24">
        <f ca="1">MAX(TREND(DJ$32:DJ$51,DD$32:DD$51,DD53),0)</f>
        <v>208.83533834586433</v>
      </c>
      <c r="DK53" s="24">
        <f ca="1">MAX(TREND(DK$32:DK$51,DD$32:DD$51,DD53),0)</f>
        <v>332.84052631578925</v>
      </c>
      <c r="DL53" s="24">
        <f ca="1">MAX(TREND(DL$32:DL$51,DD$32:DD$51,DD53),0)</f>
        <v>315.69924812030058</v>
      </c>
      <c r="DM53" s="24">
        <f ca="1">MAX(TREND(DM$32:DM$51,DD$32:DD$51,DD53),0)</f>
        <v>170.44293233082681</v>
      </c>
      <c r="DN53" s="24">
        <f ca="1">MAX(TREND(DN$32:DN$51,DD$32:DD$51,DD53),0)</f>
        <v>66.182406015037486</v>
      </c>
      <c r="DO53" s="24">
        <f ca="1">MAX(TREND(DO$32:DO$51,DD$32:DD$51,DD53),0)</f>
        <v>4.0372180451127804</v>
      </c>
      <c r="DP53" s="24">
        <f ca="1">MAX(TREND(DP$32:DP$51,DD$32:DD$51,DD53),0)</f>
        <v>0</v>
      </c>
      <c r="DQ53" s="18"/>
      <c r="DR53" s="20">
        <f>DR52+1</f>
        <v>2023</v>
      </c>
      <c r="DS53" s="24">
        <f ca="1">MAX(TREND(DS$32:DS$51,DR$32:DR$51,DR53),0)</f>
        <v>0</v>
      </c>
      <c r="DT53" s="24">
        <f ca="1">MAX(TREND(DT$32:DT$51,DR$32:DR$51,DR53),0)</f>
        <v>0</v>
      </c>
      <c r="DU53" s="24">
        <f ca="1">MAX(TREND(DU$32:DU$51,DR$32:DR$51,DR53),0)</f>
        <v>2.2060902255639085</v>
      </c>
      <c r="DV53" s="24">
        <f ca="1">MAX(TREND(DV$32:DV$51,DR$32:DR$51,DR53),0)</f>
        <v>9.8642105263156736</v>
      </c>
      <c r="DW53" s="24">
        <f ca="1">MAX(TREND(DW$32:DW$51,DR$32:DR$51,DR53),0)</f>
        <v>145.26999999999998</v>
      </c>
      <c r="DX53" s="24">
        <f ca="1">MAX(TREND(DX$32:DX$51,DR$32:DR$51,DR53),0)</f>
        <v>268.64323308270741</v>
      </c>
      <c r="DY53" s="24">
        <f ca="1">MAX(TREND(DY$32:DY$51,DR$32:DR$51,DR53),0)</f>
        <v>394.84052631578925</v>
      </c>
      <c r="DZ53" s="24">
        <f ca="1">MAX(TREND(DZ$32:DZ$51,DR$32:DR$51,DR53),0)</f>
        <v>377.69924812030081</v>
      </c>
      <c r="EA53" s="24">
        <f ca="1">MAX(TREND(EA$32:EA$51,DR$32:DR$51,DR53),0)</f>
        <v>227.91699248120312</v>
      </c>
      <c r="EB53" s="24">
        <f ca="1">MAX(TREND(EB$32:EB$51,DR$32:DR$51,DR53),0)</f>
        <v>106.2865413533832</v>
      </c>
      <c r="EC53" s="24">
        <f ca="1">MAX(TREND(EC$32:EC$51,DR$32:DR$51,DR53),0)</f>
        <v>10.155563909774401</v>
      </c>
      <c r="ED53" s="24">
        <f ca="1">MAX(TREND(ED$32:ED$51,DR$32:DR$51,DR53),0)</f>
        <v>1.05037593984963</v>
      </c>
      <c r="EE53" s="18"/>
    </row>
    <row r="54" spans="1:135">
      <c r="A54">
        <v>2006</v>
      </c>
      <c r="B54">
        <v>5</v>
      </c>
      <c r="C54" s="15">
        <v>14.377419354838713</v>
      </c>
      <c r="D54">
        <v>239.59999999999991</v>
      </c>
      <c r="E54">
        <v>3.3000000000000007</v>
      </c>
      <c r="F54">
        <v>182.59999999999997</v>
      </c>
      <c r="G54">
        <v>8.3000000000000007</v>
      </c>
      <c r="H54">
        <v>127.10000000000004</v>
      </c>
      <c r="I54">
        <v>14.8</v>
      </c>
      <c r="J54">
        <v>79.500000000000014</v>
      </c>
      <c r="K54">
        <v>29.200000000000003</v>
      </c>
      <c r="L54">
        <v>43.400000000000006</v>
      </c>
      <c r="M54">
        <v>55.100000000000009</v>
      </c>
      <c r="N54">
        <v>18.099999999999998</v>
      </c>
      <c r="O54">
        <v>91.799999999999983</v>
      </c>
      <c r="P54">
        <v>6.0999999999999988</v>
      </c>
      <c r="Q54">
        <v>141.79999999999998</v>
      </c>
      <c r="R54">
        <v>0.70000000000000018</v>
      </c>
      <c r="S54">
        <v>198.4</v>
      </c>
      <c r="X54" s="22"/>
      <c r="Y54" s="22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22"/>
      <c r="AM54" s="22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9"/>
      <c r="AZ54" s="22"/>
      <c r="BA54" s="22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9"/>
      <c r="BN54" s="22"/>
      <c r="BO54" s="22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22"/>
      <c r="CC54" s="22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22"/>
      <c r="CQ54" s="22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22"/>
      <c r="DE54" s="22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22"/>
      <c r="DS54" s="22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</row>
    <row r="55" spans="1:135">
      <c r="A55">
        <v>2006</v>
      </c>
      <c r="B55">
        <v>6</v>
      </c>
      <c r="C55" s="15">
        <v>18.65666666666667</v>
      </c>
      <c r="D55">
        <v>104.10000000000002</v>
      </c>
      <c r="E55">
        <v>3.8000000000000007</v>
      </c>
      <c r="F55">
        <v>56.800000000000011</v>
      </c>
      <c r="G55">
        <v>16.500000000000004</v>
      </c>
      <c r="H55">
        <v>27.299999999999997</v>
      </c>
      <c r="I55">
        <v>47</v>
      </c>
      <c r="J55">
        <v>12.899999999999999</v>
      </c>
      <c r="K55">
        <v>92.59999999999998</v>
      </c>
      <c r="L55">
        <v>4.6999999999999993</v>
      </c>
      <c r="M55">
        <v>144.4</v>
      </c>
      <c r="N55">
        <v>0.69999999999999929</v>
      </c>
      <c r="O55">
        <v>200.40000000000006</v>
      </c>
      <c r="P55">
        <v>0</v>
      </c>
      <c r="Q55">
        <v>259.7000000000001</v>
      </c>
      <c r="R55">
        <v>0</v>
      </c>
      <c r="S55">
        <v>319.7000000000001</v>
      </c>
      <c r="X55" s="18" t="s">
        <v>56</v>
      </c>
      <c r="Y55" s="23">
        <f t="shared" ref="Y55:AJ55" ca="1" si="59">AVERAGE(Y42:Y51)</f>
        <v>0</v>
      </c>
      <c r="Z55" s="23">
        <f t="shared" ca="1" si="59"/>
        <v>0</v>
      </c>
      <c r="AA55" s="23">
        <f t="shared" ca="1" si="59"/>
        <v>0</v>
      </c>
      <c r="AB55" s="23">
        <f t="shared" ca="1" si="59"/>
        <v>0</v>
      </c>
      <c r="AC55" s="23">
        <f t="shared" ca="1" si="59"/>
        <v>0.10999999999999979</v>
      </c>
      <c r="AD55" s="23">
        <f t="shared" ca="1" si="59"/>
        <v>3.1800000000000006</v>
      </c>
      <c r="AE55" s="23">
        <f t="shared" ca="1" si="59"/>
        <v>21.34</v>
      </c>
      <c r="AF55" s="23">
        <f t="shared" ca="1" si="59"/>
        <v>14.580000000000002</v>
      </c>
      <c r="AG55" s="23">
        <f t="shared" ca="1" si="59"/>
        <v>2.9599999999999995</v>
      </c>
      <c r="AH55" s="23">
        <f t="shared" ca="1" si="59"/>
        <v>0</v>
      </c>
      <c r="AI55" s="23">
        <f t="shared" ca="1" si="59"/>
        <v>0</v>
      </c>
      <c r="AJ55" s="23">
        <f t="shared" ca="1" si="59"/>
        <v>0</v>
      </c>
      <c r="AK55" s="18"/>
      <c r="AL55" s="18" t="s">
        <v>56</v>
      </c>
      <c r="AM55" s="23">
        <f t="shared" ref="AM55:AX55" ca="1" si="60">AVERAGE(AM42:AM51)</f>
        <v>0</v>
      </c>
      <c r="AN55" s="23">
        <f t="shared" ca="1" si="60"/>
        <v>0</v>
      </c>
      <c r="AO55" s="23">
        <f t="shared" ca="1" si="60"/>
        <v>0</v>
      </c>
      <c r="AP55" s="23">
        <f t="shared" ca="1" si="60"/>
        <v>0</v>
      </c>
      <c r="AQ55" s="23">
        <f t="shared" ca="1" si="60"/>
        <v>1.22</v>
      </c>
      <c r="AR55" s="23">
        <f t="shared" ca="1" si="60"/>
        <v>11.58</v>
      </c>
      <c r="AS55" s="23">
        <f t="shared" ca="1" si="60"/>
        <v>51.240000000000009</v>
      </c>
      <c r="AT55" s="23">
        <f t="shared" ca="1" si="60"/>
        <v>40.340000000000003</v>
      </c>
      <c r="AU55" s="23">
        <f t="shared" ca="1" si="60"/>
        <v>9.8800000000000008</v>
      </c>
      <c r="AV55" s="23">
        <f t="shared" ca="1" si="60"/>
        <v>0.11999999999999993</v>
      </c>
      <c r="AW55" s="23">
        <f t="shared" ca="1" si="60"/>
        <v>0</v>
      </c>
      <c r="AX55" s="23">
        <f t="shared" ca="1" si="60"/>
        <v>0</v>
      </c>
      <c r="AY55" s="19"/>
      <c r="AZ55" s="18" t="s">
        <v>56</v>
      </c>
      <c r="BA55" s="23">
        <f t="shared" ref="BA55:BL55" ca="1" si="61">AVERAGE(BA42:BA51)</f>
        <v>0</v>
      </c>
      <c r="BB55" s="23">
        <f t="shared" ca="1" si="61"/>
        <v>0</v>
      </c>
      <c r="BC55" s="23">
        <f t="shared" ca="1" si="61"/>
        <v>0</v>
      </c>
      <c r="BD55" s="23">
        <f t="shared" ca="1" si="61"/>
        <v>0</v>
      </c>
      <c r="BE55" s="23">
        <f t="shared" ca="1" si="61"/>
        <v>6.0400000000000009</v>
      </c>
      <c r="BF55" s="23">
        <f t="shared" ca="1" si="61"/>
        <v>29.339999999999996</v>
      </c>
      <c r="BG55" s="23">
        <f t="shared" ca="1" si="61"/>
        <v>96.779999999999987</v>
      </c>
      <c r="BH55" s="23">
        <f t="shared" ca="1" si="61"/>
        <v>82.55</v>
      </c>
      <c r="BI55" s="23">
        <f t="shared" ca="1" si="61"/>
        <v>25.19</v>
      </c>
      <c r="BJ55" s="23">
        <f t="shared" ca="1" si="61"/>
        <v>1.19</v>
      </c>
      <c r="BK55" s="23">
        <f t="shared" ca="1" si="61"/>
        <v>0</v>
      </c>
      <c r="BL55" s="23">
        <f t="shared" ca="1" si="61"/>
        <v>0</v>
      </c>
      <c r="BM55" s="19">
        <f ca="1">SUM(BA55:BL55)</f>
        <v>241.08999999999997</v>
      </c>
      <c r="BN55" s="18" t="s">
        <v>56</v>
      </c>
      <c r="BO55" s="23">
        <f t="shared" ref="BO55:BZ55" ca="1" si="62">AVERAGE(BO42:BO51)</f>
        <v>0</v>
      </c>
      <c r="BP55" s="23">
        <f t="shared" ca="1" si="62"/>
        <v>0</v>
      </c>
      <c r="BQ55" s="23">
        <f t="shared" ca="1" si="62"/>
        <v>0</v>
      </c>
      <c r="BR55" s="23">
        <f t="shared" ca="1" si="62"/>
        <v>8.9999999999999858E-2</v>
      </c>
      <c r="BS55" s="23">
        <f t="shared" ca="1" si="62"/>
        <v>16.610000000000003</v>
      </c>
      <c r="BT55" s="23">
        <f t="shared" ca="1" si="62"/>
        <v>60.940000000000012</v>
      </c>
      <c r="BU55" s="23">
        <f t="shared" ca="1" si="62"/>
        <v>154.05000000000001</v>
      </c>
      <c r="BV55" s="23">
        <f t="shared" ca="1" si="62"/>
        <v>137.06</v>
      </c>
      <c r="BW55" s="23">
        <f t="shared" ca="1" si="62"/>
        <v>50.519999999999996</v>
      </c>
      <c r="BX55" s="23">
        <f t="shared" ca="1" si="62"/>
        <v>6.12</v>
      </c>
      <c r="BY55" s="23">
        <f t="shared" ca="1" si="62"/>
        <v>0</v>
      </c>
      <c r="BZ55" s="23">
        <f t="shared" ca="1" si="62"/>
        <v>0</v>
      </c>
      <c r="CA55" s="18"/>
      <c r="CB55" s="18" t="s">
        <v>56</v>
      </c>
      <c r="CC55" s="23">
        <f t="shared" ref="CC55:CN55" ca="1" si="63">AVERAGE(CC42:CC51)</f>
        <v>0</v>
      </c>
      <c r="CD55" s="23">
        <f t="shared" ca="1" si="63"/>
        <v>0</v>
      </c>
      <c r="CE55" s="23">
        <f t="shared" ca="1" si="63"/>
        <v>6.9999999999999923E-2</v>
      </c>
      <c r="CF55" s="23">
        <f t="shared" ca="1" si="63"/>
        <v>0.75999999999999956</v>
      </c>
      <c r="CG55" s="23">
        <f t="shared" ca="1" si="63"/>
        <v>34.760000000000005</v>
      </c>
      <c r="CH55" s="23">
        <f t="shared" ca="1" si="63"/>
        <v>106.84</v>
      </c>
      <c r="CI55" s="23">
        <f t="shared" ca="1" si="63"/>
        <v>215.34</v>
      </c>
      <c r="CJ55" s="23">
        <f t="shared" ca="1" si="63"/>
        <v>197.50000000000003</v>
      </c>
      <c r="CK55" s="23">
        <f t="shared" ca="1" si="63"/>
        <v>86.749999999999986</v>
      </c>
      <c r="CL55" s="23">
        <f t="shared" ca="1" si="63"/>
        <v>16.7</v>
      </c>
      <c r="CM55" s="23">
        <f t="shared" ca="1" si="63"/>
        <v>0</v>
      </c>
      <c r="CN55" s="23">
        <f t="shared" ca="1" si="63"/>
        <v>0</v>
      </c>
      <c r="CO55" s="18"/>
      <c r="CP55" s="18" t="s">
        <v>56</v>
      </c>
      <c r="CQ55" s="23">
        <f t="shared" ref="CQ55:DB55" ca="1" si="64">AVERAGE(CQ42:CQ51)</f>
        <v>0</v>
      </c>
      <c r="CR55" s="23">
        <f t="shared" ca="1" si="64"/>
        <v>0</v>
      </c>
      <c r="CS55" s="23">
        <f t="shared" ca="1" si="64"/>
        <v>0.58000000000000007</v>
      </c>
      <c r="CT55" s="23">
        <f t="shared" ca="1" si="64"/>
        <v>2.66</v>
      </c>
      <c r="CU55" s="23">
        <f t="shared" ca="1" si="64"/>
        <v>64.11</v>
      </c>
      <c r="CV55" s="23">
        <f t="shared" ca="1" si="64"/>
        <v>161.94999999999999</v>
      </c>
      <c r="CW55" s="23">
        <f t="shared" ca="1" si="64"/>
        <v>277.32000000000005</v>
      </c>
      <c r="CX55" s="23">
        <f t="shared" ca="1" si="64"/>
        <v>259.34000000000003</v>
      </c>
      <c r="CY55" s="23">
        <f t="shared" ca="1" si="64"/>
        <v>132.88999999999999</v>
      </c>
      <c r="CZ55" s="23">
        <f t="shared" ca="1" si="64"/>
        <v>34.660000000000004</v>
      </c>
      <c r="DA55" s="23">
        <f t="shared" ca="1" si="64"/>
        <v>1.0099999999999998</v>
      </c>
      <c r="DB55" s="23">
        <f t="shared" ca="1" si="64"/>
        <v>0</v>
      </c>
      <c r="DC55" s="18"/>
      <c r="DD55" s="18" t="s">
        <v>56</v>
      </c>
      <c r="DE55" s="23">
        <f t="shared" ref="DE55:DP55" ca="1" si="65">AVERAGE(DE42:DE51)</f>
        <v>0</v>
      </c>
      <c r="DF55" s="23">
        <f t="shared" ca="1" si="65"/>
        <v>0</v>
      </c>
      <c r="DG55" s="23">
        <f t="shared" ca="1" si="65"/>
        <v>1.7299999999999998</v>
      </c>
      <c r="DH55" s="23">
        <f t="shared" ca="1" si="65"/>
        <v>6.83</v>
      </c>
      <c r="DI55" s="23">
        <f t="shared" ca="1" si="65"/>
        <v>104.45</v>
      </c>
      <c r="DJ55" s="23">
        <f t="shared" ca="1" si="65"/>
        <v>221.08</v>
      </c>
      <c r="DK55" s="23">
        <f t="shared" ca="1" si="65"/>
        <v>339.32</v>
      </c>
      <c r="DL55" s="23">
        <f t="shared" ca="1" si="65"/>
        <v>321.34000000000003</v>
      </c>
      <c r="DM55" s="23">
        <f t="shared" ca="1" si="65"/>
        <v>186.59999999999997</v>
      </c>
      <c r="DN55" s="23">
        <f t="shared" ca="1" si="65"/>
        <v>60.94</v>
      </c>
      <c r="DO55" s="23">
        <f t="shared" ca="1" si="65"/>
        <v>4.5699999999999994</v>
      </c>
      <c r="DP55" s="23">
        <f t="shared" ca="1" si="65"/>
        <v>0</v>
      </c>
      <c r="DQ55" s="18"/>
      <c r="DR55" s="18" t="s">
        <v>56</v>
      </c>
      <c r="DS55" s="23">
        <f t="shared" ref="DS55:EA55" ca="1" si="66">AVERAGE(DS42:DS51)</f>
        <v>0</v>
      </c>
      <c r="DT55" s="23">
        <f t="shared" ca="1" si="66"/>
        <v>0</v>
      </c>
      <c r="DU55" s="23">
        <f t="shared" ca="1" si="66"/>
        <v>3.6400000000000006</v>
      </c>
      <c r="DV55" s="23">
        <f t="shared" ca="1" si="66"/>
        <v>16.649999999999999</v>
      </c>
      <c r="DW55" s="23">
        <f t="shared" ca="1" si="66"/>
        <v>152.63</v>
      </c>
      <c r="DX55" s="23">
        <f t="shared" ca="1" si="66"/>
        <v>280.97000000000003</v>
      </c>
      <c r="DY55" s="23">
        <f t="shared" ca="1" si="66"/>
        <v>401.32</v>
      </c>
      <c r="DZ55" s="23">
        <f t="shared" ca="1" si="66"/>
        <v>383.34</v>
      </c>
      <c r="EA55" s="23">
        <f t="shared" ca="1" si="66"/>
        <v>244.41</v>
      </c>
      <c r="EB55" s="23">
        <f ca="1">AVERAGE(EB42:EB51)</f>
        <v>98.47</v>
      </c>
      <c r="EC55" s="23">
        <f ca="1">AVERAGE(EC42:EC51)</f>
        <v>11.499999999999996</v>
      </c>
      <c r="ED55" s="23">
        <f ca="1">AVERAGE(ED42:ED51)</f>
        <v>0.82999999999999985</v>
      </c>
      <c r="EE55" s="18"/>
    </row>
    <row r="56" spans="1:135">
      <c r="A56">
        <v>2006</v>
      </c>
      <c r="B56">
        <v>7</v>
      </c>
      <c r="C56" s="15">
        <v>22.712903225806446</v>
      </c>
      <c r="D56">
        <v>23.799999999999997</v>
      </c>
      <c r="E56">
        <v>45.899999999999991</v>
      </c>
      <c r="F56">
        <v>5.0999999999999979</v>
      </c>
      <c r="G56">
        <v>89.199999999999989</v>
      </c>
      <c r="H56">
        <v>0.19999999999999929</v>
      </c>
      <c r="I56">
        <v>146.30000000000001</v>
      </c>
      <c r="J56">
        <v>0</v>
      </c>
      <c r="K56">
        <v>208.10000000000005</v>
      </c>
      <c r="L56">
        <v>0</v>
      </c>
      <c r="M56">
        <v>270.10000000000008</v>
      </c>
      <c r="N56">
        <v>0</v>
      </c>
      <c r="O56">
        <v>332.10000000000008</v>
      </c>
      <c r="P56">
        <v>0</v>
      </c>
      <c r="Q56">
        <v>394.10000000000008</v>
      </c>
      <c r="R56">
        <v>0</v>
      </c>
      <c r="S56">
        <v>456.10000000000008</v>
      </c>
      <c r="X56" s="22"/>
      <c r="Y56" s="22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</row>
    <row r="57" spans="1:135">
      <c r="A57">
        <v>2006</v>
      </c>
      <c r="B57">
        <v>8</v>
      </c>
      <c r="C57" s="15">
        <v>21.267741935483865</v>
      </c>
      <c r="D57">
        <v>51.400000000000006</v>
      </c>
      <c r="E57">
        <v>28.700000000000003</v>
      </c>
      <c r="F57">
        <v>17.999999999999996</v>
      </c>
      <c r="G57">
        <v>57.299999999999983</v>
      </c>
      <c r="H57">
        <v>3.1999999999999993</v>
      </c>
      <c r="I57">
        <v>104.49999999999996</v>
      </c>
      <c r="J57">
        <v>0</v>
      </c>
      <c r="K57">
        <v>163.30000000000004</v>
      </c>
      <c r="L57">
        <v>0</v>
      </c>
      <c r="M57">
        <v>225.3000000000001</v>
      </c>
      <c r="N57">
        <v>0</v>
      </c>
      <c r="O57">
        <v>287.30000000000013</v>
      </c>
      <c r="P57">
        <v>0</v>
      </c>
      <c r="Q57">
        <v>349.30000000000013</v>
      </c>
      <c r="R57">
        <v>0</v>
      </c>
      <c r="S57">
        <v>411.30000000000013</v>
      </c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</row>
    <row r="58" spans="1:135">
      <c r="A58">
        <v>2006</v>
      </c>
      <c r="B58">
        <v>9</v>
      </c>
      <c r="C58" s="15">
        <v>15.286666666666669</v>
      </c>
      <c r="D58">
        <v>201.39999999999998</v>
      </c>
      <c r="E58">
        <v>0</v>
      </c>
      <c r="F58">
        <v>141.4</v>
      </c>
      <c r="G58">
        <v>0</v>
      </c>
      <c r="H58">
        <v>85.7</v>
      </c>
      <c r="I58">
        <v>4.3000000000000007</v>
      </c>
      <c r="J58">
        <v>44.099999999999994</v>
      </c>
      <c r="K58">
        <v>22.700000000000003</v>
      </c>
      <c r="L58">
        <v>20.2</v>
      </c>
      <c r="M58">
        <v>58.8</v>
      </c>
      <c r="N58">
        <v>8</v>
      </c>
      <c r="O58">
        <v>106.59999999999998</v>
      </c>
      <c r="P58">
        <v>3</v>
      </c>
      <c r="Q58">
        <v>161.60000000000002</v>
      </c>
      <c r="R58">
        <v>0</v>
      </c>
      <c r="S58">
        <v>218.60000000000002</v>
      </c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</row>
    <row r="59" spans="1:135" ht="15">
      <c r="A59">
        <v>2006</v>
      </c>
      <c r="B59">
        <v>10</v>
      </c>
      <c r="C59" s="15">
        <v>8.7838709677419402</v>
      </c>
      <c r="D59">
        <v>409.69999999999993</v>
      </c>
      <c r="E59">
        <v>0</v>
      </c>
      <c r="F59">
        <v>347.69999999999993</v>
      </c>
      <c r="G59">
        <v>0</v>
      </c>
      <c r="H59">
        <v>285.69999999999993</v>
      </c>
      <c r="I59">
        <v>0</v>
      </c>
      <c r="J59">
        <v>224.99999999999997</v>
      </c>
      <c r="K59">
        <v>1.3000000000000007</v>
      </c>
      <c r="L59">
        <v>168.3</v>
      </c>
      <c r="M59">
        <v>6.6000000000000014</v>
      </c>
      <c r="N59">
        <v>117.10000000000001</v>
      </c>
      <c r="O59">
        <v>17.400000000000002</v>
      </c>
      <c r="P59">
        <v>73.100000000000009</v>
      </c>
      <c r="Q59">
        <v>35.400000000000006</v>
      </c>
      <c r="R59">
        <v>35.900000000000006</v>
      </c>
      <c r="S59">
        <v>60.2</v>
      </c>
      <c r="X59" s="25" t="s">
        <v>57</v>
      </c>
      <c r="Y59" s="18"/>
      <c r="Z59" s="18"/>
      <c r="AA59" s="18"/>
      <c r="AB59" s="18"/>
      <c r="AC59" s="25" t="s">
        <v>58</v>
      </c>
      <c r="AD59" s="18"/>
      <c r="AE59" s="18"/>
      <c r="AF59" s="18"/>
      <c r="AG59" s="18"/>
      <c r="AH59" s="18"/>
      <c r="AI59" s="18"/>
      <c r="AJ59" s="18"/>
      <c r="AK59" s="18"/>
      <c r="AL59" s="25" t="s">
        <v>57</v>
      </c>
      <c r="AM59" s="18"/>
      <c r="AN59" s="18"/>
      <c r="AO59" s="18"/>
      <c r="AP59" s="18"/>
      <c r="AQ59" s="25" t="s">
        <v>58</v>
      </c>
      <c r="AR59" s="18"/>
      <c r="AS59" s="18"/>
      <c r="AT59" s="18"/>
      <c r="AU59" s="18"/>
      <c r="AV59" s="18"/>
      <c r="AW59" s="18"/>
      <c r="AX59" s="18"/>
      <c r="AY59" s="18"/>
      <c r="AZ59" s="25" t="s">
        <v>57</v>
      </c>
      <c r="BA59" s="18"/>
      <c r="BB59" s="18"/>
      <c r="BC59" s="18"/>
      <c r="BD59" s="18"/>
      <c r="BE59" s="25" t="s">
        <v>58</v>
      </c>
      <c r="BF59" s="18"/>
      <c r="BG59" s="18"/>
      <c r="BH59" s="18"/>
      <c r="BI59" s="18"/>
      <c r="BJ59" s="18"/>
      <c r="BK59" s="18"/>
      <c r="BL59" s="18"/>
      <c r="BM59" s="18"/>
      <c r="BN59" s="25" t="s">
        <v>57</v>
      </c>
      <c r="BO59" s="18"/>
      <c r="BP59" s="18"/>
      <c r="BQ59" s="18"/>
      <c r="BR59" s="18"/>
      <c r="BS59" s="25" t="s">
        <v>58</v>
      </c>
      <c r="BT59" s="18"/>
      <c r="BU59" s="18"/>
      <c r="BV59" s="18"/>
      <c r="BW59" s="18"/>
      <c r="BX59" s="18"/>
      <c r="BY59" s="18"/>
      <c r="BZ59" s="18"/>
      <c r="CA59" s="18"/>
      <c r="CB59" s="25" t="s">
        <v>57</v>
      </c>
      <c r="CC59" s="18"/>
      <c r="CD59" s="18"/>
      <c r="CE59" s="18"/>
      <c r="CF59" s="18"/>
      <c r="CG59" s="25" t="s">
        <v>58</v>
      </c>
      <c r="CH59" s="18"/>
      <c r="CI59" s="18"/>
      <c r="CJ59" s="18"/>
      <c r="CK59" s="18"/>
      <c r="CL59" s="18"/>
      <c r="CM59" s="18"/>
      <c r="CN59" s="18"/>
      <c r="CO59" s="18"/>
      <c r="CP59" s="25" t="s">
        <v>57</v>
      </c>
      <c r="CQ59" s="18"/>
      <c r="CR59" s="18"/>
      <c r="CS59" s="18"/>
      <c r="CT59" s="18"/>
      <c r="CU59" s="25" t="s">
        <v>58</v>
      </c>
      <c r="CV59" s="18"/>
      <c r="CW59" s="18"/>
      <c r="CX59" s="18"/>
      <c r="CY59" s="18"/>
      <c r="CZ59" s="18"/>
      <c r="DA59" s="18"/>
      <c r="DB59" s="18"/>
      <c r="DC59" s="18"/>
      <c r="DD59" s="25" t="s">
        <v>57</v>
      </c>
      <c r="DE59" s="18"/>
      <c r="DF59" s="18"/>
      <c r="DG59" s="18"/>
      <c r="DH59" s="18"/>
      <c r="DI59" s="25" t="s">
        <v>58</v>
      </c>
      <c r="DJ59" s="18"/>
      <c r="DK59" s="18"/>
      <c r="DL59" s="18"/>
      <c r="DM59" s="18"/>
      <c r="DN59" s="18"/>
      <c r="DO59" s="18"/>
      <c r="DP59" s="18"/>
      <c r="DQ59" s="18"/>
      <c r="DR59" s="25" t="s">
        <v>57</v>
      </c>
      <c r="DS59" s="18"/>
      <c r="DT59" s="18"/>
      <c r="DU59" s="18"/>
      <c r="DV59" s="18"/>
      <c r="DW59" s="25" t="s">
        <v>58</v>
      </c>
      <c r="DX59" s="18"/>
      <c r="DY59" s="18"/>
      <c r="DZ59" s="18"/>
      <c r="EA59" s="18"/>
      <c r="EB59" s="18"/>
      <c r="EC59" s="18"/>
      <c r="ED59" s="18"/>
      <c r="EE59" s="18"/>
    </row>
    <row r="60" spans="1:135">
      <c r="A60">
        <v>2006</v>
      </c>
      <c r="B60">
        <v>11</v>
      </c>
      <c r="C60" s="15">
        <v>5.5200000000000005</v>
      </c>
      <c r="D60">
        <v>494.39999999999992</v>
      </c>
      <c r="E60">
        <v>0</v>
      </c>
      <c r="F60">
        <v>434.39999999999992</v>
      </c>
      <c r="G60">
        <v>0</v>
      </c>
      <c r="H60">
        <v>374.4</v>
      </c>
      <c r="I60">
        <v>0</v>
      </c>
      <c r="J60">
        <v>314.39999999999998</v>
      </c>
      <c r="K60">
        <v>0</v>
      </c>
      <c r="L60">
        <v>254.39999999999998</v>
      </c>
      <c r="M60">
        <v>0</v>
      </c>
      <c r="N60">
        <v>194.39999999999998</v>
      </c>
      <c r="O60">
        <v>0</v>
      </c>
      <c r="P60">
        <v>134.9</v>
      </c>
      <c r="Q60">
        <v>0.5</v>
      </c>
      <c r="R60">
        <v>83.4</v>
      </c>
      <c r="S60">
        <v>9</v>
      </c>
      <c r="X60" s="18"/>
      <c r="Y60" s="18"/>
      <c r="Z60" s="26" t="str">
        <f>X4</f>
        <v>HDD22</v>
      </c>
      <c r="AA60" s="26" t="str">
        <f>X31</f>
        <v>CDD22</v>
      </c>
      <c r="AB60" s="18"/>
      <c r="AC60" s="18"/>
      <c r="AD60" s="18"/>
      <c r="AE60" s="18" t="str">
        <f>Z60</f>
        <v>HDD22</v>
      </c>
      <c r="AF60" s="18" t="str">
        <f>AA60</f>
        <v>CDD22</v>
      </c>
      <c r="AG60" s="18"/>
      <c r="AH60" s="18"/>
      <c r="AI60" s="18"/>
      <c r="AJ60" s="18"/>
      <c r="AK60" s="18"/>
      <c r="AL60" s="18"/>
      <c r="AM60" s="18"/>
      <c r="AN60" s="26" t="str">
        <f>AL4</f>
        <v>HDD20</v>
      </c>
      <c r="AO60" s="26" t="str">
        <f>AL31</f>
        <v>CDD20</v>
      </c>
      <c r="AP60" s="18"/>
      <c r="AQ60" s="18"/>
      <c r="AR60" s="18"/>
      <c r="AS60" s="18" t="str">
        <f>AN60</f>
        <v>HDD20</v>
      </c>
      <c r="AT60" s="18" t="str">
        <f>AO60</f>
        <v>CDD20</v>
      </c>
      <c r="AU60" s="18"/>
      <c r="AV60" s="18"/>
      <c r="AW60" s="18"/>
      <c r="AX60" s="18"/>
      <c r="AY60" s="18"/>
      <c r="AZ60" s="18"/>
      <c r="BA60" s="18"/>
      <c r="BB60" s="26" t="str">
        <f>AZ4</f>
        <v>HDD18</v>
      </c>
      <c r="BC60" s="26" t="str">
        <f>AZ31</f>
        <v>CDD18</v>
      </c>
      <c r="BD60" s="18"/>
      <c r="BE60" s="18"/>
      <c r="BF60" s="18"/>
      <c r="BG60" s="18" t="str">
        <f>BB60</f>
        <v>HDD18</v>
      </c>
      <c r="BH60" s="18" t="str">
        <f>BC60</f>
        <v>CDD18</v>
      </c>
      <c r="BI60" s="18"/>
      <c r="BJ60" s="18"/>
      <c r="BK60" s="18"/>
      <c r="BL60" s="18"/>
      <c r="BM60" s="18"/>
      <c r="BN60" s="18"/>
      <c r="BO60" s="18"/>
      <c r="BP60" s="26" t="str">
        <f>BN4</f>
        <v>HDD16</v>
      </c>
      <c r="BQ60" s="26" t="str">
        <f>BN31</f>
        <v>CDD16</v>
      </c>
      <c r="BR60" s="18"/>
      <c r="BS60" s="18"/>
      <c r="BT60" s="18"/>
      <c r="BU60" s="18" t="str">
        <f>BP60</f>
        <v>HDD16</v>
      </c>
      <c r="BV60" s="18" t="str">
        <f>BQ60</f>
        <v>CDD16</v>
      </c>
      <c r="BW60" s="18"/>
      <c r="BX60" s="18"/>
      <c r="BY60" s="18"/>
      <c r="BZ60" s="18"/>
      <c r="CA60" s="18"/>
      <c r="CB60" s="18"/>
      <c r="CC60" s="18"/>
      <c r="CD60" s="26" t="str">
        <f>CB4</f>
        <v>HDD14</v>
      </c>
      <c r="CE60" s="26" t="str">
        <f>CB31</f>
        <v>CDD14</v>
      </c>
      <c r="CF60" s="18"/>
      <c r="CG60" s="18"/>
      <c r="CH60" s="18"/>
      <c r="CI60" s="18" t="str">
        <f>CD60</f>
        <v>HDD14</v>
      </c>
      <c r="CJ60" s="18" t="str">
        <f>CE60</f>
        <v>CDD14</v>
      </c>
      <c r="CK60" s="18"/>
      <c r="CL60" s="18"/>
      <c r="CM60" s="18"/>
      <c r="CN60" s="18"/>
      <c r="CO60" s="18"/>
      <c r="CP60" s="18"/>
      <c r="CQ60" s="18"/>
      <c r="CR60" s="26" t="str">
        <f>CP4</f>
        <v>HDD12</v>
      </c>
      <c r="CS60" s="26" t="str">
        <f>CP31</f>
        <v>CDD12</v>
      </c>
      <c r="CT60" s="18"/>
      <c r="CU60" s="18"/>
      <c r="CV60" s="18"/>
      <c r="CW60" s="18" t="str">
        <f>CR60</f>
        <v>HDD12</v>
      </c>
      <c r="CX60" s="18" t="str">
        <f>CS60</f>
        <v>CDD12</v>
      </c>
      <c r="CY60" s="18"/>
      <c r="CZ60" s="18"/>
      <c r="DA60" s="18"/>
      <c r="DB60" s="18"/>
      <c r="DC60" s="18"/>
      <c r="DD60" s="18"/>
      <c r="DE60" s="18"/>
      <c r="DF60" s="26" t="str">
        <f>DD4</f>
        <v>HDD10</v>
      </c>
      <c r="DG60" s="26" t="str">
        <f>DD31</f>
        <v>CDD10</v>
      </c>
      <c r="DH60" s="18"/>
      <c r="DI60" s="18"/>
      <c r="DJ60" s="18"/>
      <c r="DK60" s="18" t="str">
        <f>DF60</f>
        <v>HDD10</v>
      </c>
      <c r="DL60" s="18" t="str">
        <f>DG60</f>
        <v>CDD10</v>
      </c>
      <c r="DM60" s="18"/>
      <c r="DN60" s="18"/>
      <c r="DO60" s="18"/>
      <c r="DP60" s="18"/>
      <c r="DQ60" s="18"/>
      <c r="DR60" s="18"/>
      <c r="DS60" s="18"/>
      <c r="DT60" s="26" t="str">
        <f>DR4</f>
        <v>HDD8</v>
      </c>
      <c r="DU60" s="26" t="str">
        <f>DR31</f>
        <v>CDD8</v>
      </c>
      <c r="DV60" s="18"/>
      <c r="DW60" s="18"/>
      <c r="DX60" s="18"/>
      <c r="DY60" s="18" t="str">
        <f>DT60</f>
        <v>HDD8</v>
      </c>
      <c r="DZ60" s="18" t="str">
        <f>DU60</f>
        <v>CDD8</v>
      </c>
      <c r="EA60" s="18"/>
      <c r="EB60" s="18"/>
      <c r="EC60" s="18"/>
      <c r="ED60" s="18"/>
      <c r="EE60" s="18"/>
    </row>
    <row r="61" spans="1:135">
      <c r="A61">
        <v>2006</v>
      </c>
      <c r="B61">
        <v>12</v>
      </c>
      <c r="C61" s="15">
        <v>1.7387096774193547</v>
      </c>
      <c r="D61">
        <v>628.09999999999991</v>
      </c>
      <c r="E61">
        <v>0</v>
      </c>
      <c r="F61">
        <v>566.09999999999991</v>
      </c>
      <c r="G61">
        <v>0</v>
      </c>
      <c r="H61">
        <v>504.09999999999997</v>
      </c>
      <c r="I61">
        <v>0</v>
      </c>
      <c r="J61">
        <v>442.09999999999997</v>
      </c>
      <c r="K61">
        <v>0</v>
      </c>
      <c r="L61">
        <v>380.09999999999997</v>
      </c>
      <c r="M61">
        <v>0</v>
      </c>
      <c r="N61">
        <v>318.09999999999997</v>
      </c>
      <c r="O61">
        <v>0</v>
      </c>
      <c r="P61">
        <v>256.09999999999997</v>
      </c>
      <c r="Q61">
        <v>0</v>
      </c>
      <c r="R61">
        <v>194.90000000000003</v>
      </c>
      <c r="S61">
        <v>0.80000000000000071</v>
      </c>
      <c r="X61" s="18" t="s">
        <v>67</v>
      </c>
      <c r="Y61" s="18" t="s">
        <v>59</v>
      </c>
      <c r="Z61" s="27">
        <f t="shared" ref="Z61:Z72" ca="1" si="67">OFFSET($Y$28,0,(ROW()-ROW(Z$61)))</f>
        <v>866.29</v>
      </c>
      <c r="AA61" s="27">
        <f t="shared" ref="AA61:AA72" ca="1" si="68">OFFSET($Y$55,0,(ROW()-ROW(AA$61)))</f>
        <v>0</v>
      </c>
      <c r="AB61" s="18"/>
      <c r="AC61" s="18" t="s">
        <v>68</v>
      </c>
      <c r="AD61" s="18" t="s">
        <v>59</v>
      </c>
      <c r="AE61" s="27">
        <f t="shared" ref="AE61:AE72" ca="1" si="69">OFFSET($Y$26,0,(ROW()-ROW(AE$61)))</f>
        <v>858.92943609022495</v>
      </c>
      <c r="AF61" s="27">
        <f t="shared" ref="AF61:AF72" ca="1" si="70">OFFSET($Y$53,0,(ROW()-ROW(AF$61)))</f>
        <v>0</v>
      </c>
      <c r="AG61" s="18"/>
      <c r="AH61" s="18"/>
      <c r="AI61" s="18"/>
      <c r="AJ61" s="18"/>
      <c r="AK61" s="18"/>
      <c r="AL61" s="18" t="s">
        <v>68</v>
      </c>
      <c r="AM61" s="18" t="s">
        <v>59</v>
      </c>
      <c r="AN61" s="27">
        <f t="shared" ref="AN61:AN72" ca="1" si="71">OFFSET(AM$28,0,(ROW()-ROW(AN$61)))</f>
        <v>804.29000000000008</v>
      </c>
      <c r="AO61" s="27">
        <f t="shared" ref="AO61:AO72" ca="1" si="72">OFFSET(AM$55,0,(ROW()-ROW(AO$61)))</f>
        <v>0</v>
      </c>
      <c r="AP61" s="18"/>
      <c r="AQ61" s="18" t="s">
        <v>68</v>
      </c>
      <c r="AR61" s="18" t="s">
        <v>59</v>
      </c>
      <c r="AS61" s="27">
        <f t="shared" ref="AS61:AS72" ca="1" si="73">OFFSET(AM$26,0,(ROW()-ROW(AS$61)))</f>
        <v>796.92943609022495</v>
      </c>
      <c r="AT61" s="27">
        <f t="shared" ref="AT61:AT72" ca="1" si="74">OFFSET(AM$53,0,(ROW()-ROW(AT$61)))</f>
        <v>0</v>
      </c>
      <c r="AU61" s="18"/>
      <c r="AV61" s="18"/>
      <c r="AW61" s="18"/>
      <c r="AX61" s="18"/>
      <c r="AY61" s="18"/>
      <c r="AZ61" s="18" t="s">
        <v>68</v>
      </c>
      <c r="BA61" s="18" t="s">
        <v>59</v>
      </c>
      <c r="BB61" s="27">
        <f t="shared" ref="BB61:BB72" ca="1" si="75">OFFSET(BA$28,0,(ROW()-ROW(BB$61)))</f>
        <v>742.29000000000008</v>
      </c>
      <c r="BC61" s="27">
        <f t="shared" ref="BC61:BC72" ca="1" si="76">OFFSET(BA$55,0,(ROW()-ROW(BC$61)))</f>
        <v>0</v>
      </c>
      <c r="BD61" s="18"/>
      <c r="BE61" s="18" t="s">
        <v>68</v>
      </c>
      <c r="BF61" s="18" t="s">
        <v>59</v>
      </c>
      <c r="BG61" s="27">
        <f t="shared" ref="BG61:BG72" ca="1" si="77">OFFSET(BA$26,0,(ROW()-ROW(BG$61)))</f>
        <v>734.92943609022541</v>
      </c>
      <c r="BH61" s="27">
        <f t="shared" ref="BH61:BH72" ca="1" si="78">OFFSET(BA$53,0,(ROW()-ROW(BH$61)))</f>
        <v>0</v>
      </c>
      <c r="BI61" s="18"/>
      <c r="BJ61" s="18"/>
      <c r="BK61" s="18"/>
      <c r="BL61" s="18"/>
      <c r="BM61" s="18"/>
      <c r="BN61" s="18" t="s">
        <v>68</v>
      </c>
      <c r="BO61" s="18" t="s">
        <v>59</v>
      </c>
      <c r="BP61" s="27">
        <f t="shared" ref="BP61:BP72" ca="1" si="79">OFFSET(BO$28,0,(ROW()-ROW(BP$61)))</f>
        <v>680.29000000000008</v>
      </c>
      <c r="BQ61" s="27">
        <f t="shared" ref="BQ61:BQ72" ca="1" si="80">OFFSET(BO$55,0,(ROW()-ROW(BQ$61)))</f>
        <v>0</v>
      </c>
      <c r="BR61" s="18"/>
      <c r="BS61" s="18" t="s">
        <v>68</v>
      </c>
      <c r="BT61" s="18" t="s">
        <v>59</v>
      </c>
      <c r="BU61" s="27">
        <f t="shared" ref="BU61:BU72" ca="1" si="81">OFFSET(BO$26,0,(ROW()-ROW(BU$61)))</f>
        <v>672.92943609022586</v>
      </c>
      <c r="BV61" s="27">
        <f t="shared" ref="BV61:BV72" ca="1" si="82">OFFSET(BO$53,0,(ROW()-ROW(BV$61)))</f>
        <v>0</v>
      </c>
      <c r="BW61" s="18"/>
      <c r="BX61" s="18"/>
      <c r="BY61" s="18"/>
      <c r="BZ61" s="18"/>
      <c r="CA61" s="18"/>
      <c r="CB61" s="18" t="s">
        <v>68</v>
      </c>
      <c r="CC61" s="18" t="s">
        <v>59</v>
      </c>
      <c r="CD61" s="27">
        <f t="shared" ref="CD61:CD72" ca="1" si="83">OFFSET(CC$28,0,(ROW()-ROW(CD$61)))</f>
        <v>618.29000000000008</v>
      </c>
      <c r="CE61" s="27">
        <f t="shared" ref="CE61:CE72" ca="1" si="84">OFFSET(CC$55,0,(ROW()-ROW(CE$61)))</f>
        <v>0</v>
      </c>
      <c r="CF61" s="18"/>
      <c r="CG61" s="18" t="s">
        <v>68</v>
      </c>
      <c r="CH61" s="18" t="s">
        <v>59</v>
      </c>
      <c r="CI61" s="27">
        <f t="shared" ref="CI61:CI72" ca="1" si="85">OFFSET(CC$26,0,(ROW()-ROW(CI$61)))</f>
        <v>610.92943609022541</v>
      </c>
      <c r="CJ61" s="27">
        <f t="shared" ref="CJ61:CJ72" ca="1" si="86">OFFSET(CC$53,0,(ROW()-ROW(CJ$61)))</f>
        <v>0</v>
      </c>
      <c r="CK61" s="18"/>
      <c r="CL61" s="18"/>
      <c r="CM61" s="18"/>
      <c r="CN61" s="18"/>
      <c r="CO61" s="18"/>
      <c r="CP61" s="18" t="s">
        <v>68</v>
      </c>
      <c r="CQ61" s="18" t="s">
        <v>59</v>
      </c>
      <c r="CR61" s="27">
        <f t="shared" ref="CR61:CR72" ca="1" si="87">OFFSET(CQ$28,0,(ROW()-ROW(CR$61)))</f>
        <v>556.29</v>
      </c>
      <c r="CS61" s="27">
        <f t="shared" ref="CS61:CS72" ca="1" si="88">OFFSET(CQ$55,0,(ROW()-ROW(CS$61)))</f>
        <v>0</v>
      </c>
      <c r="CT61" s="18"/>
      <c r="CU61" s="18" t="s">
        <v>68</v>
      </c>
      <c r="CV61" s="18" t="s">
        <v>59</v>
      </c>
      <c r="CW61" s="27">
        <f t="shared" ref="CW61:CW72" ca="1" si="89">OFFSET(CQ$26,0,(ROW()-ROW(CW$61)))</f>
        <v>548.92943609022541</v>
      </c>
      <c r="CX61" s="27">
        <f t="shared" ref="CX61:CX72" ca="1" si="90">OFFSET(CQ$53,0,(ROW()-ROW(CX$61)))</f>
        <v>0</v>
      </c>
      <c r="CY61" s="18"/>
      <c r="CZ61" s="18"/>
      <c r="DA61" s="18"/>
      <c r="DB61" s="18"/>
      <c r="DC61" s="18"/>
      <c r="DD61" s="18" t="s">
        <v>68</v>
      </c>
      <c r="DE61" s="18" t="s">
        <v>59</v>
      </c>
      <c r="DF61" s="27">
        <f t="shared" ref="DF61:DF72" ca="1" si="91">OFFSET(DE$28,0,(ROW()-ROW(DF$61)))</f>
        <v>494.28999999999996</v>
      </c>
      <c r="DG61" s="27">
        <f t="shared" ref="DG61:DG72" ca="1" si="92">OFFSET(DE$55,0,(ROW()-ROW(DG$61)))</f>
        <v>0</v>
      </c>
      <c r="DH61" s="18"/>
      <c r="DI61" s="18" t="s">
        <v>68</v>
      </c>
      <c r="DJ61" s="18" t="s">
        <v>59</v>
      </c>
      <c r="DK61" s="27">
        <f t="shared" ref="DK61:DK72" ca="1" si="93">OFFSET(DE$26,0,(ROW()-ROW(DK$61)))</f>
        <v>486.92417293233075</v>
      </c>
      <c r="DL61" s="27">
        <f t="shared" ref="DL61:DL72" ca="1" si="94">OFFSET(DE$53,0,(ROW()-ROW(DL$61)))</f>
        <v>0</v>
      </c>
      <c r="DM61" s="18"/>
      <c r="DN61" s="18"/>
      <c r="DO61" s="18"/>
      <c r="DP61" s="18"/>
      <c r="DQ61" s="18"/>
      <c r="DR61" s="18" t="s">
        <v>68</v>
      </c>
      <c r="DS61" s="18" t="s">
        <v>59</v>
      </c>
      <c r="DT61" s="27">
        <f t="shared" ref="DT61:DT72" ca="1" si="95">OFFSET(DS$28,0,(ROW()-ROW(DT$61)))</f>
        <v>432.29000000000008</v>
      </c>
      <c r="DU61" s="27">
        <f t="shared" ref="DU61:DU72" ca="1" si="96">OFFSET(DS$55,0,(ROW()-ROW(DU$61)))</f>
        <v>0</v>
      </c>
      <c r="DV61" s="18"/>
      <c r="DW61" s="18" t="s">
        <v>68</v>
      </c>
      <c r="DX61" s="18" t="s">
        <v>59</v>
      </c>
      <c r="DY61" s="27">
        <f t="shared" ref="DY61:DY72" ca="1" si="97">OFFSET(DS$26,0,(ROW()-ROW(DY$61)))</f>
        <v>424.90312030075165</v>
      </c>
      <c r="DZ61" s="27">
        <f t="shared" ref="DZ61:DZ72" ca="1" si="98">OFFSET(DS$53,0,(ROW()-ROW(DZ$61)))</f>
        <v>0</v>
      </c>
      <c r="EA61" s="18"/>
      <c r="EB61" s="18"/>
      <c r="EC61" s="18"/>
      <c r="ED61" s="18"/>
      <c r="EE61" s="18"/>
    </row>
    <row r="62" spans="1:135">
      <c r="A62">
        <v>2007</v>
      </c>
      <c r="B62">
        <v>1</v>
      </c>
      <c r="C62" s="15">
        <v>-5.6645161290322577</v>
      </c>
      <c r="D62">
        <v>857.59999999999991</v>
      </c>
      <c r="E62">
        <v>0</v>
      </c>
      <c r="F62">
        <v>795.59999999999991</v>
      </c>
      <c r="G62">
        <v>0</v>
      </c>
      <c r="H62">
        <v>733.59999999999991</v>
      </c>
      <c r="I62">
        <v>0</v>
      </c>
      <c r="J62">
        <v>671.59999999999991</v>
      </c>
      <c r="K62">
        <v>0</v>
      </c>
      <c r="L62">
        <v>609.6</v>
      </c>
      <c r="M62">
        <v>0</v>
      </c>
      <c r="N62">
        <v>547.60000000000014</v>
      </c>
      <c r="O62">
        <v>0</v>
      </c>
      <c r="P62">
        <v>485.60000000000008</v>
      </c>
      <c r="Q62">
        <v>0</v>
      </c>
      <c r="R62">
        <v>423.60000000000008</v>
      </c>
      <c r="S62">
        <v>0</v>
      </c>
      <c r="X62" s="18" t="s">
        <v>68</v>
      </c>
      <c r="Y62" s="18" t="s">
        <v>60</v>
      </c>
      <c r="Z62" s="27">
        <f t="shared" ca="1" si="67"/>
        <v>790.80999999999983</v>
      </c>
      <c r="AA62" s="27">
        <f t="shared" ca="1" si="68"/>
        <v>0</v>
      </c>
      <c r="AB62" s="18"/>
      <c r="AC62" s="18" t="s">
        <v>68</v>
      </c>
      <c r="AD62" s="18" t="s">
        <v>60</v>
      </c>
      <c r="AE62" s="27">
        <f t="shared" ca="1" si="69"/>
        <v>784.68462406015033</v>
      </c>
      <c r="AF62" s="27">
        <f t="shared" ca="1" si="70"/>
        <v>0</v>
      </c>
      <c r="AG62" s="18"/>
      <c r="AH62" s="18"/>
      <c r="AI62" s="18"/>
      <c r="AJ62" s="18"/>
      <c r="AK62" s="18"/>
      <c r="AL62" s="18" t="s">
        <v>68</v>
      </c>
      <c r="AM62" s="18" t="s">
        <v>60</v>
      </c>
      <c r="AN62" s="27">
        <f t="shared" ca="1" si="71"/>
        <v>734.20999999999992</v>
      </c>
      <c r="AO62" s="27">
        <f t="shared" ca="1" si="72"/>
        <v>0</v>
      </c>
      <c r="AP62" s="18"/>
      <c r="AQ62" s="18" t="s">
        <v>68</v>
      </c>
      <c r="AR62" s="18" t="s">
        <v>60</v>
      </c>
      <c r="AS62" s="27">
        <f t="shared" ca="1" si="73"/>
        <v>728.09815789473691</v>
      </c>
      <c r="AT62" s="27">
        <f t="shared" ca="1" si="74"/>
        <v>0</v>
      </c>
      <c r="AU62" s="18"/>
      <c r="AV62" s="18"/>
      <c r="AW62" s="18"/>
      <c r="AX62" s="18"/>
      <c r="AY62" s="18"/>
      <c r="AZ62" s="18" t="s">
        <v>68</v>
      </c>
      <c r="BA62" s="18" t="s">
        <v>60</v>
      </c>
      <c r="BB62" s="27">
        <f t="shared" ca="1" si="75"/>
        <v>677.6099999999999</v>
      </c>
      <c r="BC62" s="27">
        <f t="shared" ca="1" si="76"/>
        <v>0</v>
      </c>
      <c r="BD62" s="18"/>
      <c r="BE62" s="18" t="s">
        <v>68</v>
      </c>
      <c r="BF62" s="18" t="s">
        <v>60</v>
      </c>
      <c r="BG62" s="27">
        <f t="shared" ca="1" si="77"/>
        <v>671.51169172932327</v>
      </c>
      <c r="BH62" s="27">
        <f t="shared" ca="1" si="78"/>
        <v>0</v>
      </c>
      <c r="BI62" s="18"/>
      <c r="BJ62" s="18"/>
      <c r="BK62" s="18"/>
      <c r="BL62" s="18"/>
      <c r="BM62" s="18"/>
      <c r="BN62" s="18" t="s">
        <v>68</v>
      </c>
      <c r="BO62" s="18" t="s">
        <v>60</v>
      </c>
      <c r="BP62" s="27">
        <f t="shared" ca="1" si="79"/>
        <v>621.00999999999988</v>
      </c>
      <c r="BQ62" s="27">
        <f t="shared" ca="1" si="80"/>
        <v>0</v>
      </c>
      <c r="BR62" s="18"/>
      <c r="BS62" s="18" t="s">
        <v>68</v>
      </c>
      <c r="BT62" s="18" t="s">
        <v>60</v>
      </c>
      <c r="BU62" s="27">
        <f t="shared" ca="1" si="81"/>
        <v>614.92522556390963</v>
      </c>
      <c r="BV62" s="27">
        <f t="shared" ca="1" si="82"/>
        <v>0</v>
      </c>
      <c r="BW62" s="18"/>
      <c r="BX62" s="18"/>
      <c r="BY62" s="18"/>
      <c r="BZ62" s="18"/>
      <c r="CA62" s="18"/>
      <c r="CB62" s="18" t="s">
        <v>68</v>
      </c>
      <c r="CC62" s="18" t="s">
        <v>60</v>
      </c>
      <c r="CD62" s="27">
        <f t="shared" ca="1" si="83"/>
        <v>564.40999999999985</v>
      </c>
      <c r="CE62" s="27">
        <f t="shared" ca="1" si="84"/>
        <v>0</v>
      </c>
      <c r="CF62" s="18"/>
      <c r="CG62" s="18" t="s">
        <v>68</v>
      </c>
      <c r="CH62" s="18" t="s">
        <v>60</v>
      </c>
      <c r="CI62" s="27">
        <f t="shared" ca="1" si="85"/>
        <v>558.33875939849622</v>
      </c>
      <c r="CJ62" s="27">
        <f t="shared" ca="1" si="86"/>
        <v>0</v>
      </c>
      <c r="CK62" s="18"/>
      <c r="CL62" s="18"/>
      <c r="CM62" s="18"/>
      <c r="CN62" s="18"/>
      <c r="CO62" s="18"/>
      <c r="CP62" s="18" t="s">
        <v>68</v>
      </c>
      <c r="CQ62" s="18" t="s">
        <v>60</v>
      </c>
      <c r="CR62" s="27">
        <f t="shared" ca="1" si="87"/>
        <v>507.81000000000006</v>
      </c>
      <c r="CS62" s="27">
        <f t="shared" ca="1" si="88"/>
        <v>0</v>
      </c>
      <c r="CT62" s="18"/>
      <c r="CU62" s="18" t="s">
        <v>68</v>
      </c>
      <c r="CV62" s="18" t="s">
        <v>60</v>
      </c>
      <c r="CW62" s="27">
        <f t="shared" ca="1" si="89"/>
        <v>501.75229323308258</v>
      </c>
      <c r="CX62" s="27">
        <f t="shared" ca="1" si="90"/>
        <v>0</v>
      </c>
      <c r="CY62" s="18"/>
      <c r="CZ62" s="18"/>
      <c r="DA62" s="18"/>
      <c r="DB62" s="18"/>
      <c r="DC62" s="18"/>
      <c r="DD62" s="18" t="s">
        <v>68</v>
      </c>
      <c r="DE62" s="18" t="s">
        <v>60</v>
      </c>
      <c r="DF62" s="27">
        <f t="shared" ca="1" si="91"/>
        <v>451.20999999999992</v>
      </c>
      <c r="DG62" s="27">
        <f t="shared" ca="1" si="92"/>
        <v>0</v>
      </c>
      <c r="DH62" s="18"/>
      <c r="DI62" s="18" t="s">
        <v>68</v>
      </c>
      <c r="DJ62" s="18" t="s">
        <v>60</v>
      </c>
      <c r="DK62" s="27">
        <f t="shared" ca="1" si="93"/>
        <v>445.16582706766894</v>
      </c>
      <c r="DL62" s="27">
        <f t="shared" ca="1" si="94"/>
        <v>0</v>
      </c>
      <c r="DM62" s="18"/>
      <c r="DN62" s="18"/>
      <c r="DO62" s="18"/>
      <c r="DP62" s="18"/>
      <c r="DQ62" s="18"/>
      <c r="DR62" s="18" t="s">
        <v>68</v>
      </c>
      <c r="DS62" s="18" t="s">
        <v>60</v>
      </c>
      <c r="DT62" s="27">
        <f t="shared" ca="1" si="95"/>
        <v>394.60999999999996</v>
      </c>
      <c r="DU62" s="27">
        <f t="shared" ca="1" si="96"/>
        <v>0</v>
      </c>
      <c r="DV62" s="18"/>
      <c r="DW62" s="18" t="s">
        <v>68</v>
      </c>
      <c r="DX62" s="18" t="s">
        <v>60</v>
      </c>
      <c r="DY62" s="27">
        <f t="shared" ca="1" si="97"/>
        <v>388.57936090225553</v>
      </c>
      <c r="DZ62" s="27">
        <f t="shared" ca="1" si="98"/>
        <v>0</v>
      </c>
      <c r="EA62" s="18"/>
      <c r="EB62" s="18"/>
      <c r="EC62" s="18"/>
      <c r="ED62" s="18"/>
      <c r="EE62" s="18"/>
    </row>
    <row r="63" spans="1:135">
      <c r="A63">
        <v>2007</v>
      </c>
      <c r="B63">
        <v>2</v>
      </c>
      <c r="C63" s="15">
        <v>-9.5857142857142872</v>
      </c>
      <c r="D63">
        <v>884.4</v>
      </c>
      <c r="E63">
        <v>0</v>
      </c>
      <c r="F63">
        <v>828.39999999999986</v>
      </c>
      <c r="G63">
        <v>0</v>
      </c>
      <c r="H63">
        <v>772.39999999999986</v>
      </c>
      <c r="I63">
        <v>0</v>
      </c>
      <c r="J63">
        <v>716.39999999999986</v>
      </c>
      <c r="K63">
        <v>0</v>
      </c>
      <c r="L63">
        <v>660.39999999999986</v>
      </c>
      <c r="M63">
        <v>0</v>
      </c>
      <c r="N63">
        <v>604.39999999999986</v>
      </c>
      <c r="O63">
        <v>0</v>
      </c>
      <c r="P63">
        <v>548.4</v>
      </c>
      <c r="Q63">
        <v>0</v>
      </c>
      <c r="R63">
        <v>492.40000000000003</v>
      </c>
      <c r="S63">
        <v>0</v>
      </c>
      <c r="X63" s="18" t="s">
        <v>68</v>
      </c>
      <c r="Y63" s="18" t="s">
        <v>61</v>
      </c>
      <c r="Z63" s="27">
        <f t="shared" ca="1" si="67"/>
        <v>711.08999999999992</v>
      </c>
      <c r="AA63" s="27">
        <f t="shared" ca="1" si="68"/>
        <v>0</v>
      </c>
      <c r="AB63" s="18"/>
      <c r="AC63" s="18" t="s">
        <v>68</v>
      </c>
      <c r="AD63" s="18" t="s">
        <v>61</v>
      </c>
      <c r="AE63" s="27">
        <f t="shared" ca="1" si="69"/>
        <v>712.28146616541335</v>
      </c>
      <c r="AF63" s="27">
        <f t="shared" ca="1" si="70"/>
        <v>0</v>
      </c>
      <c r="AG63" s="18"/>
      <c r="AH63" s="18"/>
      <c r="AI63" s="18"/>
      <c r="AJ63" s="18"/>
      <c r="AK63" s="18"/>
      <c r="AL63" s="18" t="s">
        <v>68</v>
      </c>
      <c r="AM63" s="18" t="s">
        <v>61</v>
      </c>
      <c r="AN63" s="27">
        <f t="shared" ca="1" si="71"/>
        <v>649.09</v>
      </c>
      <c r="AO63" s="27">
        <f t="shared" ca="1" si="72"/>
        <v>0</v>
      </c>
      <c r="AP63" s="18"/>
      <c r="AQ63" s="18" t="s">
        <v>68</v>
      </c>
      <c r="AR63" s="18" t="s">
        <v>61</v>
      </c>
      <c r="AS63" s="27">
        <f t="shared" ca="1" si="73"/>
        <v>650.28146616541346</v>
      </c>
      <c r="AT63" s="27">
        <f t="shared" ca="1" si="74"/>
        <v>0</v>
      </c>
      <c r="AU63" s="18"/>
      <c r="AV63" s="18"/>
      <c r="AW63" s="18"/>
      <c r="AX63" s="18"/>
      <c r="AY63" s="18"/>
      <c r="AZ63" s="18" t="s">
        <v>68</v>
      </c>
      <c r="BA63" s="18" t="s">
        <v>61</v>
      </c>
      <c r="BB63" s="27">
        <f t="shared" ca="1" si="75"/>
        <v>587.09</v>
      </c>
      <c r="BC63" s="27">
        <f t="shared" ca="1" si="76"/>
        <v>0</v>
      </c>
      <c r="BD63" s="18"/>
      <c r="BE63" s="18" t="s">
        <v>68</v>
      </c>
      <c r="BF63" s="18" t="s">
        <v>61</v>
      </c>
      <c r="BG63" s="27">
        <f t="shared" ca="1" si="77"/>
        <v>588.28146616541346</v>
      </c>
      <c r="BH63" s="27">
        <f t="shared" ca="1" si="78"/>
        <v>0</v>
      </c>
      <c r="BI63" s="18"/>
      <c r="BJ63" s="18"/>
      <c r="BK63" s="18"/>
      <c r="BL63" s="18"/>
      <c r="BM63" s="18"/>
      <c r="BN63" s="18" t="s">
        <v>68</v>
      </c>
      <c r="BO63" s="18" t="s">
        <v>61</v>
      </c>
      <c r="BP63" s="27">
        <f t="shared" ca="1" si="79"/>
        <v>525.08999999999992</v>
      </c>
      <c r="BQ63" s="27">
        <f t="shared" ca="1" si="80"/>
        <v>0</v>
      </c>
      <c r="BR63" s="18"/>
      <c r="BS63" s="18" t="s">
        <v>68</v>
      </c>
      <c r="BT63" s="18" t="s">
        <v>61</v>
      </c>
      <c r="BU63" s="27">
        <f t="shared" ca="1" si="81"/>
        <v>526.28146616541346</v>
      </c>
      <c r="BV63" s="27">
        <f t="shared" ca="1" si="82"/>
        <v>0</v>
      </c>
      <c r="BW63" s="18"/>
      <c r="BX63" s="18"/>
      <c r="BY63" s="18"/>
      <c r="BZ63" s="18"/>
      <c r="CA63" s="18"/>
      <c r="CB63" s="18" t="s">
        <v>68</v>
      </c>
      <c r="CC63" s="18" t="s">
        <v>61</v>
      </c>
      <c r="CD63" s="27">
        <f t="shared" ca="1" si="83"/>
        <v>463.15999999999997</v>
      </c>
      <c r="CE63" s="27">
        <f t="shared" ca="1" si="84"/>
        <v>6.9999999999999923E-2</v>
      </c>
      <c r="CF63" s="18"/>
      <c r="CG63" s="18" t="s">
        <v>68</v>
      </c>
      <c r="CH63" s="18" t="s">
        <v>61</v>
      </c>
      <c r="CI63" s="27">
        <f t="shared" ca="1" si="85"/>
        <v>464.32251879699243</v>
      </c>
      <c r="CJ63" s="27">
        <f t="shared" ca="1" si="86"/>
        <v>4.1052631578947452E-2</v>
      </c>
      <c r="CK63" s="18"/>
      <c r="CL63" s="18"/>
      <c r="CM63" s="18"/>
      <c r="CN63" s="18"/>
      <c r="CO63" s="18"/>
      <c r="CP63" s="18" t="s">
        <v>68</v>
      </c>
      <c r="CQ63" s="18" t="s">
        <v>61</v>
      </c>
      <c r="CR63" s="27">
        <f t="shared" ca="1" si="87"/>
        <v>401.67</v>
      </c>
      <c r="CS63" s="27">
        <f t="shared" ca="1" si="88"/>
        <v>0.58000000000000007</v>
      </c>
      <c r="CT63" s="18"/>
      <c r="CU63" s="18" t="s">
        <v>68</v>
      </c>
      <c r="CV63" s="18" t="s">
        <v>61</v>
      </c>
      <c r="CW63" s="27">
        <f t="shared" ca="1" si="89"/>
        <v>402.62161654135343</v>
      </c>
      <c r="CX63" s="27">
        <f t="shared" ca="1" si="90"/>
        <v>0.3401503759398512</v>
      </c>
      <c r="CY63" s="18"/>
      <c r="CZ63" s="18"/>
      <c r="DA63" s="18"/>
      <c r="DB63" s="18"/>
      <c r="DC63" s="18"/>
      <c r="DD63" s="18" t="s">
        <v>68</v>
      </c>
      <c r="DE63" s="18" t="s">
        <v>61</v>
      </c>
      <c r="DF63" s="27">
        <f t="shared" ca="1" si="91"/>
        <v>340.82</v>
      </c>
      <c r="DG63" s="27">
        <f t="shared" ca="1" si="92"/>
        <v>1.7299999999999998</v>
      </c>
      <c r="DH63" s="18"/>
      <c r="DI63" s="18" t="s">
        <v>68</v>
      </c>
      <c r="DJ63" s="18" t="s">
        <v>61</v>
      </c>
      <c r="DK63" s="27">
        <f t="shared" ca="1" si="93"/>
        <v>341.34928571428554</v>
      </c>
      <c r="DL63" s="27">
        <f t="shared" ca="1" si="94"/>
        <v>1.0678195488721816</v>
      </c>
      <c r="DM63" s="18"/>
      <c r="DN63" s="18"/>
      <c r="DO63" s="18"/>
      <c r="DP63" s="18"/>
      <c r="DQ63" s="18"/>
      <c r="DR63" s="18" t="s">
        <v>68</v>
      </c>
      <c r="DS63" s="18" t="s">
        <v>61</v>
      </c>
      <c r="DT63" s="27">
        <f t="shared" ca="1" si="95"/>
        <v>280.73</v>
      </c>
      <c r="DU63" s="27">
        <f t="shared" ca="1" si="96"/>
        <v>3.6400000000000006</v>
      </c>
      <c r="DV63" s="18"/>
      <c r="DW63" s="18" t="s">
        <v>68</v>
      </c>
      <c r="DX63" s="18" t="s">
        <v>61</v>
      </c>
      <c r="DY63" s="27">
        <f t="shared" ca="1" si="97"/>
        <v>280.48755639097703</v>
      </c>
      <c r="DZ63" s="27">
        <f t="shared" ca="1" si="98"/>
        <v>2.2060902255639085</v>
      </c>
      <c r="EA63" s="18"/>
      <c r="EB63" s="18"/>
      <c r="EC63" s="18"/>
      <c r="ED63" s="18"/>
      <c r="EE63" s="18"/>
    </row>
    <row r="64" spans="1:135">
      <c r="A64">
        <v>2007</v>
      </c>
      <c r="B64">
        <v>3</v>
      </c>
      <c r="C64" s="15">
        <v>-0.9774193548387099</v>
      </c>
      <c r="D64">
        <v>712.30000000000018</v>
      </c>
      <c r="E64">
        <v>0</v>
      </c>
      <c r="F64">
        <v>650.30000000000018</v>
      </c>
      <c r="G64">
        <v>0</v>
      </c>
      <c r="H64">
        <v>588.30000000000018</v>
      </c>
      <c r="I64">
        <v>0</v>
      </c>
      <c r="J64">
        <v>526.29999999999995</v>
      </c>
      <c r="K64">
        <v>0</v>
      </c>
      <c r="L64">
        <v>464.29999999999995</v>
      </c>
      <c r="M64">
        <v>0</v>
      </c>
      <c r="N64">
        <v>402.29999999999995</v>
      </c>
      <c r="O64">
        <v>0</v>
      </c>
      <c r="P64">
        <v>341.79999999999995</v>
      </c>
      <c r="Q64">
        <v>1.5</v>
      </c>
      <c r="R64">
        <v>281.79999999999995</v>
      </c>
      <c r="S64">
        <v>3.5</v>
      </c>
      <c r="X64" s="18" t="s">
        <v>68</v>
      </c>
      <c r="Y64" s="18" t="s">
        <v>62</v>
      </c>
      <c r="Z64" s="27">
        <f t="shared" ca="1" si="67"/>
        <v>503.18000000000012</v>
      </c>
      <c r="AA64" s="27">
        <f t="shared" ca="1" si="68"/>
        <v>0</v>
      </c>
      <c r="AB64" s="18"/>
      <c r="AC64" s="18" t="s">
        <v>68</v>
      </c>
      <c r="AD64" s="18" t="s">
        <v>62</v>
      </c>
      <c r="AE64" s="27">
        <f t="shared" ca="1" si="69"/>
        <v>510.21203007518761</v>
      </c>
      <c r="AF64" s="27">
        <f t="shared" ca="1" si="70"/>
        <v>0</v>
      </c>
      <c r="AG64" s="18"/>
      <c r="AH64" s="18"/>
      <c r="AI64" s="18"/>
      <c r="AJ64" s="18"/>
      <c r="AK64" s="18"/>
      <c r="AL64" s="18" t="s">
        <v>68</v>
      </c>
      <c r="AM64" s="18" t="s">
        <v>62</v>
      </c>
      <c r="AN64" s="27">
        <f t="shared" ca="1" si="71"/>
        <v>443.18</v>
      </c>
      <c r="AO64" s="27">
        <f t="shared" ca="1" si="72"/>
        <v>0</v>
      </c>
      <c r="AP64" s="18"/>
      <c r="AQ64" s="18" t="s">
        <v>68</v>
      </c>
      <c r="AR64" s="18" t="s">
        <v>62</v>
      </c>
      <c r="AS64" s="27">
        <f t="shared" ca="1" si="73"/>
        <v>450.21203007518852</v>
      </c>
      <c r="AT64" s="27">
        <f t="shared" ca="1" si="74"/>
        <v>0</v>
      </c>
      <c r="AU64" s="18"/>
      <c r="AV64" s="18"/>
      <c r="AW64" s="18"/>
      <c r="AX64" s="18"/>
      <c r="AY64" s="18"/>
      <c r="AZ64" s="18" t="s">
        <v>68</v>
      </c>
      <c r="BA64" s="18" t="s">
        <v>62</v>
      </c>
      <c r="BB64" s="27">
        <f t="shared" ca="1" si="75"/>
        <v>383.18</v>
      </c>
      <c r="BC64" s="27">
        <f t="shared" ca="1" si="76"/>
        <v>0</v>
      </c>
      <c r="BD64" s="18"/>
      <c r="BE64" s="18" t="s">
        <v>68</v>
      </c>
      <c r="BF64" s="18" t="s">
        <v>62</v>
      </c>
      <c r="BG64" s="27">
        <f t="shared" ca="1" si="77"/>
        <v>390.11007518797032</v>
      </c>
      <c r="BH64" s="27">
        <f t="shared" ca="1" si="78"/>
        <v>0</v>
      </c>
      <c r="BI64" s="18"/>
      <c r="BJ64" s="18"/>
      <c r="BK64" s="18"/>
      <c r="BL64" s="18"/>
      <c r="BM64" s="18"/>
      <c r="BN64" s="18" t="s">
        <v>68</v>
      </c>
      <c r="BO64" s="18" t="s">
        <v>62</v>
      </c>
      <c r="BP64" s="27">
        <f t="shared" ca="1" si="79"/>
        <v>323.27</v>
      </c>
      <c r="BQ64" s="27">
        <f t="shared" ca="1" si="80"/>
        <v>8.9999999999999858E-2</v>
      </c>
      <c r="BR64" s="18"/>
      <c r="BS64" s="18" t="s">
        <v>68</v>
      </c>
      <c r="BT64" s="18" t="s">
        <v>62</v>
      </c>
      <c r="BU64" s="27">
        <f t="shared" ca="1" si="81"/>
        <v>329.72390977443592</v>
      </c>
      <c r="BV64" s="27">
        <f t="shared" ca="1" si="82"/>
        <v>0</v>
      </c>
      <c r="BW64" s="18"/>
      <c r="BX64" s="18"/>
      <c r="BY64" s="18"/>
      <c r="BZ64" s="18"/>
      <c r="CA64" s="18"/>
      <c r="CB64" s="18" t="s">
        <v>68</v>
      </c>
      <c r="CC64" s="18" t="s">
        <v>62</v>
      </c>
      <c r="CD64" s="27">
        <f t="shared" ca="1" si="83"/>
        <v>263.94</v>
      </c>
      <c r="CE64" s="27">
        <f t="shared" ca="1" si="84"/>
        <v>0.75999999999999956</v>
      </c>
      <c r="CF64" s="18"/>
      <c r="CG64" s="18" t="s">
        <v>68</v>
      </c>
      <c r="CH64" s="18" t="s">
        <v>62</v>
      </c>
      <c r="CI64" s="27">
        <f t="shared" ca="1" si="85"/>
        <v>269.43593984962445</v>
      </c>
      <c r="CJ64" s="27">
        <f t="shared" ca="1" si="86"/>
        <v>0</v>
      </c>
      <c r="CK64" s="18"/>
      <c r="CL64" s="18"/>
      <c r="CM64" s="18"/>
      <c r="CN64" s="18"/>
      <c r="CO64" s="18"/>
      <c r="CP64" s="18" t="s">
        <v>68</v>
      </c>
      <c r="CQ64" s="18" t="s">
        <v>62</v>
      </c>
      <c r="CR64" s="27">
        <f t="shared" ca="1" si="87"/>
        <v>205.84</v>
      </c>
      <c r="CS64" s="27">
        <f t="shared" ca="1" si="88"/>
        <v>2.66</v>
      </c>
      <c r="CT64" s="18"/>
      <c r="CU64" s="18" t="s">
        <v>68</v>
      </c>
      <c r="CV64" s="18" t="s">
        <v>62</v>
      </c>
      <c r="CW64" s="27">
        <f t="shared" ca="1" si="89"/>
        <v>209.77992481203</v>
      </c>
      <c r="CX64" s="27">
        <f t="shared" ca="1" si="90"/>
        <v>0</v>
      </c>
      <c r="CY64" s="18"/>
      <c r="CZ64" s="18"/>
      <c r="DA64" s="18"/>
      <c r="DB64" s="18"/>
      <c r="DC64" s="18"/>
      <c r="DD64" s="18" t="s">
        <v>68</v>
      </c>
      <c r="DE64" s="18" t="s">
        <v>62</v>
      </c>
      <c r="DF64" s="27">
        <f t="shared" ca="1" si="91"/>
        <v>150.01000000000002</v>
      </c>
      <c r="DG64" s="27">
        <f t="shared" ca="1" si="92"/>
        <v>6.83</v>
      </c>
      <c r="DH64" s="18"/>
      <c r="DI64" s="18" t="s">
        <v>68</v>
      </c>
      <c r="DJ64" s="18" t="s">
        <v>62</v>
      </c>
      <c r="DK64" s="27">
        <f t="shared" ca="1" si="93"/>
        <v>151.98203007518805</v>
      </c>
      <c r="DL64" s="27">
        <f t="shared" ca="1" si="94"/>
        <v>1.7699999999999818</v>
      </c>
      <c r="DM64" s="18"/>
      <c r="DN64" s="18"/>
      <c r="DO64" s="18"/>
      <c r="DP64" s="18"/>
      <c r="DQ64" s="18"/>
      <c r="DR64" s="18" t="s">
        <v>68</v>
      </c>
      <c r="DS64" s="18" t="s">
        <v>62</v>
      </c>
      <c r="DT64" s="27">
        <f t="shared" ca="1" si="95"/>
        <v>99.829999999999984</v>
      </c>
      <c r="DU64" s="27">
        <f t="shared" ca="1" si="96"/>
        <v>16.649999999999999</v>
      </c>
      <c r="DV64" s="18"/>
      <c r="DW64" s="18" t="s">
        <v>68</v>
      </c>
      <c r="DX64" s="18" t="s">
        <v>62</v>
      </c>
      <c r="DY64" s="27">
        <f t="shared" ca="1" si="97"/>
        <v>100.07624060150374</v>
      </c>
      <c r="DZ64" s="27">
        <f t="shared" ca="1" si="98"/>
        <v>9.8642105263156736</v>
      </c>
      <c r="EA64" s="18"/>
      <c r="EB64" s="18"/>
      <c r="EC64" s="18"/>
      <c r="ED64" s="18"/>
      <c r="EE64" s="18"/>
    </row>
    <row r="65" spans="1:135">
      <c r="A65">
        <v>2007</v>
      </c>
      <c r="B65">
        <v>4</v>
      </c>
      <c r="C65" s="15">
        <v>6.0466666666666669</v>
      </c>
      <c r="D65">
        <v>478.59999999999991</v>
      </c>
      <c r="E65">
        <v>0</v>
      </c>
      <c r="F65">
        <v>418.59999999999991</v>
      </c>
      <c r="G65">
        <v>0</v>
      </c>
      <c r="H65">
        <v>358.59999999999991</v>
      </c>
      <c r="I65">
        <v>0</v>
      </c>
      <c r="J65">
        <v>298.59999999999991</v>
      </c>
      <c r="K65">
        <v>0</v>
      </c>
      <c r="L65">
        <v>240.39999999999992</v>
      </c>
      <c r="M65">
        <v>1.8000000000000007</v>
      </c>
      <c r="N65">
        <v>188.29999999999995</v>
      </c>
      <c r="O65">
        <v>9.7000000000000028</v>
      </c>
      <c r="P65">
        <v>141.9</v>
      </c>
      <c r="Q65">
        <v>23.300000000000004</v>
      </c>
      <c r="R65">
        <v>102.7</v>
      </c>
      <c r="S65">
        <v>44.100000000000009</v>
      </c>
      <c r="X65" s="18" t="s">
        <v>68</v>
      </c>
      <c r="Y65" s="18" t="s">
        <v>48</v>
      </c>
      <c r="Z65" s="27">
        <f t="shared" ca="1" si="67"/>
        <v>290.65999999999997</v>
      </c>
      <c r="AA65" s="27">
        <f t="shared" ca="1" si="68"/>
        <v>0.10999999999999979</v>
      </c>
      <c r="AB65" s="18"/>
      <c r="AC65" s="18" t="s">
        <v>68</v>
      </c>
      <c r="AD65" s="18" t="s">
        <v>48</v>
      </c>
      <c r="AE65" s="27">
        <f t="shared" ca="1" si="69"/>
        <v>301.77503759398496</v>
      </c>
      <c r="AF65" s="27">
        <f t="shared" ca="1" si="70"/>
        <v>6.8721804511277185E-2</v>
      </c>
      <c r="AG65" s="18"/>
      <c r="AH65" s="18"/>
      <c r="AI65" s="18"/>
      <c r="AJ65" s="18"/>
      <c r="AK65" s="18"/>
      <c r="AL65" s="18" t="s">
        <v>68</v>
      </c>
      <c r="AM65" s="18" t="s">
        <v>48</v>
      </c>
      <c r="AN65" s="27">
        <f t="shared" ca="1" si="71"/>
        <v>229.77000000000004</v>
      </c>
      <c r="AO65" s="27">
        <f t="shared" ca="1" si="72"/>
        <v>1.22</v>
      </c>
      <c r="AP65" s="18"/>
      <c r="AQ65" s="18" t="s">
        <v>68</v>
      </c>
      <c r="AR65" s="18" t="s">
        <v>48</v>
      </c>
      <c r="AS65" s="27">
        <f t="shared" ca="1" si="73"/>
        <v>240.95150375939875</v>
      </c>
      <c r="AT65" s="27">
        <f t="shared" ca="1" si="74"/>
        <v>1.2451879699248138</v>
      </c>
      <c r="AU65" s="18"/>
      <c r="AV65" s="18"/>
      <c r="AW65" s="18"/>
      <c r="AX65" s="18"/>
      <c r="AY65" s="18"/>
      <c r="AZ65" s="18" t="s">
        <v>68</v>
      </c>
      <c r="BA65" s="18" t="s">
        <v>48</v>
      </c>
      <c r="BB65" s="27">
        <f t="shared" ca="1" si="75"/>
        <v>172.59</v>
      </c>
      <c r="BC65" s="27">
        <f t="shared" ca="1" si="76"/>
        <v>6.0400000000000009</v>
      </c>
      <c r="BD65" s="18"/>
      <c r="BE65" s="18" t="s">
        <v>68</v>
      </c>
      <c r="BF65" s="18" t="s">
        <v>48</v>
      </c>
      <c r="BG65" s="27">
        <f t="shared" ca="1" si="77"/>
        <v>184.21691729323311</v>
      </c>
      <c r="BH65" s="27">
        <f t="shared" ca="1" si="78"/>
        <v>6.5106015037594318</v>
      </c>
      <c r="BI65" s="18"/>
      <c r="BJ65" s="18"/>
      <c r="BK65" s="18"/>
      <c r="BL65" s="18"/>
      <c r="BM65" s="18"/>
      <c r="BN65" s="18" t="s">
        <v>68</v>
      </c>
      <c r="BO65" s="18" t="s">
        <v>48</v>
      </c>
      <c r="BP65" s="27">
        <f t="shared" ca="1" si="79"/>
        <v>121.16</v>
      </c>
      <c r="BQ65" s="27">
        <f t="shared" ca="1" si="80"/>
        <v>16.610000000000003</v>
      </c>
      <c r="BR65" s="18"/>
      <c r="BS65" s="18" t="s">
        <v>68</v>
      </c>
      <c r="BT65" s="18" t="s">
        <v>48</v>
      </c>
      <c r="BU65" s="27">
        <f t="shared" ca="1" si="81"/>
        <v>133.66255639097744</v>
      </c>
      <c r="BV65" s="27">
        <f t="shared" ca="1" si="82"/>
        <v>17.956240601503794</v>
      </c>
      <c r="BW65" s="18"/>
      <c r="BX65" s="18"/>
      <c r="BY65" s="18"/>
      <c r="BZ65" s="18"/>
      <c r="CA65" s="18"/>
      <c r="CB65" s="18" t="s">
        <v>68</v>
      </c>
      <c r="CC65" s="18" t="s">
        <v>48</v>
      </c>
      <c r="CD65" s="27">
        <f t="shared" ca="1" si="83"/>
        <v>77.310000000000016</v>
      </c>
      <c r="CE65" s="27">
        <f t="shared" ca="1" si="84"/>
        <v>34.760000000000005</v>
      </c>
      <c r="CF65" s="18"/>
      <c r="CG65" s="18" t="s">
        <v>68</v>
      </c>
      <c r="CH65" s="18" t="s">
        <v>48</v>
      </c>
      <c r="CI65" s="27">
        <f t="shared" ca="1" si="85"/>
        <v>88.760902255638939</v>
      </c>
      <c r="CJ65" s="27">
        <f t="shared" ca="1" si="86"/>
        <v>35.054586466165404</v>
      </c>
      <c r="CK65" s="18"/>
      <c r="CL65" s="18"/>
      <c r="CM65" s="18"/>
      <c r="CN65" s="18"/>
      <c r="CO65" s="18"/>
      <c r="CP65" s="18" t="s">
        <v>68</v>
      </c>
      <c r="CQ65" s="18" t="s">
        <v>48</v>
      </c>
      <c r="CR65" s="27">
        <f t="shared" ca="1" si="87"/>
        <v>44.66</v>
      </c>
      <c r="CS65" s="27">
        <f t="shared" ca="1" si="88"/>
        <v>64.11</v>
      </c>
      <c r="CT65" s="18"/>
      <c r="CU65" s="18" t="s">
        <v>68</v>
      </c>
      <c r="CV65" s="18" t="s">
        <v>48</v>
      </c>
      <c r="CW65" s="27">
        <f t="shared" ca="1" si="89"/>
        <v>53.257518796992372</v>
      </c>
      <c r="CX65" s="27">
        <f t="shared" ca="1" si="90"/>
        <v>61.551203007518779</v>
      </c>
      <c r="CY65" s="18"/>
      <c r="CZ65" s="18"/>
      <c r="DA65" s="18"/>
      <c r="DB65" s="18"/>
      <c r="DC65" s="18"/>
      <c r="DD65" s="18" t="s">
        <v>68</v>
      </c>
      <c r="DE65" s="18" t="s">
        <v>48</v>
      </c>
      <c r="DF65" s="27">
        <f t="shared" ca="1" si="91"/>
        <v>23</v>
      </c>
      <c r="DG65" s="27">
        <f t="shared" ca="1" si="92"/>
        <v>104.45</v>
      </c>
      <c r="DH65" s="18"/>
      <c r="DI65" s="18" t="s">
        <v>68</v>
      </c>
      <c r="DJ65" s="18" t="s">
        <v>48</v>
      </c>
      <c r="DK65" s="27">
        <f t="shared" ca="1" si="93"/>
        <v>29.399624060150245</v>
      </c>
      <c r="DL65" s="27">
        <f t="shared" ca="1" si="94"/>
        <v>99.693308270676653</v>
      </c>
      <c r="DM65" s="18"/>
      <c r="DN65" s="18"/>
      <c r="DO65" s="18"/>
      <c r="DP65" s="18"/>
      <c r="DQ65" s="18"/>
      <c r="DR65" s="18" t="s">
        <v>68</v>
      </c>
      <c r="DS65" s="18" t="s">
        <v>48</v>
      </c>
      <c r="DT65" s="27">
        <f t="shared" ca="1" si="95"/>
        <v>9.1799999999999979</v>
      </c>
      <c r="DU65" s="27">
        <f t="shared" ca="1" si="96"/>
        <v>152.63</v>
      </c>
      <c r="DV65" s="18"/>
      <c r="DW65" s="18" t="s">
        <v>68</v>
      </c>
      <c r="DX65" s="18" t="s">
        <v>48</v>
      </c>
      <c r="DY65" s="27">
        <f t="shared" ca="1" si="97"/>
        <v>12.976315789473801</v>
      </c>
      <c r="DZ65" s="27">
        <f t="shared" ca="1" si="98"/>
        <v>145.26999999999998</v>
      </c>
      <c r="EA65" s="18"/>
      <c r="EB65" s="18"/>
      <c r="EC65" s="18"/>
      <c r="ED65" s="18"/>
      <c r="EE65" s="18"/>
    </row>
    <row r="66" spans="1:135">
      <c r="A66">
        <v>2007</v>
      </c>
      <c r="B66">
        <v>5</v>
      </c>
      <c r="C66" s="15">
        <v>13.461290322580647</v>
      </c>
      <c r="D66">
        <v>264.69999999999993</v>
      </c>
      <c r="E66">
        <v>0</v>
      </c>
      <c r="F66">
        <v>205.2</v>
      </c>
      <c r="G66">
        <v>2.5</v>
      </c>
      <c r="H66">
        <v>150.19999999999999</v>
      </c>
      <c r="I66">
        <v>9.5</v>
      </c>
      <c r="J66">
        <v>101.00000000000001</v>
      </c>
      <c r="K66">
        <v>22.3</v>
      </c>
      <c r="L66">
        <v>61.100000000000009</v>
      </c>
      <c r="M66">
        <v>44.400000000000006</v>
      </c>
      <c r="N66">
        <v>29.699999999999996</v>
      </c>
      <c r="O66">
        <v>75</v>
      </c>
      <c r="P66">
        <v>8.8999999999999986</v>
      </c>
      <c r="Q66">
        <v>116.2</v>
      </c>
      <c r="R66">
        <v>1.2000000000000002</v>
      </c>
      <c r="S66">
        <v>170.5</v>
      </c>
      <c r="X66" s="18" t="s">
        <v>68</v>
      </c>
      <c r="Y66" s="18" t="s">
        <v>49</v>
      </c>
      <c r="Z66" s="27">
        <f t="shared" ca="1" si="67"/>
        <v>142.21</v>
      </c>
      <c r="AA66" s="27">
        <f t="shared" ca="1" si="68"/>
        <v>3.1800000000000006</v>
      </c>
      <c r="AB66" s="18"/>
      <c r="AC66" s="18" t="s">
        <v>68</v>
      </c>
      <c r="AD66" s="18" t="s">
        <v>49</v>
      </c>
      <c r="AE66" s="27">
        <f t="shared" ca="1" si="69"/>
        <v>151.32218045112768</v>
      </c>
      <c r="AF66" s="27">
        <f t="shared" ca="1" si="70"/>
        <v>0</v>
      </c>
      <c r="AG66" s="18"/>
      <c r="AH66" s="18"/>
      <c r="AI66" s="18"/>
      <c r="AJ66" s="18"/>
      <c r="AK66" s="18"/>
      <c r="AL66" s="18" t="s">
        <v>68</v>
      </c>
      <c r="AM66" s="18" t="s">
        <v>49</v>
      </c>
      <c r="AN66" s="27">
        <f t="shared" ca="1" si="71"/>
        <v>90.61</v>
      </c>
      <c r="AO66" s="27">
        <f t="shared" ca="1" si="72"/>
        <v>11.58</v>
      </c>
      <c r="AP66" s="18"/>
      <c r="AQ66" s="18" t="s">
        <v>68</v>
      </c>
      <c r="AR66" s="18" t="s">
        <v>49</v>
      </c>
      <c r="AS66" s="27">
        <f t="shared" ca="1" si="73"/>
        <v>96.612330827068035</v>
      </c>
      <c r="AT66" s="27">
        <f t="shared" ca="1" si="74"/>
        <v>5.255563909774537</v>
      </c>
      <c r="AU66" s="18"/>
      <c r="AV66" s="18"/>
      <c r="AW66" s="18"/>
      <c r="AX66" s="18"/>
      <c r="AY66" s="18"/>
      <c r="AZ66" s="18" t="s">
        <v>68</v>
      </c>
      <c r="BA66" s="18" t="s">
        <v>49</v>
      </c>
      <c r="BB66" s="27">
        <f t="shared" ca="1" si="75"/>
        <v>48.370000000000005</v>
      </c>
      <c r="BC66" s="27">
        <f t="shared" ca="1" si="76"/>
        <v>29.339999999999996</v>
      </c>
      <c r="BD66" s="18"/>
      <c r="BE66" s="18" t="s">
        <v>68</v>
      </c>
      <c r="BF66" s="18" t="s">
        <v>49</v>
      </c>
      <c r="BG66" s="27">
        <f t="shared" ca="1" si="77"/>
        <v>51.66834586466166</v>
      </c>
      <c r="BH66" s="27">
        <f t="shared" ca="1" si="78"/>
        <v>20.311578947368616</v>
      </c>
      <c r="BI66" s="18"/>
      <c r="BJ66" s="18"/>
      <c r="BK66" s="18"/>
      <c r="BL66" s="18"/>
      <c r="BM66" s="18"/>
      <c r="BN66" s="18" t="s">
        <v>68</v>
      </c>
      <c r="BO66" s="18" t="s">
        <v>49</v>
      </c>
      <c r="BP66" s="27">
        <f t="shared" ca="1" si="79"/>
        <v>19.970000000000002</v>
      </c>
      <c r="BQ66" s="27">
        <f t="shared" ca="1" si="80"/>
        <v>60.940000000000012</v>
      </c>
      <c r="BR66" s="18"/>
      <c r="BS66" s="18" t="s">
        <v>68</v>
      </c>
      <c r="BT66" s="18" t="s">
        <v>49</v>
      </c>
      <c r="BU66" s="27">
        <f t="shared" ca="1" si="81"/>
        <v>21.982631578947462</v>
      </c>
      <c r="BV66" s="27">
        <f t="shared" ca="1" si="82"/>
        <v>50.625864661654305</v>
      </c>
      <c r="BW66" s="18"/>
      <c r="BX66" s="18"/>
      <c r="BY66" s="18"/>
      <c r="BZ66" s="18"/>
      <c r="CA66" s="18"/>
      <c r="CB66" s="18" t="s">
        <v>68</v>
      </c>
      <c r="CC66" s="18" t="s">
        <v>49</v>
      </c>
      <c r="CD66" s="27">
        <f t="shared" ca="1" si="83"/>
        <v>5.8699999999999992</v>
      </c>
      <c r="CE66" s="27">
        <f t="shared" ca="1" si="84"/>
        <v>106.84</v>
      </c>
      <c r="CF66" s="18"/>
      <c r="CG66" s="18" t="s">
        <v>68</v>
      </c>
      <c r="CH66" s="18" t="s">
        <v>49</v>
      </c>
      <c r="CI66" s="27">
        <f t="shared" ca="1" si="85"/>
        <v>6.9623308270676603</v>
      </c>
      <c r="CJ66" s="27">
        <f t="shared" ca="1" si="86"/>
        <v>95.605563909773991</v>
      </c>
      <c r="CK66" s="18"/>
      <c r="CL66" s="18"/>
      <c r="CM66" s="18"/>
      <c r="CN66" s="18"/>
      <c r="CO66" s="18"/>
      <c r="CP66" s="18" t="s">
        <v>68</v>
      </c>
      <c r="CQ66" s="18" t="s">
        <v>49</v>
      </c>
      <c r="CR66" s="27">
        <f t="shared" ca="1" si="87"/>
        <v>0.97999999999999976</v>
      </c>
      <c r="CS66" s="27">
        <f t="shared" ca="1" si="88"/>
        <v>161.94999999999999</v>
      </c>
      <c r="CT66" s="18"/>
      <c r="CU66" s="18" t="s">
        <v>68</v>
      </c>
      <c r="CV66" s="18" t="s">
        <v>49</v>
      </c>
      <c r="CW66" s="27">
        <f t="shared" ca="1" si="89"/>
        <v>1.4475939849624027</v>
      </c>
      <c r="CX66" s="27">
        <f t="shared" ca="1" si="90"/>
        <v>150.09082706766912</v>
      </c>
      <c r="CY66" s="18"/>
      <c r="CZ66" s="18"/>
      <c r="DA66" s="18"/>
      <c r="DB66" s="18"/>
      <c r="DC66" s="18"/>
      <c r="DD66" s="18" t="s">
        <v>68</v>
      </c>
      <c r="DE66" s="18" t="s">
        <v>49</v>
      </c>
      <c r="DF66" s="27">
        <f t="shared" ca="1" si="91"/>
        <v>0.10999999999999996</v>
      </c>
      <c r="DG66" s="27">
        <f t="shared" ca="1" si="92"/>
        <v>221.08</v>
      </c>
      <c r="DH66" s="18"/>
      <c r="DI66" s="18" t="s">
        <v>68</v>
      </c>
      <c r="DJ66" s="18" t="s">
        <v>49</v>
      </c>
      <c r="DK66" s="27">
        <f t="shared" ca="1" si="93"/>
        <v>0.19210526315789456</v>
      </c>
      <c r="DL66" s="27">
        <f t="shared" ca="1" si="94"/>
        <v>208.83533834586433</v>
      </c>
      <c r="DM66" s="18"/>
      <c r="DN66" s="18"/>
      <c r="DO66" s="18"/>
      <c r="DP66" s="18"/>
      <c r="DQ66" s="18"/>
      <c r="DR66" s="18" t="s">
        <v>68</v>
      </c>
      <c r="DS66" s="18" t="s">
        <v>49</v>
      </c>
      <c r="DT66" s="27">
        <f t="shared" ca="1" si="95"/>
        <v>0</v>
      </c>
      <c r="DU66" s="27">
        <f t="shared" ca="1" si="96"/>
        <v>280.97000000000003</v>
      </c>
      <c r="DV66" s="18"/>
      <c r="DW66" s="18" t="s">
        <v>68</v>
      </c>
      <c r="DX66" s="18" t="s">
        <v>49</v>
      </c>
      <c r="DY66" s="27">
        <f t="shared" ca="1" si="97"/>
        <v>0</v>
      </c>
      <c r="DZ66" s="27">
        <f t="shared" ca="1" si="98"/>
        <v>268.64323308270741</v>
      </c>
      <c r="EA66" s="18"/>
      <c r="EB66" s="18"/>
      <c r="EC66" s="18"/>
      <c r="ED66" s="18"/>
      <c r="EE66" s="18"/>
    </row>
    <row r="67" spans="1:135">
      <c r="A67">
        <v>2007</v>
      </c>
      <c r="B67">
        <v>6</v>
      </c>
      <c r="C67" s="15">
        <v>19.343333333333337</v>
      </c>
      <c r="D67">
        <v>94</v>
      </c>
      <c r="E67">
        <v>14.300000000000004</v>
      </c>
      <c r="F67">
        <v>57.8</v>
      </c>
      <c r="G67">
        <v>38.100000000000009</v>
      </c>
      <c r="H67">
        <v>29.4</v>
      </c>
      <c r="I67">
        <v>69.7</v>
      </c>
      <c r="J67">
        <v>14.399999999999999</v>
      </c>
      <c r="K67">
        <v>114.69999999999999</v>
      </c>
      <c r="L67">
        <v>6.6999999999999993</v>
      </c>
      <c r="M67">
        <v>167</v>
      </c>
      <c r="N67">
        <v>3.1999999999999993</v>
      </c>
      <c r="O67">
        <v>223.50000000000003</v>
      </c>
      <c r="P67">
        <v>1.1999999999999993</v>
      </c>
      <c r="Q67">
        <v>281.50000000000006</v>
      </c>
      <c r="R67">
        <v>0</v>
      </c>
      <c r="S67">
        <v>340.3</v>
      </c>
      <c r="X67" s="18" t="s">
        <v>68</v>
      </c>
      <c r="Y67" s="18" t="s">
        <v>50</v>
      </c>
      <c r="Z67" s="27">
        <f t="shared" ca="1" si="67"/>
        <v>54.02</v>
      </c>
      <c r="AA67" s="27">
        <f t="shared" ca="1" si="68"/>
        <v>21.34</v>
      </c>
      <c r="AB67" s="18"/>
      <c r="AC67" s="18" t="s">
        <v>68</v>
      </c>
      <c r="AD67" s="18" t="s">
        <v>50</v>
      </c>
      <c r="AE67" s="27">
        <f t="shared" ca="1" si="69"/>
        <v>56.946842105263386</v>
      </c>
      <c r="AF67" s="27">
        <f t="shared" ca="1" si="70"/>
        <v>17.78736842105252</v>
      </c>
      <c r="AG67" s="18"/>
      <c r="AH67" s="18"/>
      <c r="AI67" s="18"/>
      <c r="AJ67" s="18"/>
      <c r="AK67" s="18"/>
      <c r="AL67" s="18" t="s">
        <v>68</v>
      </c>
      <c r="AM67" s="18" t="s">
        <v>50</v>
      </c>
      <c r="AN67" s="27">
        <f t="shared" ca="1" si="71"/>
        <v>21.919999999999998</v>
      </c>
      <c r="AO67" s="27">
        <f t="shared" ca="1" si="72"/>
        <v>51.240000000000009</v>
      </c>
      <c r="AP67" s="18"/>
      <c r="AQ67" s="18" t="s">
        <v>68</v>
      </c>
      <c r="AR67" s="18" t="s">
        <v>50</v>
      </c>
      <c r="AS67" s="27">
        <f t="shared" ca="1" si="73"/>
        <v>24.21443609022549</v>
      </c>
      <c r="AT67" s="27">
        <f t="shared" ca="1" si="74"/>
        <v>47.054962406014965</v>
      </c>
      <c r="AU67" s="18"/>
      <c r="AV67" s="18"/>
      <c r="AW67" s="18"/>
      <c r="AX67" s="18"/>
      <c r="AY67" s="18"/>
      <c r="AZ67" s="18" t="s">
        <v>68</v>
      </c>
      <c r="BA67" s="18" t="s">
        <v>50</v>
      </c>
      <c r="BB67" s="27">
        <f t="shared" ca="1" si="75"/>
        <v>5.46</v>
      </c>
      <c r="BC67" s="27">
        <f t="shared" ca="1" si="76"/>
        <v>96.779999999999987</v>
      </c>
      <c r="BD67" s="18"/>
      <c r="BE67" s="18" t="s">
        <v>68</v>
      </c>
      <c r="BF67" s="18" t="s">
        <v>50</v>
      </c>
      <c r="BG67" s="27">
        <f t="shared" ca="1" si="77"/>
        <v>6.2709774436090129</v>
      </c>
      <c r="BH67" s="27">
        <f t="shared" ca="1" si="78"/>
        <v>91.111503759398602</v>
      </c>
      <c r="BI67" s="18"/>
      <c r="BJ67" s="18"/>
      <c r="BK67" s="18"/>
      <c r="BL67" s="18"/>
      <c r="BM67" s="18"/>
      <c r="BN67" s="18" t="s">
        <v>68</v>
      </c>
      <c r="BO67" s="18" t="s">
        <v>50</v>
      </c>
      <c r="BP67" s="27">
        <f t="shared" ca="1" si="79"/>
        <v>0.72999999999999987</v>
      </c>
      <c r="BQ67" s="27">
        <f t="shared" ca="1" si="80"/>
        <v>154.05000000000001</v>
      </c>
      <c r="BR67" s="18"/>
      <c r="BS67" s="18" t="s">
        <v>68</v>
      </c>
      <c r="BT67" s="18" t="s">
        <v>50</v>
      </c>
      <c r="BU67" s="27">
        <f t="shared" ca="1" si="81"/>
        <v>0.74421052631578988</v>
      </c>
      <c r="BV67" s="27">
        <f t="shared" ca="1" si="82"/>
        <v>147.58473684210549</v>
      </c>
      <c r="BW67" s="18"/>
      <c r="BX67" s="18"/>
      <c r="BY67" s="18"/>
      <c r="BZ67" s="18"/>
      <c r="CA67" s="18"/>
      <c r="CB67" s="18" t="s">
        <v>68</v>
      </c>
      <c r="CC67" s="18" t="s">
        <v>50</v>
      </c>
      <c r="CD67" s="27">
        <f t="shared" ca="1" si="83"/>
        <v>1.9999999999999928E-2</v>
      </c>
      <c r="CE67" s="27">
        <f t="shared" ca="1" si="84"/>
        <v>215.34</v>
      </c>
      <c r="CF67" s="18"/>
      <c r="CG67" s="18" t="s">
        <v>68</v>
      </c>
      <c r="CH67" s="18" t="s">
        <v>50</v>
      </c>
      <c r="CI67" s="27">
        <f t="shared" ca="1" si="85"/>
        <v>2.6315789473683182E-3</v>
      </c>
      <c r="CJ67" s="27">
        <f t="shared" ca="1" si="86"/>
        <v>208.84315789473658</v>
      </c>
      <c r="CK67" s="18"/>
      <c r="CL67" s="18"/>
      <c r="CM67" s="18"/>
      <c r="CN67" s="18"/>
      <c r="CO67" s="18"/>
      <c r="CP67" s="18" t="s">
        <v>68</v>
      </c>
      <c r="CQ67" s="18" t="s">
        <v>50</v>
      </c>
      <c r="CR67" s="27">
        <f t="shared" ca="1" si="87"/>
        <v>0</v>
      </c>
      <c r="CS67" s="27">
        <f t="shared" ca="1" si="88"/>
        <v>277.32000000000005</v>
      </c>
      <c r="CT67" s="18"/>
      <c r="CU67" s="18" t="s">
        <v>68</v>
      </c>
      <c r="CV67" s="18" t="s">
        <v>50</v>
      </c>
      <c r="CW67" s="27">
        <f t="shared" ca="1" si="89"/>
        <v>0</v>
      </c>
      <c r="CX67" s="27">
        <f t="shared" ca="1" si="90"/>
        <v>270.84052631578925</v>
      </c>
      <c r="CY67" s="18"/>
      <c r="CZ67" s="18"/>
      <c r="DA67" s="18"/>
      <c r="DB67" s="18"/>
      <c r="DC67" s="18"/>
      <c r="DD67" s="18" t="s">
        <v>68</v>
      </c>
      <c r="DE67" s="18" t="s">
        <v>50</v>
      </c>
      <c r="DF67" s="27">
        <f t="shared" ca="1" si="91"/>
        <v>0</v>
      </c>
      <c r="DG67" s="27">
        <f t="shared" ca="1" si="92"/>
        <v>339.32</v>
      </c>
      <c r="DH67" s="18"/>
      <c r="DI67" s="18" t="s">
        <v>68</v>
      </c>
      <c r="DJ67" s="18" t="s">
        <v>50</v>
      </c>
      <c r="DK67" s="27">
        <f t="shared" ca="1" si="93"/>
        <v>0</v>
      </c>
      <c r="DL67" s="27">
        <f t="shared" ca="1" si="94"/>
        <v>332.84052631578925</v>
      </c>
      <c r="DM67" s="18"/>
      <c r="DN67" s="18"/>
      <c r="DO67" s="18"/>
      <c r="DP67" s="18"/>
      <c r="DQ67" s="18"/>
      <c r="DR67" s="18" t="s">
        <v>68</v>
      </c>
      <c r="DS67" s="18" t="s">
        <v>50</v>
      </c>
      <c r="DT67" s="27">
        <f t="shared" ca="1" si="95"/>
        <v>0</v>
      </c>
      <c r="DU67" s="27">
        <f t="shared" ca="1" si="96"/>
        <v>401.32</v>
      </c>
      <c r="DV67" s="18"/>
      <c r="DW67" s="18" t="s">
        <v>68</v>
      </c>
      <c r="DX67" s="18" t="s">
        <v>50</v>
      </c>
      <c r="DY67" s="27">
        <f t="shared" ca="1" si="97"/>
        <v>0</v>
      </c>
      <c r="DZ67" s="27">
        <f t="shared" ca="1" si="98"/>
        <v>394.84052631578925</v>
      </c>
      <c r="EA67" s="18"/>
      <c r="EB67" s="18"/>
      <c r="EC67" s="18"/>
      <c r="ED67" s="18"/>
      <c r="EE67" s="18"/>
    </row>
    <row r="68" spans="1:135">
      <c r="A68">
        <v>2007</v>
      </c>
      <c r="B68">
        <v>7</v>
      </c>
      <c r="C68" s="15">
        <v>19.516129032258064</v>
      </c>
      <c r="D68">
        <v>85.500000000000014</v>
      </c>
      <c r="E68">
        <v>8.5</v>
      </c>
      <c r="F68">
        <v>43.900000000000006</v>
      </c>
      <c r="G68">
        <v>28.900000000000002</v>
      </c>
      <c r="H68">
        <v>15.699999999999996</v>
      </c>
      <c r="I68">
        <v>62.7</v>
      </c>
      <c r="J68">
        <v>3.5999999999999979</v>
      </c>
      <c r="K68">
        <v>112.6</v>
      </c>
      <c r="L68">
        <v>0.69999999999999929</v>
      </c>
      <c r="M68">
        <v>171.7</v>
      </c>
      <c r="N68">
        <v>0</v>
      </c>
      <c r="O68">
        <v>233.00000000000003</v>
      </c>
      <c r="P68">
        <v>0</v>
      </c>
      <c r="Q68">
        <v>295.00000000000006</v>
      </c>
      <c r="R68">
        <v>0</v>
      </c>
      <c r="S68">
        <v>357.00000000000006</v>
      </c>
      <c r="X68" s="18" t="s">
        <v>68</v>
      </c>
      <c r="Y68" s="18" t="s">
        <v>51</v>
      </c>
      <c r="Z68" s="27">
        <f t="shared" ca="1" si="67"/>
        <v>65.240000000000009</v>
      </c>
      <c r="AA68" s="27">
        <f t="shared" ca="1" si="68"/>
        <v>14.580000000000002</v>
      </c>
      <c r="AB68" s="18"/>
      <c r="AC68" s="18" t="s">
        <v>68</v>
      </c>
      <c r="AD68" s="18" t="s">
        <v>51</v>
      </c>
      <c r="AE68" s="27">
        <f t="shared" ca="1" si="69"/>
        <v>67.572932330827143</v>
      </c>
      <c r="AF68" s="27">
        <f t="shared" ca="1" si="70"/>
        <v>11.272180451127724</v>
      </c>
      <c r="AG68" s="18"/>
      <c r="AH68" s="18"/>
      <c r="AI68" s="18"/>
      <c r="AJ68" s="18"/>
      <c r="AK68" s="18"/>
      <c r="AL68" s="18" t="s">
        <v>68</v>
      </c>
      <c r="AM68" s="18" t="s">
        <v>51</v>
      </c>
      <c r="AN68" s="27">
        <f t="shared" ca="1" si="71"/>
        <v>29</v>
      </c>
      <c r="AO68" s="27">
        <f t="shared" ca="1" si="72"/>
        <v>40.340000000000003</v>
      </c>
      <c r="AP68" s="18"/>
      <c r="AQ68" s="18" t="s">
        <v>68</v>
      </c>
      <c r="AR68" s="18" t="s">
        <v>51</v>
      </c>
      <c r="AS68" s="27">
        <f t="shared" ca="1" si="73"/>
        <v>29.800375939849616</v>
      </c>
      <c r="AT68" s="27">
        <f t="shared" ca="1" si="74"/>
        <v>35.499624060150381</v>
      </c>
      <c r="AU68" s="18"/>
      <c r="AV68" s="18"/>
      <c r="AW68" s="18"/>
      <c r="AX68" s="18"/>
      <c r="AY68" s="18"/>
      <c r="AZ68" s="18" t="s">
        <v>68</v>
      </c>
      <c r="BA68" s="18" t="s">
        <v>51</v>
      </c>
      <c r="BB68" s="27">
        <f t="shared" ca="1" si="75"/>
        <v>9.2099999999999991</v>
      </c>
      <c r="BC68" s="27">
        <f t="shared" ca="1" si="76"/>
        <v>82.55</v>
      </c>
      <c r="BD68" s="18"/>
      <c r="BE68" s="18" t="s">
        <v>68</v>
      </c>
      <c r="BF68" s="18" t="s">
        <v>51</v>
      </c>
      <c r="BG68" s="27">
        <f t="shared" ca="1" si="77"/>
        <v>9.2716541353383377</v>
      </c>
      <c r="BH68" s="27">
        <f t="shared" ca="1" si="78"/>
        <v>76.970902255639203</v>
      </c>
      <c r="BI68" s="18"/>
      <c r="BJ68" s="18"/>
      <c r="BK68" s="18"/>
      <c r="BL68" s="18"/>
      <c r="BM68" s="18"/>
      <c r="BN68" s="18" t="s">
        <v>68</v>
      </c>
      <c r="BO68" s="18" t="s">
        <v>51</v>
      </c>
      <c r="BP68" s="27">
        <f t="shared" ca="1" si="79"/>
        <v>1.7199999999999995</v>
      </c>
      <c r="BQ68" s="27">
        <f t="shared" ca="1" si="80"/>
        <v>137.06</v>
      </c>
      <c r="BR68" s="18"/>
      <c r="BS68" s="18" t="s">
        <v>68</v>
      </c>
      <c r="BT68" s="18" t="s">
        <v>51</v>
      </c>
      <c r="BU68" s="27">
        <f t="shared" ca="1" si="81"/>
        <v>1.4726315789473716</v>
      </c>
      <c r="BV68" s="27">
        <f t="shared" ca="1" si="82"/>
        <v>131.17187969924817</v>
      </c>
      <c r="BW68" s="18"/>
      <c r="BX68" s="18"/>
      <c r="BY68" s="18"/>
      <c r="BZ68" s="18"/>
      <c r="CA68" s="18"/>
      <c r="CB68" s="18" t="s">
        <v>68</v>
      </c>
      <c r="CC68" s="18" t="s">
        <v>51</v>
      </c>
      <c r="CD68" s="27">
        <f t="shared" ca="1" si="83"/>
        <v>0.15999999999999998</v>
      </c>
      <c r="CE68" s="27">
        <f t="shared" ca="1" si="84"/>
        <v>197.50000000000003</v>
      </c>
      <c r="CF68" s="18"/>
      <c r="CG68" s="18" t="s">
        <v>68</v>
      </c>
      <c r="CH68" s="18" t="s">
        <v>51</v>
      </c>
      <c r="CI68" s="27">
        <f t="shared" ca="1" si="85"/>
        <v>0.17766917293233142</v>
      </c>
      <c r="CJ68" s="27">
        <f t="shared" ca="1" si="86"/>
        <v>191.87691729323319</v>
      </c>
      <c r="CK68" s="18"/>
      <c r="CL68" s="18"/>
      <c r="CM68" s="18"/>
      <c r="CN68" s="18"/>
      <c r="CO68" s="18"/>
      <c r="CP68" s="18" t="s">
        <v>68</v>
      </c>
      <c r="CQ68" s="18" t="s">
        <v>51</v>
      </c>
      <c r="CR68" s="27">
        <f t="shared" ca="1" si="87"/>
        <v>0</v>
      </c>
      <c r="CS68" s="27">
        <f t="shared" ca="1" si="88"/>
        <v>259.34000000000003</v>
      </c>
      <c r="CT68" s="18"/>
      <c r="CU68" s="18" t="s">
        <v>68</v>
      </c>
      <c r="CV68" s="18" t="s">
        <v>51</v>
      </c>
      <c r="CW68" s="27">
        <f t="shared" ca="1" si="89"/>
        <v>0</v>
      </c>
      <c r="CX68" s="27">
        <f t="shared" ca="1" si="90"/>
        <v>253.69924812030058</v>
      </c>
      <c r="CY68" s="18"/>
      <c r="CZ68" s="18"/>
      <c r="DA68" s="18"/>
      <c r="DB68" s="18"/>
      <c r="DC68" s="18"/>
      <c r="DD68" s="18" t="s">
        <v>68</v>
      </c>
      <c r="DE68" s="18" t="s">
        <v>51</v>
      </c>
      <c r="DF68" s="27">
        <f t="shared" ca="1" si="91"/>
        <v>0</v>
      </c>
      <c r="DG68" s="27">
        <f t="shared" ca="1" si="92"/>
        <v>321.34000000000003</v>
      </c>
      <c r="DH68" s="18"/>
      <c r="DI68" s="18" t="s">
        <v>68</v>
      </c>
      <c r="DJ68" s="18" t="s">
        <v>51</v>
      </c>
      <c r="DK68" s="27">
        <f t="shared" ca="1" si="93"/>
        <v>0</v>
      </c>
      <c r="DL68" s="27">
        <f t="shared" ca="1" si="94"/>
        <v>315.69924812030058</v>
      </c>
      <c r="DM68" s="18"/>
      <c r="DN68" s="18"/>
      <c r="DO68" s="18"/>
      <c r="DP68" s="18"/>
      <c r="DQ68" s="18"/>
      <c r="DR68" s="18" t="s">
        <v>68</v>
      </c>
      <c r="DS68" s="18" t="s">
        <v>51</v>
      </c>
      <c r="DT68" s="27">
        <f t="shared" ca="1" si="95"/>
        <v>0</v>
      </c>
      <c r="DU68" s="27">
        <f t="shared" ca="1" si="96"/>
        <v>383.34</v>
      </c>
      <c r="DV68" s="18"/>
      <c r="DW68" s="18" t="s">
        <v>68</v>
      </c>
      <c r="DX68" s="18" t="s">
        <v>51</v>
      </c>
      <c r="DY68" s="27">
        <f t="shared" ca="1" si="97"/>
        <v>0</v>
      </c>
      <c r="DZ68" s="27">
        <f t="shared" ca="1" si="98"/>
        <v>377.69924812030081</v>
      </c>
      <c r="EA68" s="18"/>
      <c r="EB68" s="18"/>
      <c r="EC68" s="18"/>
      <c r="ED68" s="18"/>
      <c r="EE68" s="18"/>
    </row>
    <row r="69" spans="1:135">
      <c r="A69">
        <v>2007</v>
      </c>
      <c r="B69">
        <v>8</v>
      </c>
      <c r="C69" s="15">
        <v>20.848387096774193</v>
      </c>
      <c r="D69">
        <v>63.600000000000009</v>
      </c>
      <c r="E69">
        <v>27.900000000000002</v>
      </c>
      <c r="F69">
        <v>31.299999999999997</v>
      </c>
      <c r="G69">
        <v>57.599999999999994</v>
      </c>
      <c r="H69">
        <v>12.099999999999998</v>
      </c>
      <c r="I69">
        <v>100.39999999999998</v>
      </c>
      <c r="J69">
        <v>3.1999999999999993</v>
      </c>
      <c r="K69">
        <v>153.5</v>
      </c>
      <c r="L69">
        <v>0</v>
      </c>
      <c r="M69">
        <v>212.30000000000007</v>
      </c>
      <c r="N69">
        <v>0</v>
      </c>
      <c r="O69">
        <v>274.30000000000007</v>
      </c>
      <c r="P69">
        <v>0</v>
      </c>
      <c r="Q69">
        <v>336.30000000000007</v>
      </c>
      <c r="R69">
        <v>0</v>
      </c>
      <c r="S69">
        <v>398.30000000000013</v>
      </c>
      <c r="X69" s="18" t="s">
        <v>68</v>
      </c>
      <c r="Y69" s="18" t="s">
        <v>63</v>
      </c>
      <c r="Z69" s="27">
        <f t="shared" ca="1" si="67"/>
        <v>178.73999999999998</v>
      </c>
      <c r="AA69" s="27">
        <f t="shared" ca="1" si="68"/>
        <v>2.9599999999999995</v>
      </c>
      <c r="AB69" s="18"/>
      <c r="AC69" s="18" t="s">
        <v>68</v>
      </c>
      <c r="AD69" s="18" t="s">
        <v>63</v>
      </c>
      <c r="AE69" s="27">
        <f t="shared" ca="1" si="69"/>
        <v>194.33736842105327</v>
      </c>
      <c r="AF69" s="27">
        <f t="shared" ca="1" si="70"/>
        <v>1.954511278195497</v>
      </c>
      <c r="AG69" s="18"/>
      <c r="AH69" s="18"/>
      <c r="AI69" s="18"/>
      <c r="AJ69" s="18"/>
      <c r="AK69" s="18"/>
      <c r="AL69" s="18" t="s">
        <v>68</v>
      </c>
      <c r="AM69" s="18" t="s">
        <v>63</v>
      </c>
      <c r="AN69" s="27">
        <f t="shared" ca="1" si="71"/>
        <v>125.66</v>
      </c>
      <c r="AO69" s="27">
        <f t="shared" ca="1" si="72"/>
        <v>9.8800000000000008</v>
      </c>
      <c r="AP69" s="18"/>
      <c r="AQ69" s="18" t="s">
        <v>68</v>
      </c>
      <c r="AR69" s="18" t="s">
        <v>63</v>
      </c>
      <c r="AS69" s="27">
        <f t="shared" ca="1" si="73"/>
        <v>138.88842105263166</v>
      </c>
      <c r="AT69" s="27">
        <f t="shared" ca="1" si="74"/>
        <v>6.5055639097744233</v>
      </c>
      <c r="AU69" s="18"/>
      <c r="AV69" s="18"/>
      <c r="AW69" s="18"/>
      <c r="AX69" s="18"/>
      <c r="AY69" s="18"/>
      <c r="AZ69" s="18" t="s">
        <v>68</v>
      </c>
      <c r="BA69" s="18" t="s">
        <v>63</v>
      </c>
      <c r="BB69" s="27">
        <f t="shared" ca="1" si="75"/>
        <v>80.97</v>
      </c>
      <c r="BC69" s="27">
        <f t="shared" ca="1" si="76"/>
        <v>25.19</v>
      </c>
      <c r="BD69" s="18"/>
      <c r="BE69" s="18" t="s">
        <v>68</v>
      </c>
      <c r="BF69" s="18" t="s">
        <v>63</v>
      </c>
      <c r="BG69" s="27">
        <f t="shared" ca="1" si="77"/>
        <v>91.363157894737014</v>
      </c>
      <c r="BH69" s="27">
        <f t="shared" ca="1" si="78"/>
        <v>18.980300751879668</v>
      </c>
      <c r="BI69" s="18"/>
      <c r="BJ69" s="18"/>
      <c r="BK69" s="18"/>
      <c r="BL69" s="18"/>
      <c r="BM69" s="18"/>
      <c r="BN69" s="18" t="s">
        <v>68</v>
      </c>
      <c r="BO69" s="18" t="s">
        <v>63</v>
      </c>
      <c r="BP69" s="27">
        <f t="shared" ca="1" si="79"/>
        <v>46.3</v>
      </c>
      <c r="BQ69" s="27">
        <f t="shared" ca="1" si="80"/>
        <v>50.519999999999996</v>
      </c>
      <c r="BR69" s="18"/>
      <c r="BS69" s="18" t="s">
        <v>68</v>
      </c>
      <c r="BT69" s="18" t="s">
        <v>63</v>
      </c>
      <c r="BU69" s="27">
        <f t="shared" ca="1" si="81"/>
        <v>53.068496240601689</v>
      </c>
      <c r="BV69" s="27">
        <f t="shared" ca="1" si="82"/>
        <v>40.685639097744115</v>
      </c>
      <c r="BW69" s="18"/>
      <c r="BX69" s="18"/>
      <c r="BY69" s="18"/>
      <c r="BZ69" s="18"/>
      <c r="CA69" s="18"/>
      <c r="CB69" s="18" t="s">
        <v>68</v>
      </c>
      <c r="CC69" s="18" t="s">
        <v>63</v>
      </c>
      <c r="CD69" s="27">
        <f t="shared" ca="1" si="83"/>
        <v>22.529999999999998</v>
      </c>
      <c r="CE69" s="27">
        <f t="shared" ca="1" si="84"/>
        <v>86.749999999999986</v>
      </c>
      <c r="CF69" s="18"/>
      <c r="CG69" s="18" t="s">
        <v>68</v>
      </c>
      <c r="CH69" s="18" t="s">
        <v>63</v>
      </c>
      <c r="CI69" s="27">
        <f t="shared" ca="1" si="85"/>
        <v>25.841353383458681</v>
      </c>
      <c r="CJ69" s="27">
        <f t="shared" ca="1" si="86"/>
        <v>73.458496240601562</v>
      </c>
      <c r="CK69" s="18"/>
      <c r="CL69" s="18"/>
      <c r="CM69" s="18"/>
      <c r="CN69" s="18"/>
      <c r="CO69" s="18"/>
      <c r="CP69" s="18" t="s">
        <v>68</v>
      </c>
      <c r="CQ69" s="18" t="s">
        <v>63</v>
      </c>
      <c r="CR69" s="27">
        <f t="shared" ca="1" si="87"/>
        <v>8.67</v>
      </c>
      <c r="CS69" s="27">
        <f t="shared" ca="1" si="88"/>
        <v>132.88999999999999</v>
      </c>
      <c r="CT69" s="18"/>
      <c r="CU69" s="18" t="s">
        <v>68</v>
      </c>
      <c r="CV69" s="18" t="s">
        <v>63</v>
      </c>
      <c r="CW69" s="27">
        <f t="shared" ca="1" si="89"/>
        <v>10.137142857142862</v>
      </c>
      <c r="CX69" s="27">
        <f t="shared" ca="1" si="90"/>
        <v>117.75428571428574</v>
      </c>
      <c r="CY69" s="18"/>
      <c r="CZ69" s="18"/>
      <c r="DA69" s="18"/>
      <c r="DB69" s="18"/>
      <c r="DC69" s="18"/>
      <c r="DD69" s="18" t="s">
        <v>68</v>
      </c>
      <c r="DE69" s="18" t="s">
        <v>63</v>
      </c>
      <c r="DF69" s="27">
        <f t="shared" ca="1" si="91"/>
        <v>2.38</v>
      </c>
      <c r="DG69" s="27">
        <f t="shared" ca="1" si="92"/>
        <v>186.59999999999997</v>
      </c>
      <c r="DH69" s="18"/>
      <c r="DI69" s="18" t="s">
        <v>68</v>
      </c>
      <c r="DJ69" s="18" t="s">
        <v>63</v>
      </c>
      <c r="DK69" s="27">
        <f t="shared" ca="1" si="93"/>
        <v>2.8257894736842104</v>
      </c>
      <c r="DL69" s="27">
        <f t="shared" ca="1" si="94"/>
        <v>170.44293233082681</v>
      </c>
      <c r="DM69" s="18"/>
      <c r="DN69" s="18"/>
      <c r="DO69" s="18"/>
      <c r="DP69" s="18"/>
      <c r="DQ69" s="18"/>
      <c r="DR69" s="18" t="s">
        <v>68</v>
      </c>
      <c r="DS69" s="18" t="s">
        <v>63</v>
      </c>
      <c r="DT69" s="27">
        <f t="shared" ca="1" si="95"/>
        <v>0.19000000000000003</v>
      </c>
      <c r="DU69" s="27">
        <f t="shared" ca="1" si="96"/>
        <v>244.41</v>
      </c>
      <c r="DV69" s="18"/>
      <c r="DW69" s="18" t="s">
        <v>68</v>
      </c>
      <c r="DX69" s="18" t="s">
        <v>63</v>
      </c>
      <c r="DY69" s="27">
        <f t="shared" ca="1" si="97"/>
        <v>0.2998496240601547</v>
      </c>
      <c r="DZ69" s="27">
        <f t="shared" ca="1" si="98"/>
        <v>227.91699248120312</v>
      </c>
      <c r="EA69" s="18"/>
      <c r="EB69" s="18"/>
      <c r="EC69" s="18"/>
      <c r="ED69" s="18"/>
      <c r="EE69" s="18"/>
    </row>
    <row r="70" spans="1:135">
      <c r="A70">
        <v>2007</v>
      </c>
      <c r="B70">
        <v>9</v>
      </c>
      <c r="C70" s="15">
        <v>17.326666666666668</v>
      </c>
      <c r="D70">
        <v>148.5</v>
      </c>
      <c r="E70">
        <v>8.3000000000000007</v>
      </c>
      <c r="F70">
        <v>97.800000000000011</v>
      </c>
      <c r="G70">
        <v>17.600000000000001</v>
      </c>
      <c r="H70">
        <v>54.900000000000006</v>
      </c>
      <c r="I70">
        <v>34.700000000000003</v>
      </c>
      <c r="J70">
        <v>26.499999999999993</v>
      </c>
      <c r="K70">
        <v>66.299999999999983</v>
      </c>
      <c r="L70">
        <v>10.099999999999998</v>
      </c>
      <c r="M70">
        <v>109.89999999999998</v>
      </c>
      <c r="N70">
        <v>3.8999999999999986</v>
      </c>
      <c r="O70">
        <v>163.70000000000002</v>
      </c>
      <c r="P70">
        <v>1.1999999999999993</v>
      </c>
      <c r="Q70">
        <v>221.00000000000006</v>
      </c>
      <c r="R70">
        <v>0</v>
      </c>
      <c r="S70">
        <v>279.80000000000013</v>
      </c>
      <c r="X70" s="18" t="s">
        <v>68</v>
      </c>
      <c r="Y70" s="18" t="s">
        <v>64</v>
      </c>
      <c r="Z70" s="27">
        <f t="shared" ca="1" si="67"/>
        <v>363.44</v>
      </c>
      <c r="AA70" s="27">
        <f t="shared" ca="1" si="68"/>
        <v>0</v>
      </c>
      <c r="AB70" s="18"/>
      <c r="AC70" s="18" t="s">
        <v>68</v>
      </c>
      <c r="AD70" s="18" t="s">
        <v>64</v>
      </c>
      <c r="AE70" s="27">
        <f t="shared" ca="1" si="69"/>
        <v>351.6468421052632</v>
      </c>
      <c r="AF70" s="27">
        <f t="shared" ca="1" si="70"/>
        <v>0</v>
      </c>
      <c r="AG70" s="18"/>
      <c r="AH70" s="18"/>
      <c r="AI70" s="18"/>
      <c r="AJ70" s="18"/>
      <c r="AK70" s="18"/>
      <c r="AL70" s="18" t="s">
        <v>68</v>
      </c>
      <c r="AM70" s="18" t="s">
        <v>64</v>
      </c>
      <c r="AN70" s="27">
        <f t="shared" ca="1" si="71"/>
        <v>301.56000000000006</v>
      </c>
      <c r="AO70" s="27">
        <f t="shared" ca="1" si="72"/>
        <v>0.11999999999999993</v>
      </c>
      <c r="AP70" s="18"/>
      <c r="AQ70" s="18" t="s">
        <v>68</v>
      </c>
      <c r="AR70" s="18" t="s">
        <v>64</v>
      </c>
      <c r="AS70" s="27">
        <f t="shared" ca="1" si="73"/>
        <v>289.43187969924838</v>
      </c>
      <c r="AT70" s="27">
        <f t="shared" ca="1" si="74"/>
        <v>0</v>
      </c>
      <c r="AU70" s="18"/>
      <c r="AV70" s="18"/>
      <c r="AW70" s="18"/>
      <c r="AX70" s="18"/>
      <c r="AY70" s="18"/>
      <c r="AZ70" s="18" t="s">
        <v>68</v>
      </c>
      <c r="BA70" s="18" t="s">
        <v>64</v>
      </c>
      <c r="BB70" s="27">
        <f t="shared" ca="1" si="75"/>
        <v>240.63000000000002</v>
      </c>
      <c r="BC70" s="27">
        <f t="shared" ca="1" si="76"/>
        <v>1.19</v>
      </c>
      <c r="BD70" s="18"/>
      <c r="BE70" s="18" t="s">
        <v>68</v>
      </c>
      <c r="BF70" s="18" t="s">
        <v>64</v>
      </c>
      <c r="BG70" s="27">
        <f t="shared" ca="1" si="77"/>
        <v>228.3705263157899</v>
      </c>
      <c r="BH70" s="27">
        <f t="shared" ca="1" si="78"/>
        <v>0.72368421052630083</v>
      </c>
      <c r="BI70" s="18"/>
      <c r="BJ70" s="18"/>
      <c r="BK70" s="18"/>
      <c r="BL70" s="18"/>
      <c r="BM70" s="18"/>
      <c r="BN70" s="18" t="s">
        <v>68</v>
      </c>
      <c r="BO70" s="18" t="s">
        <v>64</v>
      </c>
      <c r="BP70" s="27">
        <f t="shared" ca="1" si="79"/>
        <v>183.56</v>
      </c>
      <c r="BQ70" s="27">
        <f t="shared" ca="1" si="80"/>
        <v>6.12</v>
      </c>
      <c r="BR70" s="18"/>
      <c r="BS70" s="18" t="s">
        <v>68</v>
      </c>
      <c r="BT70" s="18" t="s">
        <v>64</v>
      </c>
      <c r="BU70" s="27">
        <f t="shared" ca="1" si="81"/>
        <v>171.89270676691831</v>
      </c>
      <c r="BV70" s="27">
        <f t="shared" ca="1" si="82"/>
        <v>6.2458646616541245</v>
      </c>
      <c r="BW70" s="18"/>
      <c r="BX70" s="18"/>
      <c r="BY70" s="18"/>
      <c r="BZ70" s="18"/>
      <c r="CA70" s="18"/>
      <c r="CB70" s="18" t="s">
        <v>68</v>
      </c>
      <c r="CC70" s="18" t="s">
        <v>64</v>
      </c>
      <c r="CD70" s="27">
        <f t="shared" ca="1" si="83"/>
        <v>132.13999999999999</v>
      </c>
      <c r="CE70" s="27">
        <f t="shared" ca="1" si="84"/>
        <v>16.7</v>
      </c>
      <c r="CF70" s="18"/>
      <c r="CG70" s="18" t="s">
        <v>68</v>
      </c>
      <c r="CH70" s="18" t="s">
        <v>64</v>
      </c>
      <c r="CI70" s="27">
        <f t="shared" ca="1" si="85"/>
        <v>122.00428571428574</v>
      </c>
      <c r="CJ70" s="27">
        <f t="shared" ca="1" si="86"/>
        <v>18.357443609022539</v>
      </c>
      <c r="CK70" s="18"/>
      <c r="CL70" s="18"/>
      <c r="CM70" s="18"/>
      <c r="CN70" s="18"/>
      <c r="CO70" s="18"/>
      <c r="CP70" s="18" t="s">
        <v>68</v>
      </c>
      <c r="CQ70" s="18" t="s">
        <v>64</v>
      </c>
      <c r="CR70" s="27">
        <f t="shared" ca="1" si="87"/>
        <v>88.1</v>
      </c>
      <c r="CS70" s="27">
        <f t="shared" ca="1" si="88"/>
        <v>34.660000000000004</v>
      </c>
      <c r="CT70" s="18"/>
      <c r="CU70" s="18" t="s">
        <v>68</v>
      </c>
      <c r="CV70" s="18" t="s">
        <v>64</v>
      </c>
      <c r="CW70" s="27">
        <f t="shared" ca="1" si="89"/>
        <v>79.843383458647168</v>
      </c>
      <c r="CX70" s="27">
        <f t="shared" ca="1" si="90"/>
        <v>38.196541353383282</v>
      </c>
      <c r="CY70" s="18"/>
      <c r="CZ70" s="18"/>
      <c r="DA70" s="18"/>
      <c r="DB70" s="18"/>
      <c r="DC70" s="18"/>
      <c r="DD70" s="18" t="s">
        <v>68</v>
      </c>
      <c r="DE70" s="18" t="s">
        <v>64</v>
      </c>
      <c r="DF70" s="27">
        <f t="shared" ca="1" si="91"/>
        <v>52.379999999999995</v>
      </c>
      <c r="DG70" s="27">
        <f t="shared" ca="1" si="92"/>
        <v>60.94</v>
      </c>
      <c r="DH70" s="18"/>
      <c r="DI70" s="18" t="s">
        <v>68</v>
      </c>
      <c r="DJ70" s="18" t="s">
        <v>64</v>
      </c>
      <c r="DK70" s="27">
        <f t="shared" ca="1" si="93"/>
        <v>45.82924812030069</v>
      </c>
      <c r="DL70" s="27">
        <f t="shared" ca="1" si="94"/>
        <v>66.182406015037486</v>
      </c>
      <c r="DM70" s="18"/>
      <c r="DN70" s="18"/>
      <c r="DO70" s="18"/>
      <c r="DP70" s="18"/>
      <c r="DQ70" s="18"/>
      <c r="DR70" s="18" t="s">
        <v>68</v>
      </c>
      <c r="DS70" s="18" t="s">
        <v>64</v>
      </c>
      <c r="DT70" s="27">
        <f t="shared" ca="1" si="95"/>
        <v>27.910000000000004</v>
      </c>
      <c r="DU70" s="27">
        <f t="shared" ca="1" si="96"/>
        <v>98.47</v>
      </c>
      <c r="DV70" s="18"/>
      <c r="DW70" s="18" t="s">
        <v>68</v>
      </c>
      <c r="DX70" s="18" t="s">
        <v>64</v>
      </c>
      <c r="DY70" s="27">
        <f t="shared" ca="1" si="97"/>
        <v>23.933383458646631</v>
      </c>
      <c r="DZ70" s="27">
        <f t="shared" ca="1" si="98"/>
        <v>106.2865413533832</v>
      </c>
      <c r="EA70" s="18"/>
      <c r="EB70" s="18"/>
      <c r="EC70" s="18"/>
      <c r="ED70" s="18"/>
      <c r="EE70" s="18"/>
    </row>
    <row r="71" spans="1:135">
      <c r="A71">
        <v>2007</v>
      </c>
      <c r="B71">
        <v>10</v>
      </c>
      <c r="C71" s="15">
        <v>12.577419354838712</v>
      </c>
      <c r="D71">
        <v>292.09999999999991</v>
      </c>
      <c r="E71">
        <v>0</v>
      </c>
      <c r="F71">
        <v>230.89999999999992</v>
      </c>
      <c r="G71">
        <v>0.80000000000000071</v>
      </c>
      <c r="H71">
        <v>174.89999999999995</v>
      </c>
      <c r="I71">
        <v>6.8000000000000043</v>
      </c>
      <c r="J71">
        <v>127.70000000000002</v>
      </c>
      <c r="K71">
        <v>21.600000000000005</v>
      </c>
      <c r="L71">
        <v>87.500000000000014</v>
      </c>
      <c r="M71">
        <v>43.400000000000006</v>
      </c>
      <c r="N71">
        <v>54.2</v>
      </c>
      <c r="O71">
        <v>72.09999999999998</v>
      </c>
      <c r="P71">
        <v>31.499999999999996</v>
      </c>
      <c r="Q71">
        <v>111.39999999999998</v>
      </c>
      <c r="R71">
        <v>13.8</v>
      </c>
      <c r="S71">
        <v>155.70000000000005</v>
      </c>
      <c r="X71" s="18" t="s">
        <v>68</v>
      </c>
      <c r="Y71" s="18" t="s">
        <v>65</v>
      </c>
      <c r="Z71" s="27">
        <f t="shared" ca="1" si="67"/>
        <v>571.93000000000006</v>
      </c>
      <c r="AA71" s="27">
        <f t="shared" ca="1" si="68"/>
        <v>0</v>
      </c>
      <c r="AB71" s="18"/>
      <c r="AC71" s="18" t="s">
        <v>68</v>
      </c>
      <c r="AD71" s="18" t="s">
        <v>65</v>
      </c>
      <c r="AE71" s="27">
        <f t="shared" ca="1" si="69"/>
        <v>579.04330827067588</v>
      </c>
      <c r="AF71" s="27">
        <f t="shared" ca="1" si="70"/>
        <v>0</v>
      </c>
      <c r="AG71" s="18"/>
      <c r="AH71" s="18"/>
      <c r="AI71" s="18"/>
      <c r="AJ71" s="18"/>
      <c r="AK71" s="18"/>
      <c r="AL71" s="18" t="s">
        <v>68</v>
      </c>
      <c r="AM71" s="18" t="s">
        <v>65</v>
      </c>
      <c r="AN71" s="27">
        <f t="shared" ca="1" si="71"/>
        <v>511.93</v>
      </c>
      <c r="AO71" s="27">
        <f t="shared" ca="1" si="72"/>
        <v>0</v>
      </c>
      <c r="AP71" s="18"/>
      <c r="AQ71" s="18" t="s">
        <v>68</v>
      </c>
      <c r="AR71" s="18" t="s">
        <v>65</v>
      </c>
      <c r="AS71" s="27">
        <f t="shared" ca="1" si="73"/>
        <v>519.04330827067679</v>
      </c>
      <c r="AT71" s="27">
        <f t="shared" ca="1" si="74"/>
        <v>0</v>
      </c>
      <c r="AU71" s="18"/>
      <c r="AV71" s="18"/>
      <c r="AW71" s="18"/>
      <c r="AX71" s="18"/>
      <c r="AY71" s="18"/>
      <c r="AZ71" s="18" t="s">
        <v>68</v>
      </c>
      <c r="BA71" s="18" t="s">
        <v>65</v>
      </c>
      <c r="BB71" s="27">
        <f t="shared" ca="1" si="75"/>
        <v>451.93</v>
      </c>
      <c r="BC71" s="27">
        <f t="shared" ca="1" si="76"/>
        <v>0</v>
      </c>
      <c r="BD71" s="18"/>
      <c r="BE71" s="18" t="s">
        <v>68</v>
      </c>
      <c r="BF71" s="18" t="s">
        <v>65</v>
      </c>
      <c r="BG71" s="27">
        <f t="shared" ca="1" si="77"/>
        <v>459.04330827067588</v>
      </c>
      <c r="BH71" s="27">
        <f t="shared" ca="1" si="78"/>
        <v>0</v>
      </c>
      <c r="BI71" s="18"/>
      <c r="BJ71" s="18"/>
      <c r="BK71" s="18"/>
      <c r="BL71" s="18"/>
      <c r="BM71" s="18"/>
      <c r="BN71" s="18" t="s">
        <v>68</v>
      </c>
      <c r="BO71" s="18" t="s">
        <v>65</v>
      </c>
      <c r="BP71" s="27">
        <f t="shared" ca="1" si="79"/>
        <v>391.92999999999995</v>
      </c>
      <c r="BQ71" s="27">
        <f t="shared" ca="1" si="80"/>
        <v>0</v>
      </c>
      <c r="BR71" s="18"/>
      <c r="BS71" s="18" t="s">
        <v>68</v>
      </c>
      <c r="BT71" s="18" t="s">
        <v>65</v>
      </c>
      <c r="BU71" s="27">
        <f t="shared" ca="1" si="81"/>
        <v>399.04330827067588</v>
      </c>
      <c r="BV71" s="27">
        <f t="shared" ca="1" si="82"/>
        <v>0</v>
      </c>
      <c r="BW71" s="18"/>
      <c r="BX71" s="18"/>
      <c r="BY71" s="18"/>
      <c r="BZ71" s="18"/>
      <c r="CA71" s="18"/>
      <c r="CB71" s="18" t="s">
        <v>68</v>
      </c>
      <c r="CC71" s="18" t="s">
        <v>65</v>
      </c>
      <c r="CD71" s="27">
        <f t="shared" ca="1" si="83"/>
        <v>331.93</v>
      </c>
      <c r="CE71" s="27">
        <f t="shared" ca="1" si="84"/>
        <v>0</v>
      </c>
      <c r="CF71" s="18"/>
      <c r="CG71" s="18" t="s">
        <v>68</v>
      </c>
      <c r="CH71" s="18" t="s">
        <v>65</v>
      </c>
      <c r="CI71" s="27">
        <f t="shared" ca="1" si="85"/>
        <v>338.98616541353385</v>
      </c>
      <c r="CJ71" s="27">
        <f t="shared" ca="1" si="86"/>
        <v>0</v>
      </c>
      <c r="CK71" s="18"/>
      <c r="CL71" s="18"/>
      <c r="CM71" s="18"/>
      <c r="CN71" s="18"/>
      <c r="CO71" s="18"/>
      <c r="CP71" s="18" t="s">
        <v>68</v>
      </c>
      <c r="CQ71" s="18" t="s">
        <v>65</v>
      </c>
      <c r="CR71" s="27">
        <f t="shared" ca="1" si="87"/>
        <v>272.94</v>
      </c>
      <c r="CS71" s="27">
        <f t="shared" ca="1" si="88"/>
        <v>1.0099999999999998</v>
      </c>
      <c r="CT71" s="18"/>
      <c r="CU71" s="18" t="s">
        <v>68</v>
      </c>
      <c r="CV71" s="18" t="s">
        <v>65</v>
      </c>
      <c r="CW71" s="27">
        <f t="shared" ca="1" si="89"/>
        <v>279.9296992481195</v>
      </c>
      <c r="CX71" s="27">
        <f t="shared" ca="1" si="90"/>
        <v>0.8863909774436074</v>
      </c>
      <c r="CY71" s="18"/>
      <c r="CZ71" s="18"/>
      <c r="DA71" s="18"/>
      <c r="DB71" s="18"/>
      <c r="DC71" s="18"/>
      <c r="DD71" s="18" t="s">
        <v>68</v>
      </c>
      <c r="DE71" s="18" t="s">
        <v>65</v>
      </c>
      <c r="DF71" s="27">
        <f t="shared" ca="1" si="91"/>
        <v>216.5</v>
      </c>
      <c r="DG71" s="27">
        <f t="shared" ca="1" si="92"/>
        <v>4.5699999999999994</v>
      </c>
      <c r="DH71" s="18"/>
      <c r="DI71" s="18" t="s">
        <v>68</v>
      </c>
      <c r="DJ71" s="18" t="s">
        <v>65</v>
      </c>
      <c r="DK71" s="27">
        <f t="shared" ca="1" si="93"/>
        <v>223.08052631578994</v>
      </c>
      <c r="DL71" s="27">
        <f t="shared" ca="1" si="94"/>
        <v>4.0372180451127804</v>
      </c>
      <c r="DM71" s="18"/>
      <c r="DN71" s="18"/>
      <c r="DO71" s="18"/>
      <c r="DP71" s="18"/>
      <c r="DQ71" s="18"/>
      <c r="DR71" s="18" t="s">
        <v>68</v>
      </c>
      <c r="DS71" s="18" t="s">
        <v>65</v>
      </c>
      <c r="DT71" s="27">
        <f t="shared" ca="1" si="95"/>
        <v>163.42999999999998</v>
      </c>
      <c r="DU71" s="27">
        <f t="shared" ca="1" si="96"/>
        <v>11.499999999999996</v>
      </c>
      <c r="DV71" s="18"/>
      <c r="DW71" s="18" t="s">
        <v>68</v>
      </c>
      <c r="DX71" s="18" t="s">
        <v>65</v>
      </c>
      <c r="DY71" s="27">
        <f t="shared" ca="1" si="97"/>
        <v>169.19887218045096</v>
      </c>
      <c r="DZ71" s="27">
        <f t="shared" ca="1" si="98"/>
        <v>10.155563909774401</v>
      </c>
      <c r="EA71" s="18"/>
      <c r="EB71" s="18"/>
      <c r="EC71" s="18"/>
      <c r="ED71" s="18"/>
      <c r="EE71" s="18"/>
    </row>
    <row r="72" spans="1:135">
      <c r="A72">
        <v>2007</v>
      </c>
      <c r="B72">
        <v>11</v>
      </c>
      <c r="C72" s="15">
        <v>2.1933333333333334</v>
      </c>
      <c r="D72">
        <v>594.19999999999982</v>
      </c>
      <c r="E72">
        <v>0</v>
      </c>
      <c r="F72">
        <v>534.19999999999993</v>
      </c>
      <c r="G72">
        <v>0</v>
      </c>
      <c r="H72">
        <v>474.2</v>
      </c>
      <c r="I72">
        <v>0</v>
      </c>
      <c r="J72">
        <v>414.2</v>
      </c>
      <c r="K72">
        <v>0</v>
      </c>
      <c r="L72">
        <v>354.20000000000005</v>
      </c>
      <c r="M72">
        <v>0</v>
      </c>
      <c r="N72">
        <v>294.2</v>
      </c>
      <c r="O72">
        <v>0</v>
      </c>
      <c r="P72">
        <v>234.50000000000003</v>
      </c>
      <c r="Q72">
        <v>0.30000000000000071</v>
      </c>
      <c r="R72">
        <v>177.3</v>
      </c>
      <c r="S72">
        <v>3.1000000000000014</v>
      </c>
      <c r="X72" s="18" t="s">
        <v>68</v>
      </c>
      <c r="Y72" s="18" t="s">
        <v>66</v>
      </c>
      <c r="Z72" s="27">
        <f t="shared" ca="1" si="67"/>
        <v>740.05999999999983</v>
      </c>
      <c r="AA72" s="27">
        <f t="shared" ca="1" si="68"/>
        <v>0</v>
      </c>
      <c r="AB72" s="18"/>
      <c r="AC72" s="18" t="s">
        <v>68</v>
      </c>
      <c r="AD72" s="18" t="s">
        <v>66</v>
      </c>
      <c r="AE72" s="27">
        <f t="shared" ca="1" si="69"/>
        <v>728.07375939849589</v>
      </c>
      <c r="AF72" s="27">
        <f t="shared" ca="1" si="70"/>
        <v>0</v>
      </c>
      <c r="AG72" s="18"/>
      <c r="AH72" s="18"/>
      <c r="AI72" s="18"/>
      <c r="AJ72" s="18"/>
      <c r="AK72" s="18"/>
      <c r="AL72" s="18" t="s">
        <v>68</v>
      </c>
      <c r="AM72" s="18" t="s">
        <v>66</v>
      </c>
      <c r="AN72" s="27">
        <f t="shared" ca="1" si="71"/>
        <v>678.05999999999983</v>
      </c>
      <c r="AO72" s="27">
        <f t="shared" ca="1" si="72"/>
        <v>0</v>
      </c>
      <c r="AP72" s="18"/>
      <c r="AQ72" s="18" t="s">
        <v>68</v>
      </c>
      <c r="AR72" s="18" t="s">
        <v>66</v>
      </c>
      <c r="AS72" s="27">
        <f t="shared" ca="1" si="73"/>
        <v>666.07375939849589</v>
      </c>
      <c r="AT72" s="27">
        <f t="shared" ca="1" si="74"/>
        <v>0</v>
      </c>
      <c r="AU72" s="18"/>
      <c r="AV72" s="18"/>
      <c r="AW72" s="18"/>
      <c r="AX72" s="18"/>
      <c r="AY72" s="18"/>
      <c r="AZ72" s="18" t="s">
        <v>68</v>
      </c>
      <c r="BA72" s="18" t="s">
        <v>66</v>
      </c>
      <c r="BB72" s="27">
        <f t="shared" ca="1" si="75"/>
        <v>616.05999999999983</v>
      </c>
      <c r="BC72" s="27">
        <f t="shared" ca="1" si="76"/>
        <v>0</v>
      </c>
      <c r="BD72" s="18"/>
      <c r="BE72" s="18" t="s">
        <v>68</v>
      </c>
      <c r="BF72" s="18" t="s">
        <v>66</v>
      </c>
      <c r="BG72" s="27">
        <f t="shared" ca="1" si="77"/>
        <v>604.07375939849589</v>
      </c>
      <c r="BH72" s="27">
        <f t="shared" ca="1" si="78"/>
        <v>0</v>
      </c>
      <c r="BI72" s="18"/>
      <c r="BJ72" s="18"/>
      <c r="BK72" s="18"/>
      <c r="BL72" s="18"/>
      <c r="BM72" s="18"/>
      <c r="BN72" s="18" t="s">
        <v>68</v>
      </c>
      <c r="BO72" s="18" t="s">
        <v>66</v>
      </c>
      <c r="BP72" s="27">
        <f t="shared" ca="1" si="79"/>
        <v>554.06000000000006</v>
      </c>
      <c r="BQ72" s="27">
        <f t="shared" ca="1" si="80"/>
        <v>0</v>
      </c>
      <c r="BR72" s="18"/>
      <c r="BS72" s="18" t="s">
        <v>68</v>
      </c>
      <c r="BT72" s="18" t="s">
        <v>66</v>
      </c>
      <c r="BU72" s="27">
        <f t="shared" ca="1" si="81"/>
        <v>542.07375939849589</v>
      </c>
      <c r="BV72" s="27">
        <f t="shared" ca="1" si="82"/>
        <v>0</v>
      </c>
      <c r="BW72" s="18"/>
      <c r="BX72" s="18"/>
      <c r="BY72" s="18"/>
      <c r="BZ72" s="18"/>
      <c r="CA72" s="18"/>
      <c r="CB72" s="18" t="s">
        <v>68</v>
      </c>
      <c r="CC72" s="18" t="s">
        <v>66</v>
      </c>
      <c r="CD72" s="27">
        <f t="shared" ca="1" si="83"/>
        <v>492.06000000000006</v>
      </c>
      <c r="CE72" s="27">
        <f t="shared" ca="1" si="84"/>
        <v>0</v>
      </c>
      <c r="CF72" s="18"/>
      <c r="CG72" s="18" t="s">
        <v>68</v>
      </c>
      <c r="CH72" s="18" t="s">
        <v>66</v>
      </c>
      <c r="CI72" s="27">
        <f t="shared" ca="1" si="85"/>
        <v>480.07375939849589</v>
      </c>
      <c r="CJ72" s="27">
        <f t="shared" ca="1" si="86"/>
        <v>0</v>
      </c>
      <c r="CK72" s="18"/>
      <c r="CL72" s="18"/>
      <c r="CM72" s="18"/>
      <c r="CN72" s="18"/>
      <c r="CO72" s="18"/>
      <c r="CP72" s="18" t="s">
        <v>68</v>
      </c>
      <c r="CQ72" s="18" t="s">
        <v>66</v>
      </c>
      <c r="CR72" s="27">
        <f t="shared" ca="1" si="87"/>
        <v>430.06000000000006</v>
      </c>
      <c r="CS72" s="27">
        <f t="shared" ca="1" si="88"/>
        <v>0</v>
      </c>
      <c r="CT72" s="18"/>
      <c r="CU72" s="18" t="s">
        <v>68</v>
      </c>
      <c r="CV72" s="18" t="s">
        <v>66</v>
      </c>
      <c r="CW72" s="27">
        <f t="shared" ca="1" si="89"/>
        <v>418.07375939849589</v>
      </c>
      <c r="CX72" s="27">
        <f t="shared" ca="1" si="90"/>
        <v>0</v>
      </c>
      <c r="CY72" s="18"/>
      <c r="CZ72" s="18"/>
      <c r="DA72" s="18"/>
      <c r="DB72" s="18"/>
      <c r="DC72" s="18"/>
      <c r="DD72" s="18" t="s">
        <v>68</v>
      </c>
      <c r="DE72" s="18" t="s">
        <v>66</v>
      </c>
      <c r="DF72" s="27">
        <f t="shared" ca="1" si="91"/>
        <v>368.06</v>
      </c>
      <c r="DG72" s="27">
        <f t="shared" ca="1" si="92"/>
        <v>0</v>
      </c>
      <c r="DH72" s="18"/>
      <c r="DI72" s="18" t="s">
        <v>68</v>
      </c>
      <c r="DJ72" s="18" t="s">
        <v>66</v>
      </c>
      <c r="DK72" s="27">
        <f t="shared" ca="1" si="93"/>
        <v>356.07375939849589</v>
      </c>
      <c r="DL72" s="27">
        <f t="shared" ca="1" si="94"/>
        <v>0</v>
      </c>
      <c r="DM72" s="18"/>
      <c r="DN72" s="18"/>
      <c r="DO72" s="18"/>
      <c r="DP72" s="18"/>
      <c r="DQ72" s="18"/>
      <c r="DR72" s="18" t="s">
        <v>68</v>
      </c>
      <c r="DS72" s="18" t="s">
        <v>66</v>
      </c>
      <c r="DT72" s="27">
        <f t="shared" ca="1" si="95"/>
        <v>306.89</v>
      </c>
      <c r="DU72" s="27">
        <f t="shared" ca="1" si="96"/>
        <v>0.82999999999999985</v>
      </c>
      <c r="DV72" s="18"/>
      <c r="DW72" s="18" t="s">
        <v>68</v>
      </c>
      <c r="DX72" s="18" t="s">
        <v>66</v>
      </c>
      <c r="DY72" s="27">
        <f t="shared" ca="1" si="97"/>
        <v>295.1241353383466</v>
      </c>
      <c r="DZ72" s="27">
        <f t="shared" ca="1" si="98"/>
        <v>1.05037593984963</v>
      </c>
      <c r="EA72" s="18"/>
      <c r="EB72" s="18"/>
      <c r="EC72" s="18"/>
      <c r="ED72" s="18"/>
      <c r="EE72" s="18"/>
    </row>
    <row r="73" spans="1:135">
      <c r="A73">
        <v>2007</v>
      </c>
      <c r="B73">
        <v>12</v>
      </c>
      <c r="C73" s="15">
        <v>-5.1000000000000005</v>
      </c>
      <c r="D73">
        <v>840.09999999999991</v>
      </c>
      <c r="E73">
        <v>0</v>
      </c>
      <c r="F73">
        <v>778.09999999999991</v>
      </c>
      <c r="G73">
        <v>0</v>
      </c>
      <c r="H73">
        <v>716.09999999999991</v>
      </c>
      <c r="I73">
        <v>0</v>
      </c>
      <c r="J73">
        <v>654.1</v>
      </c>
      <c r="K73">
        <v>0</v>
      </c>
      <c r="L73">
        <v>592.10000000000014</v>
      </c>
      <c r="M73">
        <v>0</v>
      </c>
      <c r="N73">
        <v>530.1</v>
      </c>
      <c r="O73">
        <v>0</v>
      </c>
      <c r="P73">
        <v>468.10000000000008</v>
      </c>
      <c r="Q73">
        <v>0</v>
      </c>
      <c r="R73">
        <v>406.10000000000008</v>
      </c>
      <c r="S73">
        <v>0</v>
      </c>
      <c r="X73" s="22"/>
      <c r="Y73" s="22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</row>
    <row r="74" spans="1:135">
      <c r="A74">
        <v>2008</v>
      </c>
      <c r="B74">
        <v>1</v>
      </c>
      <c r="C74" s="15">
        <v>-4.0999999999999996</v>
      </c>
      <c r="D74">
        <v>809.0999999999998</v>
      </c>
      <c r="E74">
        <v>0</v>
      </c>
      <c r="F74">
        <v>747.0999999999998</v>
      </c>
      <c r="G74">
        <v>0</v>
      </c>
      <c r="H74">
        <v>685.0999999999998</v>
      </c>
      <c r="I74">
        <v>0</v>
      </c>
      <c r="J74">
        <v>623.09999999999991</v>
      </c>
      <c r="K74">
        <v>0</v>
      </c>
      <c r="L74">
        <v>561.1</v>
      </c>
      <c r="M74">
        <v>0</v>
      </c>
      <c r="N74">
        <v>499.10000000000008</v>
      </c>
      <c r="O74">
        <v>0</v>
      </c>
      <c r="P74">
        <v>437.60000000000008</v>
      </c>
      <c r="Q74">
        <v>0.5</v>
      </c>
      <c r="R74">
        <v>377.60000000000008</v>
      </c>
      <c r="S74">
        <v>2.5</v>
      </c>
      <c r="X74" s="22"/>
      <c r="Y74" s="22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</row>
    <row r="75" spans="1:135">
      <c r="A75">
        <v>2008</v>
      </c>
      <c r="B75">
        <v>2</v>
      </c>
      <c r="C75" s="15">
        <v>-6.6586206896551738</v>
      </c>
      <c r="D75">
        <v>831.09999999999968</v>
      </c>
      <c r="E75">
        <v>0</v>
      </c>
      <c r="F75">
        <v>773.09999999999968</v>
      </c>
      <c r="G75">
        <v>0</v>
      </c>
      <c r="H75">
        <v>715.0999999999998</v>
      </c>
      <c r="I75">
        <v>0</v>
      </c>
      <c r="J75">
        <v>657.0999999999998</v>
      </c>
      <c r="K75">
        <v>0</v>
      </c>
      <c r="L75">
        <v>599.09999999999991</v>
      </c>
      <c r="M75">
        <v>0</v>
      </c>
      <c r="N75">
        <v>541.1</v>
      </c>
      <c r="O75">
        <v>0</v>
      </c>
      <c r="P75">
        <v>483.10000000000014</v>
      </c>
      <c r="Q75">
        <v>0</v>
      </c>
      <c r="R75">
        <v>425.10000000000014</v>
      </c>
      <c r="S75">
        <v>0</v>
      </c>
      <c r="X75" s="22"/>
      <c r="Y75" s="22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</row>
    <row r="76" spans="1:135">
      <c r="A76">
        <v>2008</v>
      </c>
      <c r="B76">
        <v>3</v>
      </c>
      <c r="C76" s="15">
        <v>-2.6774193548387091</v>
      </c>
      <c r="D76">
        <v>764.99999999999989</v>
      </c>
      <c r="E76">
        <v>0</v>
      </c>
      <c r="F76">
        <v>702.99999999999989</v>
      </c>
      <c r="G76">
        <v>0</v>
      </c>
      <c r="H76">
        <v>641</v>
      </c>
      <c r="I76">
        <v>0</v>
      </c>
      <c r="J76">
        <v>579</v>
      </c>
      <c r="K76">
        <v>0</v>
      </c>
      <c r="L76">
        <v>517</v>
      </c>
      <c r="M76">
        <v>0</v>
      </c>
      <c r="N76">
        <v>455.00000000000006</v>
      </c>
      <c r="O76">
        <v>0</v>
      </c>
      <c r="P76">
        <v>393.00000000000006</v>
      </c>
      <c r="Q76">
        <v>0</v>
      </c>
      <c r="R76">
        <v>331.00000000000006</v>
      </c>
      <c r="S76">
        <v>0</v>
      </c>
      <c r="X76" s="22"/>
      <c r="Y76" s="22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27"/>
      <c r="CS76" s="27"/>
      <c r="CT76" s="18"/>
      <c r="CU76" s="18"/>
      <c r="CV76" s="18"/>
      <c r="CW76" s="18"/>
      <c r="CX76" s="18"/>
      <c r="CY76" s="18"/>
      <c r="CZ76" s="18"/>
      <c r="DA76" s="18"/>
      <c r="DB76" s="27"/>
      <c r="DC76" s="18"/>
      <c r="DD76" s="18"/>
      <c r="DE76" s="18"/>
      <c r="DF76" s="27"/>
      <c r="DG76" s="27"/>
      <c r="DH76" s="18"/>
      <c r="DI76" s="18"/>
      <c r="DJ76" s="18"/>
      <c r="DK76" s="18"/>
      <c r="DL76" s="18"/>
      <c r="DM76" s="18"/>
      <c r="DN76" s="18"/>
      <c r="DO76" s="18"/>
      <c r="DP76" s="27"/>
      <c r="DQ76" s="18"/>
      <c r="DR76" s="18"/>
      <c r="DS76" s="18"/>
      <c r="DT76" s="27"/>
      <c r="DU76" s="27"/>
      <c r="DV76" s="18"/>
      <c r="DW76" s="18"/>
      <c r="DX76" s="18"/>
      <c r="DY76" s="18"/>
      <c r="DZ76" s="18"/>
      <c r="EA76" s="18"/>
      <c r="EB76" s="18"/>
      <c r="EC76" s="18"/>
      <c r="ED76" s="18"/>
      <c r="EE76" s="18"/>
    </row>
    <row r="77" spans="1:135">
      <c r="A77">
        <v>2008</v>
      </c>
      <c r="B77">
        <v>4</v>
      </c>
      <c r="C77" s="15">
        <v>8.9000000000000021</v>
      </c>
      <c r="D77">
        <v>392.99999999999989</v>
      </c>
      <c r="E77">
        <v>0</v>
      </c>
      <c r="F77">
        <v>332.99999999999989</v>
      </c>
      <c r="G77">
        <v>0</v>
      </c>
      <c r="H77">
        <v>273.99999999999989</v>
      </c>
      <c r="I77">
        <v>1</v>
      </c>
      <c r="J77">
        <v>218.59999999999991</v>
      </c>
      <c r="K77">
        <v>5.6000000000000014</v>
      </c>
      <c r="L77">
        <v>171.39999999999995</v>
      </c>
      <c r="M77">
        <v>18.400000000000002</v>
      </c>
      <c r="N77">
        <v>128.50000000000003</v>
      </c>
      <c r="O77">
        <v>35.5</v>
      </c>
      <c r="P77">
        <v>91.800000000000026</v>
      </c>
      <c r="Q77">
        <v>58.8</v>
      </c>
      <c r="R77">
        <v>57.900000000000013</v>
      </c>
      <c r="S77">
        <v>84.899999999999991</v>
      </c>
      <c r="X77" s="22"/>
      <c r="Y77" s="22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27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18"/>
      <c r="DD77" s="18"/>
      <c r="DE77" s="27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18"/>
      <c r="DR77" s="18"/>
      <c r="DS77" s="27"/>
      <c r="DT77" s="28"/>
      <c r="DU77" s="28"/>
      <c r="DV77" s="28"/>
      <c r="DW77" s="28"/>
      <c r="DX77" s="28"/>
      <c r="DY77" s="28"/>
      <c r="DZ77" s="28"/>
      <c r="EA77" s="28"/>
      <c r="EB77" s="18"/>
      <c r="EC77" s="18"/>
      <c r="ED77" s="18"/>
      <c r="EE77" s="18"/>
    </row>
    <row r="78" spans="1:135">
      <c r="A78">
        <v>2008</v>
      </c>
      <c r="B78">
        <v>5</v>
      </c>
      <c r="C78" s="15">
        <v>11.919354838709681</v>
      </c>
      <c r="D78">
        <v>312.49999999999994</v>
      </c>
      <c r="E78">
        <v>0</v>
      </c>
      <c r="F78">
        <v>250.49999999999994</v>
      </c>
      <c r="G78">
        <v>0</v>
      </c>
      <c r="H78">
        <v>188.49999999999994</v>
      </c>
      <c r="I78">
        <v>0</v>
      </c>
      <c r="J78">
        <v>127.30000000000003</v>
      </c>
      <c r="K78">
        <v>0.80000000000000071</v>
      </c>
      <c r="L78">
        <v>71.400000000000006</v>
      </c>
      <c r="M78">
        <v>6.9000000000000021</v>
      </c>
      <c r="N78">
        <v>30.699999999999996</v>
      </c>
      <c r="O78">
        <v>28.200000000000006</v>
      </c>
      <c r="P78">
        <v>8.1999999999999993</v>
      </c>
      <c r="Q78">
        <v>67.699999999999989</v>
      </c>
      <c r="R78">
        <v>0.70000000000000018</v>
      </c>
      <c r="S78">
        <v>122.19999999999997</v>
      </c>
      <c r="X78" s="22"/>
      <c r="Y78" s="22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27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18"/>
      <c r="DD78" s="18"/>
      <c r="DE78" s="27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18"/>
      <c r="DR78" s="18"/>
      <c r="DS78" s="27"/>
      <c r="DT78" s="28"/>
      <c r="DU78" s="28"/>
      <c r="DV78" s="28"/>
      <c r="DW78" s="28"/>
      <c r="DX78" s="28"/>
      <c r="DY78" s="28"/>
      <c r="DZ78" s="28"/>
      <c r="EA78" s="28"/>
      <c r="EB78" s="18"/>
      <c r="EC78" s="18"/>
      <c r="ED78" s="18"/>
      <c r="EE78" s="18"/>
    </row>
    <row r="79" spans="1:135">
      <c r="A79">
        <v>2008</v>
      </c>
      <c r="B79">
        <v>6</v>
      </c>
      <c r="C79" s="15">
        <v>19.106666666666669</v>
      </c>
      <c r="D79">
        <v>96.90000000000002</v>
      </c>
      <c r="E79">
        <v>10.100000000000001</v>
      </c>
      <c r="F79">
        <v>53.100000000000009</v>
      </c>
      <c r="G79">
        <v>26.300000000000004</v>
      </c>
      <c r="H79">
        <v>23.299999999999997</v>
      </c>
      <c r="I79">
        <v>56.499999999999986</v>
      </c>
      <c r="J79">
        <v>5.6999999999999993</v>
      </c>
      <c r="K79">
        <v>98.899999999999977</v>
      </c>
      <c r="L79">
        <v>0</v>
      </c>
      <c r="M79">
        <v>153.19999999999999</v>
      </c>
      <c r="N79">
        <v>0</v>
      </c>
      <c r="O79">
        <v>213.20000000000007</v>
      </c>
      <c r="P79">
        <v>0</v>
      </c>
      <c r="Q79">
        <v>273.2000000000001</v>
      </c>
      <c r="R79">
        <v>0</v>
      </c>
      <c r="S79">
        <v>333.2000000000001</v>
      </c>
    </row>
    <row r="80" spans="1:135">
      <c r="A80">
        <v>2008</v>
      </c>
      <c r="B80">
        <v>7</v>
      </c>
      <c r="C80" s="15">
        <v>20.390322580645158</v>
      </c>
      <c r="D80">
        <v>56.999999999999986</v>
      </c>
      <c r="E80">
        <v>7.1000000000000014</v>
      </c>
      <c r="F80">
        <v>14.900000000000002</v>
      </c>
      <c r="G80">
        <v>27.000000000000004</v>
      </c>
      <c r="H80">
        <v>1.6000000000000014</v>
      </c>
      <c r="I80">
        <v>75.700000000000017</v>
      </c>
      <c r="J80">
        <v>0</v>
      </c>
      <c r="K80">
        <v>136.10000000000002</v>
      </c>
      <c r="L80">
        <v>0</v>
      </c>
      <c r="M80">
        <v>198.10000000000002</v>
      </c>
      <c r="N80">
        <v>0</v>
      </c>
      <c r="O80">
        <v>260.09999999999997</v>
      </c>
      <c r="P80">
        <v>0</v>
      </c>
      <c r="Q80">
        <v>322.09999999999997</v>
      </c>
      <c r="R80">
        <v>0</v>
      </c>
      <c r="S80">
        <v>384.09999999999997</v>
      </c>
    </row>
    <row r="81" spans="1:149">
      <c r="A81">
        <v>2008</v>
      </c>
      <c r="B81">
        <v>8</v>
      </c>
      <c r="C81" s="15">
        <v>18.829032258064512</v>
      </c>
      <c r="D81">
        <v>100.60000000000001</v>
      </c>
      <c r="E81">
        <v>2.3000000000000007</v>
      </c>
      <c r="F81">
        <v>51.7</v>
      </c>
      <c r="G81">
        <v>15.400000000000002</v>
      </c>
      <c r="H81">
        <v>19.8</v>
      </c>
      <c r="I81">
        <v>45.5</v>
      </c>
      <c r="J81">
        <v>4.8999999999999986</v>
      </c>
      <c r="K81">
        <v>92.600000000000009</v>
      </c>
      <c r="L81">
        <v>0</v>
      </c>
      <c r="M81">
        <v>149.70000000000002</v>
      </c>
      <c r="N81">
        <v>0</v>
      </c>
      <c r="O81">
        <v>211.70000000000007</v>
      </c>
      <c r="P81">
        <v>0</v>
      </c>
      <c r="Q81">
        <v>273.7000000000001</v>
      </c>
      <c r="R81">
        <v>0</v>
      </c>
      <c r="S81">
        <v>335.70000000000005</v>
      </c>
    </row>
    <row r="82" spans="1:149">
      <c r="A82">
        <v>2008</v>
      </c>
      <c r="B82">
        <v>9</v>
      </c>
      <c r="C82" s="15">
        <v>15.6</v>
      </c>
      <c r="D82">
        <v>195.7</v>
      </c>
      <c r="E82">
        <v>3.6999999999999993</v>
      </c>
      <c r="F82">
        <v>141.5</v>
      </c>
      <c r="G82">
        <v>9.5</v>
      </c>
      <c r="H82">
        <v>93.399999999999991</v>
      </c>
      <c r="I82">
        <v>21.4</v>
      </c>
      <c r="J82">
        <v>55</v>
      </c>
      <c r="K82">
        <v>43</v>
      </c>
      <c r="L82">
        <v>25.099999999999998</v>
      </c>
      <c r="M82">
        <v>73.099999999999994</v>
      </c>
      <c r="N82">
        <v>6.6</v>
      </c>
      <c r="O82">
        <v>114.60000000000002</v>
      </c>
      <c r="P82">
        <v>0</v>
      </c>
      <c r="Q82">
        <v>168</v>
      </c>
      <c r="R82">
        <v>0</v>
      </c>
      <c r="S82">
        <v>228</v>
      </c>
    </row>
    <row r="83" spans="1:149">
      <c r="A83">
        <v>2008</v>
      </c>
      <c r="B83">
        <v>10</v>
      </c>
      <c r="C83" s="15">
        <v>8.0580645161290327</v>
      </c>
      <c r="D83">
        <v>432.19999999999987</v>
      </c>
      <c r="E83">
        <v>0</v>
      </c>
      <c r="F83">
        <v>370.19999999999993</v>
      </c>
      <c r="G83">
        <v>0</v>
      </c>
      <c r="H83">
        <v>308.2</v>
      </c>
      <c r="I83">
        <v>0</v>
      </c>
      <c r="J83">
        <v>246.19999999999996</v>
      </c>
      <c r="K83">
        <v>0</v>
      </c>
      <c r="L83">
        <v>185</v>
      </c>
      <c r="M83">
        <v>0.80000000000000071</v>
      </c>
      <c r="N83">
        <v>129.1</v>
      </c>
      <c r="O83">
        <v>6.9</v>
      </c>
      <c r="P83">
        <v>79.200000000000017</v>
      </c>
      <c r="Q83">
        <v>19</v>
      </c>
      <c r="R83">
        <v>45.1</v>
      </c>
      <c r="S83">
        <v>46.900000000000006</v>
      </c>
    </row>
    <row r="84" spans="1:149">
      <c r="A84">
        <v>2008</v>
      </c>
      <c r="B84">
        <v>11</v>
      </c>
      <c r="C84" s="15">
        <v>3.0266666666666664</v>
      </c>
      <c r="D84">
        <v>569.19999999999993</v>
      </c>
      <c r="E84">
        <v>0</v>
      </c>
      <c r="F84">
        <v>509.2</v>
      </c>
      <c r="G84">
        <v>0</v>
      </c>
      <c r="H84">
        <v>449.2</v>
      </c>
      <c r="I84">
        <v>0</v>
      </c>
      <c r="J84">
        <v>389.2</v>
      </c>
      <c r="K84">
        <v>0</v>
      </c>
      <c r="L84">
        <v>329.2</v>
      </c>
      <c r="M84">
        <v>0</v>
      </c>
      <c r="N84">
        <v>269.2</v>
      </c>
      <c r="O84">
        <v>0</v>
      </c>
      <c r="P84">
        <v>214.80000000000004</v>
      </c>
      <c r="Q84">
        <v>5.6000000000000014</v>
      </c>
      <c r="R84">
        <v>167.29999999999998</v>
      </c>
      <c r="S84">
        <v>18.100000000000001</v>
      </c>
    </row>
    <row r="85" spans="1:149">
      <c r="A85">
        <v>2008</v>
      </c>
      <c r="B85">
        <v>12</v>
      </c>
      <c r="C85" s="15">
        <v>-4.1193548387096772</v>
      </c>
      <c r="D85">
        <v>809.7</v>
      </c>
      <c r="E85">
        <v>0</v>
      </c>
      <c r="F85">
        <v>747.70000000000016</v>
      </c>
      <c r="G85">
        <v>0</v>
      </c>
      <c r="H85">
        <v>685.7</v>
      </c>
      <c r="I85">
        <v>0</v>
      </c>
      <c r="J85">
        <v>623.70000000000005</v>
      </c>
      <c r="K85">
        <v>0</v>
      </c>
      <c r="L85">
        <v>561.69999999999993</v>
      </c>
      <c r="M85">
        <v>0</v>
      </c>
      <c r="N85">
        <v>499.7</v>
      </c>
      <c r="O85">
        <v>0</v>
      </c>
      <c r="P85">
        <v>437.7</v>
      </c>
      <c r="Q85">
        <v>0</v>
      </c>
      <c r="R85">
        <v>375.69999999999993</v>
      </c>
      <c r="S85">
        <v>0</v>
      </c>
    </row>
    <row r="86" spans="1:149">
      <c r="A86">
        <v>2009</v>
      </c>
      <c r="B86">
        <v>1</v>
      </c>
      <c r="C86" s="15">
        <v>-10.598387096774193</v>
      </c>
      <c r="D86">
        <v>1010.5499999999998</v>
      </c>
      <c r="E86">
        <v>0</v>
      </c>
      <c r="F86">
        <v>948.55</v>
      </c>
      <c r="G86">
        <v>0</v>
      </c>
      <c r="H86">
        <v>886.55</v>
      </c>
      <c r="I86">
        <v>0</v>
      </c>
      <c r="J86">
        <v>824.55</v>
      </c>
      <c r="K86">
        <v>0</v>
      </c>
      <c r="L86">
        <v>762.55000000000007</v>
      </c>
      <c r="M86">
        <v>0</v>
      </c>
      <c r="N86">
        <v>700.55000000000007</v>
      </c>
      <c r="O86">
        <v>0</v>
      </c>
      <c r="P86">
        <v>638.55000000000007</v>
      </c>
      <c r="Q86">
        <v>0</v>
      </c>
      <c r="R86">
        <v>576.55000000000018</v>
      </c>
      <c r="S86">
        <v>0</v>
      </c>
    </row>
    <row r="87" spans="1:149">
      <c r="A87">
        <v>2009</v>
      </c>
      <c r="B87">
        <v>2</v>
      </c>
      <c r="C87" s="15">
        <v>-5.5517857142857139</v>
      </c>
      <c r="D87">
        <v>771.45</v>
      </c>
      <c r="E87">
        <v>0</v>
      </c>
      <c r="F87">
        <v>715.44999999999993</v>
      </c>
      <c r="G87">
        <v>0</v>
      </c>
      <c r="H87">
        <v>659.45</v>
      </c>
      <c r="I87">
        <v>0</v>
      </c>
      <c r="J87">
        <v>603.45000000000005</v>
      </c>
      <c r="K87">
        <v>0</v>
      </c>
      <c r="L87">
        <v>547.44999999999993</v>
      </c>
      <c r="M87">
        <v>0</v>
      </c>
      <c r="N87">
        <v>491.45</v>
      </c>
      <c r="O87">
        <v>0</v>
      </c>
      <c r="P87">
        <v>435.44999999999993</v>
      </c>
      <c r="Q87">
        <v>0</v>
      </c>
      <c r="R87">
        <v>379.45</v>
      </c>
      <c r="S87">
        <v>0</v>
      </c>
    </row>
    <row r="88" spans="1:149">
      <c r="A88">
        <v>2009</v>
      </c>
      <c r="B88">
        <v>3</v>
      </c>
      <c r="C88" s="15">
        <v>-0.75967741935483857</v>
      </c>
      <c r="D88">
        <v>705.54999999999973</v>
      </c>
      <c r="E88">
        <v>0</v>
      </c>
      <c r="F88">
        <v>643.54999999999973</v>
      </c>
      <c r="G88">
        <v>0</v>
      </c>
      <c r="H88">
        <v>581.54999999999984</v>
      </c>
      <c r="I88">
        <v>0</v>
      </c>
      <c r="J88">
        <v>519.54999999999995</v>
      </c>
      <c r="K88">
        <v>0</v>
      </c>
      <c r="L88">
        <v>457.54999999999995</v>
      </c>
      <c r="M88">
        <v>0</v>
      </c>
      <c r="N88">
        <v>395.55000000000007</v>
      </c>
      <c r="O88">
        <v>0</v>
      </c>
      <c r="P88">
        <v>333.55000000000007</v>
      </c>
      <c r="Q88">
        <v>0</v>
      </c>
      <c r="R88">
        <v>271.55000000000007</v>
      </c>
      <c r="S88">
        <v>0</v>
      </c>
    </row>
    <row r="89" spans="1:149">
      <c r="A89">
        <v>2009</v>
      </c>
      <c r="B89">
        <v>4</v>
      </c>
      <c r="C89" s="15">
        <v>6.78</v>
      </c>
      <c r="D89">
        <v>456.59999999999997</v>
      </c>
      <c r="E89">
        <v>0</v>
      </c>
      <c r="F89">
        <v>396.59999999999997</v>
      </c>
      <c r="G89">
        <v>0</v>
      </c>
      <c r="H89">
        <v>336.59999999999997</v>
      </c>
      <c r="I89">
        <v>0</v>
      </c>
      <c r="J89">
        <v>276.59999999999997</v>
      </c>
      <c r="K89">
        <v>0</v>
      </c>
      <c r="L89">
        <v>220.40000000000003</v>
      </c>
      <c r="M89">
        <v>3.8000000000000007</v>
      </c>
      <c r="N89">
        <v>164.40000000000003</v>
      </c>
      <c r="O89">
        <v>7.8000000000000007</v>
      </c>
      <c r="P89">
        <v>110.4</v>
      </c>
      <c r="Q89">
        <v>13.8</v>
      </c>
      <c r="R89">
        <v>64.5</v>
      </c>
      <c r="S89">
        <v>27.9</v>
      </c>
    </row>
    <row r="90" spans="1:149">
      <c r="A90">
        <v>2009</v>
      </c>
      <c r="B90">
        <v>5</v>
      </c>
      <c r="C90" s="15">
        <v>11.577419354838707</v>
      </c>
      <c r="D90">
        <v>323.10000000000014</v>
      </c>
      <c r="E90">
        <v>0</v>
      </c>
      <c r="F90">
        <v>261.10000000000002</v>
      </c>
      <c r="G90">
        <v>0</v>
      </c>
      <c r="H90">
        <v>199.1</v>
      </c>
      <c r="I90">
        <v>0</v>
      </c>
      <c r="J90">
        <v>138.59999999999997</v>
      </c>
      <c r="K90">
        <v>1.5</v>
      </c>
      <c r="L90">
        <v>81.8</v>
      </c>
      <c r="M90">
        <v>6.6999999999999993</v>
      </c>
      <c r="N90">
        <v>41.900000000000006</v>
      </c>
      <c r="O90">
        <v>28.799999999999997</v>
      </c>
      <c r="P90">
        <v>18.7</v>
      </c>
      <c r="Q90">
        <v>67.599999999999994</v>
      </c>
      <c r="R90">
        <v>4.0000000000000009</v>
      </c>
      <c r="S90">
        <v>114.9</v>
      </c>
    </row>
    <row r="91" spans="1:149">
      <c r="A91">
        <v>2009</v>
      </c>
      <c r="B91">
        <v>6</v>
      </c>
      <c r="C91" s="15">
        <v>16.346666666666671</v>
      </c>
      <c r="D91">
        <v>169.59999999999997</v>
      </c>
      <c r="E91">
        <v>0</v>
      </c>
      <c r="F91">
        <v>116.5</v>
      </c>
      <c r="G91">
        <v>6.9000000000000021</v>
      </c>
      <c r="H91">
        <v>74.000000000000028</v>
      </c>
      <c r="I91">
        <v>24.400000000000006</v>
      </c>
      <c r="J91">
        <v>39.200000000000003</v>
      </c>
      <c r="K91">
        <v>49.600000000000009</v>
      </c>
      <c r="L91">
        <v>17.200000000000003</v>
      </c>
      <c r="M91">
        <v>87.600000000000023</v>
      </c>
      <c r="N91">
        <v>6.6</v>
      </c>
      <c r="O91">
        <v>137</v>
      </c>
      <c r="P91">
        <v>1.3000000000000007</v>
      </c>
      <c r="Q91">
        <v>191.7</v>
      </c>
      <c r="R91">
        <v>0</v>
      </c>
      <c r="S91">
        <v>250.4</v>
      </c>
    </row>
    <row r="92" spans="1:149">
      <c r="A92">
        <v>2009</v>
      </c>
      <c r="B92">
        <v>7</v>
      </c>
      <c r="C92" s="15">
        <v>18.861290322580651</v>
      </c>
      <c r="D92">
        <v>97.300000000000011</v>
      </c>
      <c r="E92">
        <v>0</v>
      </c>
      <c r="F92">
        <v>49.699999999999989</v>
      </c>
      <c r="G92">
        <v>14.399999999999999</v>
      </c>
      <c r="H92">
        <v>14.899999999999995</v>
      </c>
      <c r="I92">
        <v>41.6</v>
      </c>
      <c r="J92">
        <v>1.1999999999999993</v>
      </c>
      <c r="K92">
        <v>89.9</v>
      </c>
      <c r="L92">
        <v>0</v>
      </c>
      <c r="M92">
        <v>150.70000000000002</v>
      </c>
      <c r="N92">
        <v>0</v>
      </c>
      <c r="O92">
        <v>212.7</v>
      </c>
      <c r="P92">
        <v>0</v>
      </c>
      <c r="Q92">
        <v>274.69999999999993</v>
      </c>
      <c r="R92">
        <v>0</v>
      </c>
      <c r="S92">
        <v>336.7</v>
      </c>
      <c r="EN92" s="106" t="s">
        <v>239</v>
      </c>
      <c r="EO92" s="107"/>
      <c r="EP92" s="107"/>
      <c r="EQ92" s="107"/>
      <c r="ER92" s="107"/>
      <c r="ES92" s="108"/>
    </row>
    <row r="93" spans="1:149">
      <c r="A93">
        <v>2009</v>
      </c>
      <c r="B93">
        <v>8</v>
      </c>
      <c r="C93" s="15">
        <v>19.706451612903226</v>
      </c>
      <c r="D93">
        <v>82.4</v>
      </c>
      <c r="E93">
        <v>11.3</v>
      </c>
      <c r="F93">
        <v>42.8</v>
      </c>
      <c r="G93">
        <v>33.699999999999996</v>
      </c>
      <c r="H93">
        <v>18.600000000000001</v>
      </c>
      <c r="I93">
        <v>71.5</v>
      </c>
      <c r="J93">
        <v>6.1</v>
      </c>
      <c r="K93">
        <v>121</v>
      </c>
      <c r="L93">
        <v>0.90000000000000036</v>
      </c>
      <c r="M93">
        <v>177.8</v>
      </c>
      <c r="N93">
        <v>0</v>
      </c>
      <c r="O93">
        <v>238.90000000000003</v>
      </c>
      <c r="P93">
        <v>0</v>
      </c>
      <c r="Q93">
        <v>300.90000000000009</v>
      </c>
      <c r="R93">
        <v>0</v>
      </c>
      <c r="S93">
        <v>362.90000000000009</v>
      </c>
      <c r="EN93" s="109" t="s">
        <v>233</v>
      </c>
      <c r="EO93" s="53"/>
      <c r="EP93" s="53"/>
      <c r="EQ93" s="53"/>
      <c r="ER93" s="53"/>
      <c r="ES93" s="110"/>
    </row>
    <row r="94" spans="1:149">
      <c r="A94">
        <v>2009</v>
      </c>
      <c r="B94">
        <v>9</v>
      </c>
      <c r="C94" s="15">
        <v>14.753333333333334</v>
      </c>
      <c r="D94">
        <v>217.39999999999998</v>
      </c>
      <c r="E94">
        <v>0</v>
      </c>
      <c r="F94">
        <v>157.40000000000003</v>
      </c>
      <c r="G94">
        <v>0</v>
      </c>
      <c r="H94">
        <v>100.6</v>
      </c>
      <c r="I94">
        <v>3.1999999999999993</v>
      </c>
      <c r="J94">
        <v>55.099999999999994</v>
      </c>
      <c r="K94">
        <v>17.700000000000003</v>
      </c>
      <c r="L94">
        <v>27.500000000000004</v>
      </c>
      <c r="M94">
        <v>50.100000000000009</v>
      </c>
      <c r="N94">
        <v>11</v>
      </c>
      <c r="O94">
        <v>93.600000000000009</v>
      </c>
      <c r="P94">
        <v>3.5</v>
      </c>
      <c r="Q94">
        <v>146.1</v>
      </c>
      <c r="R94">
        <v>0.5</v>
      </c>
      <c r="S94">
        <v>203.10000000000002</v>
      </c>
      <c r="EN94" s="109" t="s">
        <v>240</v>
      </c>
      <c r="EO94" s="53"/>
      <c r="EP94" s="53"/>
      <c r="EQ94" s="53"/>
      <c r="ER94" s="53"/>
      <c r="ES94" s="110"/>
    </row>
    <row r="95" spans="1:149">
      <c r="A95">
        <v>2009</v>
      </c>
      <c r="B95">
        <v>10</v>
      </c>
      <c r="C95" s="15">
        <v>7.5677419354838715</v>
      </c>
      <c r="D95">
        <v>447.4</v>
      </c>
      <c r="E95">
        <v>0</v>
      </c>
      <c r="F95">
        <v>385.4</v>
      </c>
      <c r="G95">
        <v>0</v>
      </c>
      <c r="H95">
        <v>323.39999999999998</v>
      </c>
      <c r="I95">
        <v>0</v>
      </c>
      <c r="J95">
        <v>261.39999999999998</v>
      </c>
      <c r="K95">
        <v>0</v>
      </c>
      <c r="L95">
        <v>199.4</v>
      </c>
      <c r="M95">
        <v>0</v>
      </c>
      <c r="N95">
        <v>138.80000000000001</v>
      </c>
      <c r="O95">
        <v>1.4000000000000021</v>
      </c>
      <c r="P95">
        <v>89.100000000000009</v>
      </c>
      <c r="Q95">
        <v>13.700000000000003</v>
      </c>
      <c r="R95">
        <v>52.300000000000004</v>
      </c>
      <c r="S95">
        <v>38.900000000000006</v>
      </c>
      <c r="EN95" s="109"/>
      <c r="EO95" s="53"/>
      <c r="EP95" s="53"/>
      <c r="EQ95" s="53"/>
      <c r="ER95" s="53"/>
      <c r="ES95" s="110"/>
    </row>
    <row r="96" spans="1:149">
      <c r="A96">
        <v>2009</v>
      </c>
      <c r="B96">
        <v>11</v>
      </c>
      <c r="C96" s="15">
        <v>4.9833333333333334</v>
      </c>
      <c r="D96">
        <v>510.49999999999989</v>
      </c>
      <c r="E96">
        <v>0</v>
      </c>
      <c r="F96">
        <v>450.49999999999989</v>
      </c>
      <c r="G96">
        <v>0</v>
      </c>
      <c r="H96">
        <v>390.49999999999989</v>
      </c>
      <c r="I96">
        <v>0</v>
      </c>
      <c r="J96">
        <v>330.49999999999994</v>
      </c>
      <c r="K96">
        <v>0</v>
      </c>
      <c r="L96">
        <v>270.49999999999994</v>
      </c>
      <c r="M96">
        <v>0</v>
      </c>
      <c r="N96">
        <v>210.49999999999994</v>
      </c>
      <c r="O96">
        <v>0</v>
      </c>
      <c r="P96">
        <v>150.50000000000003</v>
      </c>
      <c r="Q96">
        <v>0</v>
      </c>
      <c r="R96">
        <v>92.000000000000014</v>
      </c>
      <c r="S96">
        <v>1.5</v>
      </c>
      <c r="EN96" s="109"/>
      <c r="EO96" s="53" t="s">
        <v>129</v>
      </c>
      <c r="EP96" s="53" t="s">
        <v>130</v>
      </c>
      <c r="EQ96" s="53" t="s">
        <v>131</v>
      </c>
      <c r="ER96" s="53" t="s">
        <v>132</v>
      </c>
      <c r="ES96" s="110"/>
    </row>
    <row r="97" spans="1:156">
      <c r="A97">
        <v>2009</v>
      </c>
      <c r="B97">
        <v>12</v>
      </c>
      <c r="C97" s="15">
        <v>-3.5225806451612907</v>
      </c>
      <c r="D97">
        <v>791.19999999999982</v>
      </c>
      <c r="E97">
        <v>0</v>
      </c>
      <c r="F97">
        <v>729.19999999999993</v>
      </c>
      <c r="G97">
        <v>0</v>
      </c>
      <c r="H97">
        <v>667.19999999999993</v>
      </c>
      <c r="I97">
        <v>0</v>
      </c>
      <c r="J97">
        <v>605.19999999999993</v>
      </c>
      <c r="K97">
        <v>0</v>
      </c>
      <c r="L97">
        <v>543.20000000000005</v>
      </c>
      <c r="M97">
        <v>0</v>
      </c>
      <c r="N97">
        <v>481.2</v>
      </c>
      <c r="O97">
        <v>0</v>
      </c>
      <c r="P97">
        <v>419.2</v>
      </c>
      <c r="Q97">
        <v>0</v>
      </c>
      <c r="R97">
        <v>357.2</v>
      </c>
      <c r="S97">
        <v>0</v>
      </c>
      <c r="EN97" s="109" t="s">
        <v>133</v>
      </c>
      <c r="EO97" s="53">
        <v>9035537.1921820398</v>
      </c>
      <c r="EP97" s="53">
        <v>277614.76667052199</v>
      </c>
      <c r="EQ97" s="53">
        <v>32.547033792714501</v>
      </c>
      <c r="ER97" s="111">
        <v>1.78907019708925E-60</v>
      </c>
      <c r="ES97" s="110"/>
    </row>
    <row r="98" spans="1:156">
      <c r="A98">
        <v>2010</v>
      </c>
      <c r="B98">
        <v>1</v>
      </c>
      <c r="C98" s="15">
        <v>-6.080645161290323</v>
      </c>
      <c r="D98">
        <v>870.5</v>
      </c>
      <c r="E98">
        <v>0</v>
      </c>
      <c r="F98">
        <v>808.5</v>
      </c>
      <c r="G98">
        <v>0</v>
      </c>
      <c r="H98">
        <v>746.5</v>
      </c>
      <c r="I98">
        <v>0</v>
      </c>
      <c r="J98">
        <v>684.5</v>
      </c>
      <c r="K98">
        <v>0</v>
      </c>
      <c r="L98">
        <v>622.5</v>
      </c>
      <c r="M98">
        <v>0</v>
      </c>
      <c r="N98">
        <v>560.5</v>
      </c>
      <c r="O98">
        <v>0</v>
      </c>
      <c r="P98">
        <v>498.50000000000006</v>
      </c>
      <c r="Q98">
        <v>0</v>
      </c>
      <c r="R98">
        <v>436.50000000000006</v>
      </c>
      <c r="S98">
        <v>0</v>
      </c>
      <c r="EN98" s="109" t="s">
        <v>32</v>
      </c>
      <c r="EO98" s="53">
        <v>17181.190478259599</v>
      </c>
      <c r="EP98" s="53">
        <v>492.42873799141501</v>
      </c>
      <c r="EQ98" s="53">
        <v>34.890714437870997</v>
      </c>
      <c r="ER98" s="111">
        <v>1.11393644113027E-63</v>
      </c>
      <c r="ES98" s="110"/>
    </row>
    <row r="99" spans="1:156">
      <c r="A99">
        <v>2010</v>
      </c>
      <c r="B99">
        <v>2</v>
      </c>
      <c r="C99" s="15">
        <v>-3.7357142857142862</v>
      </c>
      <c r="D99">
        <v>720.60000000000014</v>
      </c>
      <c r="E99">
        <v>0</v>
      </c>
      <c r="F99">
        <v>664.60000000000014</v>
      </c>
      <c r="G99">
        <v>0</v>
      </c>
      <c r="H99">
        <v>608.6</v>
      </c>
      <c r="I99">
        <v>0</v>
      </c>
      <c r="J99">
        <v>552.6</v>
      </c>
      <c r="K99">
        <v>0</v>
      </c>
      <c r="L99">
        <v>496.59999999999997</v>
      </c>
      <c r="M99">
        <v>0</v>
      </c>
      <c r="N99">
        <v>440.59999999999991</v>
      </c>
      <c r="O99">
        <v>0</v>
      </c>
      <c r="P99">
        <v>384.59999999999997</v>
      </c>
      <c r="Q99">
        <v>0</v>
      </c>
      <c r="R99">
        <v>328.59999999999997</v>
      </c>
      <c r="S99">
        <v>0</v>
      </c>
      <c r="EN99" s="109" t="s">
        <v>37</v>
      </c>
      <c r="EO99" s="53">
        <v>27288.348928641401</v>
      </c>
      <c r="EP99" s="53">
        <v>1406.3239102837799</v>
      </c>
      <c r="EQ99" s="53">
        <v>19.4040282818878</v>
      </c>
      <c r="ER99" s="111">
        <v>2.2661335993603E-38</v>
      </c>
      <c r="ES99" s="110"/>
    </row>
    <row r="100" spans="1:156">
      <c r="A100">
        <v>2010</v>
      </c>
      <c r="B100">
        <v>3</v>
      </c>
      <c r="C100" s="15">
        <v>3.0419354838709682</v>
      </c>
      <c r="D100">
        <v>587.70000000000005</v>
      </c>
      <c r="E100">
        <v>0</v>
      </c>
      <c r="F100">
        <v>525.70000000000005</v>
      </c>
      <c r="G100">
        <v>0</v>
      </c>
      <c r="H100">
        <v>463.70000000000005</v>
      </c>
      <c r="I100">
        <v>0</v>
      </c>
      <c r="J100">
        <v>401.70000000000005</v>
      </c>
      <c r="K100">
        <v>0</v>
      </c>
      <c r="L100">
        <v>339.7</v>
      </c>
      <c r="M100">
        <v>0</v>
      </c>
      <c r="N100">
        <v>277.70000000000005</v>
      </c>
      <c r="O100">
        <v>0</v>
      </c>
      <c r="P100">
        <v>215.7</v>
      </c>
      <c r="Q100">
        <v>0</v>
      </c>
      <c r="R100">
        <v>153.69999999999999</v>
      </c>
      <c r="S100">
        <v>0</v>
      </c>
      <c r="EN100" s="109"/>
      <c r="EO100" s="53"/>
      <c r="EP100" s="53"/>
      <c r="EQ100" s="53"/>
      <c r="ER100" s="53"/>
      <c r="ES100" s="110"/>
    </row>
    <row r="101" spans="1:156">
      <c r="A101">
        <v>2010</v>
      </c>
      <c r="B101">
        <v>4</v>
      </c>
      <c r="C101" s="15">
        <v>9.1033333333333335</v>
      </c>
      <c r="D101">
        <v>386.89999999999992</v>
      </c>
      <c r="E101">
        <v>0</v>
      </c>
      <c r="F101">
        <v>326.89999999999992</v>
      </c>
      <c r="G101">
        <v>0</v>
      </c>
      <c r="H101">
        <v>266.90000000000003</v>
      </c>
      <c r="I101">
        <v>0</v>
      </c>
      <c r="J101">
        <v>206.89999999999998</v>
      </c>
      <c r="K101">
        <v>0</v>
      </c>
      <c r="L101">
        <v>148.70000000000002</v>
      </c>
      <c r="M101">
        <v>1.8000000000000007</v>
      </c>
      <c r="N101">
        <v>94.500000000000028</v>
      </c>
      <c r="O101">
        <v>7.6</v>
      </c>
      <c r="P101">
        <v>48.600000000000009</v>
      </c>
      <c r="Q101">
        <v>21.7</v>
      </c>
      <c r="R101">
        <v>19.899999999999999</v>
      </c>
      <c r="S101">
        <v>53.000000000000014</v>
      </c>
      <c r="EN101" s="109" t="s">
        <v>135</v>
      </c>
      <c r="EO101" s="53"/>
      <c r="EP101" s="53"/>
      <c r="EQ101" s="53"/>
      <c r="ER101" s="53"/>
      <c r="ES101" s="110"/>
    </row>
    <row r="102" spans="1:156">
      <c r="A102">
        <v>2010</v>
      </c>
      <c r="B102">
        <v>5</v>
      </c>
      <c r="C102" s="15">
        <v>14.280645161290318</v>
      </c>
      <c r="D102">
        <v>240.2</v>
      </c>
      <c r="E102">
        <v>0.89999999999999858</v>
      </c>
      <c r="F102">
        <v>180.39999999999998</v>
      </c>
      <c r="G102">
        <v>3.0999999999999979</v>
      </c>
      <c r="H102">
        <v>132.6</v>
      </c>
      <c r="I102">
        <v>17.299999999999994</v>
      </c>
      <c r="J102">
        <v>94</v>
      </c>
      <c r="K102">
        <v>40.699999999999996</v>
      </c>
      <c r="L102">
        <v>61.500000000000007</v>
      </c>
      <c r="M102">
        <v>70.199999999999989</v>
      </c>
      <c r="N102">
        <v>39.300000000000004</v>
      </c>
      <c r="O102">
        <v>110</v>
      </c>
      <c r="P102">
        <v>24</v>
      </c>
      <c r="Q102">
        <v>156.70000000000005</v>
      </c>
      <c r="R102">
        <v>12</v>
      </c>
      <c r="S102">
        <v>206.70000000000005</v>
      </c>
      <c r="EN102" s="109" t="s">
        <v>136</v>
      </c>
      <c r="EO102" s="53">
        <v>16261109.4937343</v>
      </c>
      <c r="EP102" s="53" t="s">
        <v>137</v>
      </c>
      <c r="EQ102" s="53">
        <v>3490374.23874975</v>
      </c>
      <c r="ER102" s="53"/>
      <c r="ES102" s="110"/>
    </row>
    <row r="103" spans="1:156">
      <c r="A103">
        <v>2010</v>
      </c>
      <c r="B103">
        <v>6</v>
      </c>
      <c r="C103" s="15">
        <v>17.439999999999998</v>
      </c>
      <c r="D103">
        <v>136.80000000000001</v>
      </c>
      <c r="E103">
        <v>0</v>
      </c>
      <c r="F103">
        <v>80.800000000000011</v>
      </c>
      <c r="G103">
        <v>4</v>
      </c>
      <c r="H103">
        <v>38.800000000000004</v>
      </c>
      <c r="I103">
        <v>22</v>
      </c>
      <c r="J103">
        <v>12.6</v>
      </c>
      <c r="K103">
        <v>55.800000000000011</v>
      </c>
      <c r="L103">
        <v>1.4000000000000004</v>
      </c>
      <c r="M103">
        <v>104.6</v>
      </c>
      <c r="N103">
        <v>0</v>
      </c>
      <c r="O103">
        <v>163.19999999999999</v>
      </c>
      <c r="P103">
        <v>0</v>
      </c>
      <c r="Q103">
        <v>223.2</v>
      </c>
      <c r="R103">
        <v>0</v>
      </c>
      <c r="S103">
        <v>283.2</v>
      </c>
      <c r="EN103" s="109" t="s">
        <v>138</v>
      </c>
      <c r="EO103" s="53">
        <v>60544930052165</v>
      </c>
      <c r="EP103" s="53" t="s">
        <v>139</v>
      </c>
      <c r="EQ103" s="53">
        <v>719359.46135008801</v>
      </c>
      <c r="ER103" s="53"/>
      <c r="ES103" s="110"/>
    </row>
    <row r="104" spans="1:156">
      <c r="A104">
        <v>2010</v>
      </c>
      <c r="B104">
        <v>7</v>
      </c>
      <c r="C104" s="15">
        <v>21.961290322580645</v>
      </c>
      <c r="D104">
        <v>27.799999999999997</v>
      </c>
      <c r="E104">
        <v>26.6</v>
      </c>
      <c r="F104">
        <v>13</v>
      </c>
      <c r="G104">
        <v>73.799999999999969</v>
      </c>
      <c r="H104">
        <v>5</v>
      </c>
      <c r="I104">
        <v>127.8</v>
      </c>
      <c r="J104">
        <v>0</v>
      </c>
      <c r="K104">
        <v>184.79999999999998</v>
      </c>
      <c r="L104">
        <v>0</v>
      </c>
      <c r="M104">
        <v>246.79999999999998</v>
      </c>
      <c r="N104">
        <v>0</v>
      </c>
      <c r="O104">
        <v>308.8</v>
      </c>
      <c r="P104">
        <v>0</v>
      </c>
      <c r="Q104">
        <v>370.80000000000007</v>
      </c>
      <c r="R104">
        <v>0</v>
      </c>
      <c r="S104">
        <v>432.80000000000007</v>
      </c>
      <c r="EN104" s="109" t="s">
        <v>140</v>
      </c>
      <c r="EO104" s="53">
        <v>0.95828795076987305</v>
      </c>
      <c r="EP104" s="53" t="s">
        <v>141</v>
      </c>
      <c r="EQ104" s="53">
        <v>0.95757492428730695</v>
      </c>
      <c r="ER104" s="53"/>
      <c r="ES104" s="110"/>
    </row>
    <row r="105" spans="1:156">
      <c r="A105">
        <v>2010</v>
      </c>
      <c r="B105">
        <v>8</v>
      </c>
      <c r="C105" s="15">
        <v>20.332258064516129</v>
      </c>
      <c r="D105">
        <v>63.900000000000006</v>
      </c>
      <c r="E105">
        <v>12.2</v>
      </c>
      <c r="F105">
        <v>31.099999999999998</v>
      </c>
      <c r="G105">
        <v>41.4</v>
      </c>
      <c r="H105">
        <v>10.399999999999999</v>
      </c>
      <c r="I105">
        <v>82.699999999999989</v>
      </c>
      <c r="J105">
        <v>2.1999999999999993</v>
      </c>
      <c r="K105">
        <v>136.5</v>
      </c>
      <c r="L105">
        <v>0</v>
      </c>
      <c r="M105">
        <v>196.29999999999995</v>
      </c>
      <c r="N105">
        <v>0</v>
      </c>
      <c r="O105">
        <v>258.29999999999995</v>
      </c>
      <c r="P105">
        <v>0</v>
      </c>
      <c r="Q105">
        <v>320.3</v>
      </c>
      <c r="R105">
        <v>0</v>
      </c>
      <c r="S105">
        <v>382.30000000000007</v>
      </c>
      <c r="EN105" s="109" t="s">
        <v>241</v>
      </c>
      <c r="EO105" s="53">
        <v>696.05307490018595</v>
      </c>
      <c r="EP105" s="53" t="s">
        <v>142</v>
      </c>
      <c r="EQ105" s="111">
        <v>1.0808495862141701E-65</v>
      </c>
      <c r="ER105" s="53"/>
      <c r="ES105" s="110"/>
    </row>
    <row r="106" spans="1:156">
      <c r="A106">
        <v>2010</v>
      </c>
      <c r="B106">
        <v>9</v>
      </c>
      <c r="C106" s="15">
        <v>15.880000000000003</v>
      </c>
      <c r="D106">
        <v>189.7</v>
      </c>
      <c r="E106">
        <v>6.1000000000000014</v>
      </c>
      <c r="F106">
        <v>137.19999999999999</v>
      </c>
      <c r="G106">
        <v>13.600000000000001</v>
      </c>
      <c r="H106">
        <v>87.600000000000009</v>
      </c>
      <c r="I106">
        <v>24.000000000000004</v>
      </c>
      <c r="J106">
        <v>44.5</v>
      </c>
      <c r="K106">
        <v>40.9</v>
      </c>
      <c r="L106">
        <v>16.899999999999999</v>
      </c>
      <c r="M106">
        <v>73.299999999999969</v>
      </c>
      <c r="N106">
        <v>1.9000000000000004</v>
      </c>
      <c r="O106">
        <v>118.3</v>
      </c>
      <c r="P106">
        <v>0</v>
      </c>
      <c r="Q106">
        <v>176.4</v>
      </c>
      <c r="R106">
        <v>0</v>
      </c>
      <c r="S106">
        <v>236.40000000000003</v>
      </c>
      <c r="EN106" s="112" t="s">
        <v>143</v>
      </c>
      <c r="EO106" s="113">
        <v>-0.123222616923027</v>
      </c>
      <c r="EP106" s="113" t="s">
        <v>144</v>
      </c>
      <c r="EQ106" s="113">
        <v>2.23086591119911</v>
      </c>
      <c r="ER106" s="113"/>
      <c r="ES106" s="114"/>
    </row>
    <row r="107" spans="1:156">
      <c r="A107">
        <v>2010</v>
      </c>
      <c r="B107">
        <v>10</v>
      </c>
      <c r="C107" s="15">
        <v>9.2129032258064516</v>
      </c>
      <c r="D107">
        <v>396.4</v>
      </c>
      <c r="E107">
        <v>0</v>
      </c>
      <c r="F107">
        <v>334.4</v>
      </c>
      <c r="G107">
        <v>0</v>
      </c>
      <c r="H107">
        <v>272.40000000000003</v>
      </c>
      <c r="I107">
        <v>0</v>
      </c>
      <c r="J107">
        <v>210.5</v>
      </c>
      <c r="K107">
        <v>0.10000000000000142</v>
      </c>
      <c r="L107">
        <v>152.60000000000002</v>
      </c>
      <c r="M107">
        <v>4.2000000000000011</v>
      </c>
      <c r="N107">
        <v>100.20000000000002</v>
      </c>
      <c r="O107">
        <v>13.8</v>
      </c>
      <c r="P107">
        <v>56</v>
      </c>
      <c r="Q107">
        <v>31.6</v>
      </c>
      <c r="R107">
        <v>25.9</v>
      </c>
      <c r="S107">
        <v>63.499999999999993</v>
      </c>
    </row>
    <row r="108" spans="1:156">
      <c r="A108">
        <v>2010</v>
      </c>
      <c r="B108">
        <v>11</v>
      </c>
      <c r="C108" s="15">
        <v>3.52</v>
      </c>
      <c r="D108">
        <v>554.40000000000009</v>
      </c>
      <c r="E108">
        <v>0</v>
      </c>
      <c r="F108">
        <v>494.40000000000003</v>
      </c>
      <c r="G108">
        <v>0</v>
      </c>
      <c r="H108">
        <v>434.40000000000003</v>
      </c>
      <c r="I108">
        <v>0</v>
      </c>
      <c r="J108">
        <v>374.40000000000003</v>
      </c>
      <c r="K108">
        <v>0</v>
      </c>
      <c r="L108">
        <v>314.40000000000003</v>
      </c>
      <c r="M108">
        <v>0</v>
      </c>
      <c r="N108">
        <v>254.40000000000003</v>
      </c>
      <c r="O108">
        <v>0</v>
      </c>
      <c r="P108">
        <v>194.40000000000003</v>
      </c>
      <c r="Q108">
        <v>0</v>
      </c>
      <c r="R108">
        <v>135.49999999999997</v>
      </c>
      <c r="S108">
        <v>1.0999999999999996</v>
      </c>
    </row>
    <row r="109" spans="1:156">
      <c r="A109">
        <v>2010</v>
      </c>
      <c r="B109">
        <v>12</v>
      </c>
      <c r="C109" s="15">
        <v>-4.032258064516129</v>
      </c>
      <c r="D109">
        <v>807.00000000000011</v>
      </c>
      <c r="E109">
        <v>0</v>
      </c>
      <c r="F109">
        <v>745.00000000000011</v>
      </c>
      <c r="G109">
        <v>0</v>
      </c>
      <c r="H109">
        <v>683</v>
      </c>
      <c r="I109">
        <v>0</v>
      </c>
      <c r="J109">
        <v>621</v>
      </c>
      <c r="K109">
        <v>0</v>
      </c>
      <c r="L109">
        <v>559</v>
      </c>
      <c r="M109">
        <v>0</v>
      </c>
      <c r="N109">
        <v>497</v>
      </c>
      <c r="O109">
        <v>0</v>
      </c>
      <c r="P109">
        <v>434.99999999999994</v>
      </c>
      <c r="Q109">
        <v>0</v>
      </c>
      <c r="R109">
        <v>372.99999999999994</v>
      </c>
      <c r="S109">
        <v>0</v>
      </c>
      <c r="EN109" s="106" t="s">
        <v>242</v>
      </c>
      <c r="EO109" s="107"/>
      <c r="EP109" s="107"/>
      <c r="EQ109" s="107"/>
      <c r="ER109" s="107"/>
      <c r="ES109" s="108"/>
    </row>
    <row r="110" spans="1:156">
      <c r="A110">
        <v>2011</v>
      </c>
      <c r="B110">
        <v>1</v>
      </c>
      <c r="C110" s="15">
        <v>-9.0419354838709687</v>
      </c>
      <c r="D110">
        <v>962.30000000000007</v>
      </c>
      <c r="E110">
        <v>0</v>
      </c>
      <c r="F110">
        <v>900.3</v>
      </c>
      <c r="G110">
        <v>0</v>
      </c>
      <c r="H110">
        <v>838.3</v>
      </c>
      <c r="I110">
        <v>0</v>
      </c>
      <c r="J110">
        <v>776.3</v>
      </c>
      <c r="K110">
        <v>0</v>
      </c>
      <c r="L110">
        <v>714.3</v>
      </c>
      <c r="M110">
        <v>0</v>
      </c>
      <c r="N110">
        <v>652.29999999999984</v>
      </c>
      <c r="O110">
        <v>0</v>
      </c>
      <c r="P110">
        <v>590.29999999999984</v>
      </c>
      <c r="Q110">
        <v>0</v>
      </c>
      <c r="R110">
        <v>528.29999999999995</v>
      </c>
      <c r="S110">
        <v>0</v>
      </c>
      <c r="EG110" s="12"/>
      <c r="EH110" s="12"/>
      <c r="EI110" s="12"/>
      <c r="EJ110" s="12"/>
      <c r="EN110" s="109" t="s">
        <v>234</v>
      </c>
      <c r="EO110" s="53"/>
      <c r="EP110" s="53"/>
      <c r="EQ110" s="53"/>
      <c r="ER110" s="53"/>
      <c r="ES110" s="110"/>
      <c r="EW110" s="12"/>
      <c r="EX110" s="12"/>
      <c r="EY110" s="12"/>
      <c r="EZ110" s="12"/>
    </row>
    <row r="111" spans="1:156">
      <c r="A111">
        <v>2011</v>
      </c>
      <c r="B111">
        <v>2</v>
      </c>
      <c r="C111" s="15">
        <v>-6.6821428571428561</v>
      </c>
      <c r="D111">
        <v>803.1</v>
      </c>
      <c r="E111">
        <v>0</v>
      </c>
      <c r="F111">
        <v>747.1</v>
      </c>
      <c r="G111">
        <v>0</v>
      </c>
      <c r="H111">
        <v>691.1</v>
      </c>
      <c r="I111">
        <v>0</v>
      </c>
      <c r="J111">
        <v>635.09999999999991</v>
      </c>
      <c r="K111">
        <v>0</v>
      </c>
      <c r="L111">
        <v>579.09999999999991</v>
      </c>
      <c r="M111">
        <v>0</v>
      </c>
      <c r="N111">
        <v>523.09999999999991</v>
      </c>
      <c r="O111">
        <v>0</v>
      </c>
      <c r="P111">
        <v>467.09999999999991</v>
      </c>
      <c r="Q111">
        <v>0</v>
      </c>
      <c r="R111">
        <v>411.09999999999991</v>
      </c>
      <c r="S111">
        <v>0</v>
      </c>
      <c r="EG111" s="12"/>
      <c r="EH111" s="12"/>
      <c r="EI111" s="12"/>
      <c r="EJ111" s="12"/>
      <c r="EK111" s="5"/>
      <c r="EN111" s="109" t="s">
        <v>243</v>
      </c>
      <c r="EO111" s="53"/>
      <c r="EP111" s="53"/>
      <c r="EQ111" s="53"/>
      <c r="ER111" s="53"/>
      <c r="ES111" s="110"/>
      <c r="EW111" s="12"/>
      <c r="EX111" s="12"/>
      <c r="EY111" s="12"/>
      <c r="EZ111" s="12"/>
    </row>
    <row r="112" spans="1:156">
      <c r="A112">
        <v>2011</v>
      </c>
      <c r="B112">
        <v>3</v>
      </c>
      <c r="C112" s="15">
        <v>-1.1225806451612901</v>
      </c>
      <c r="D112">
        <v>716.8</v>
      </c>
      <c r="E112">
        <v>0</v>
      </c>
      <c r="F112">
        <v>654.79999999999995</v>
      </c>
      <c r="G112">
        <v>0</v>
      </c>
      <c r="H112">
        <v>592.80000000000007</v>
      </c>
      <c r="I112">
        <v>0</v>
      </c>
      <c r="J112">
        <v>530.80000000000018</v>
      </c>
      <c r="K112">
        <v>0</v>
      </c>
      <c r="L112">
        <v>468.80000000000007</v>
      </c>
      <c r="M112">
        <v>0</v>
      </c>
      <c r="N112">
        <v>406.8</v>
      </c>
      <c r="O112">
        <v>0</v>
      </c>
      <c r="P112">
        <v>344.8</v>
      </c>
      <c r="Q112">
        <v>0</v>
      </c>
      <c r="R112">
        <v>282.8</v>
      </c>
      <c r="S112">
        <v>0</v>
      </c>
      <c r="EG112" s="12"/>
      <c r="EH112" s="12"/>
      <c r="EI112" s="12"/>
      <c r="EJ112" s="12"/>
      <c r="EK112" s="5"/>
      <c r="EN112" s="109"/>
      <c r="EO112" s="53"/>
      <c r="EP112" s="53"/>
      <c r="EQ112" s="53"/>
      <c r="ER112" s="53"/>
      <c r="ES112" s="110"/>
      <c r="EW112" s="12"/>
      <c r="EX112" s="12"/>
      <c r="EY112" s="12"/>
      <c r="EZ112" s="12"/>
    </row>
    <row r="113" spans="1:156">
      <c r="A113">
        <v>2011</v>
      </c>
      <c r="B113">
        <v>4</v>
      </c>
      <c r="C113" s="15">
        <v>5.9333333333333336</v>
      </c>
      <c r="D113">
        <v>481.99999999999983</v>
      </c>
      <c r="E113">
        <v>0</v>
      </c>
      <c r="F113">
        <v>421.99999999999983</v>
      </c>
      <c r="G113">
        <v>0</v>
      </c>
      <c r="H113">
        <v>361.99999999999983</v>
      </c>
      <c r="I113">
        <v>0</v>
      </c>
      <c r="J113">
        <v>302.2999999999999</v>
      </c>
      <c r="K113">
        <v>0.30000000000000071</v>
      </c>
      <c r="L113">
        <v>244.29999999999998</v>
      </c>
      <c r="M113">
        <v>2.3000000000000007</v>
      </c>
      <c r="N113">
        <v>187.79999999999998</v>
      </c>
      <c r="O113">
        <v>5.8000000000000007</v>
      </c>
      <c r="P113">
        <v>133.70000000000002</v>
      </c>
      <c r="Q113">
        <v>11.700000000000001</v>
      </c>
      <c r="R113">
        <v>83.200000000000017</v>
      </c>
      <c r="S113">
        <v>21.200000000000003</v>
      </c>
      <c r="EG113" s="12"/>
      <c r="EH113" s="12"/>
      <c r="EI113" s="12"/>
      <c r="EJ113" s="12"/>
      <c r="EK113" s="5"/>
      <c r="EN113" s="109"/>
      <c r="EO113" s="53" t="s">
        <v>129</v>
      </c>
      <c r="EP113" s="53" t="s">
        <v>130</v>
      </c>
      <c r="EQ113" s="53" t="s">
        <v>131</v>
      </c>
      <c r="ER113" s="53" t="s">
        <v>132</v>
      </c>
      <c r="ES113" s="110"/>
      <c r="EW113" s="12"/>
      <c r="EX113" s="12"/>
      <c r="EY113" s="12"/>
      <c r="EZ113" s="12"/>
    </row>
    <row r="114" spans="1:156">
      <c r="A114">
        <v>2011</v>
      </c>
      <c r="B114">
        <v>5</v>
      </c>
      <c r="C114" s="15">
        <v>13.116129032258064</v>
      </c>
      <c r="D114">
        <v>275.39999999999998</v>
      </c>
      <c r="E114">
        <v>0</v>
      </c>
      <c r="F114">
        <v>213.39999999999995</v>
      </c>
      <c r="G114">
        <v>0</v>
      </c>
      <c r="H114">
        <v>152.69999999999999</v>
      </c>
      <c r="I114">
        <v>1.3000000000000007</v>
      </c>
      <c r="J114">
        <v>100.99999999999999</v>
      </c>
      <c r="K114">
        <v>11.599999999999998</v>
      </c>
      <c r="L114">
        <v>61.100000000000009</v>
      </c>
      <c r="M114">
        <v>33.700000000000003</v>
      </c>
      <c r="N114">
        <v>32.300000000000004</v>
      </c>
      <c r="O114">
        <v>66.900000000000006</v>
      </c>
      <c r="P114">
        <v>11.9</v>
      </c>
      <c r="Q114">
        <v>108.5</v>
      </c>
      <c r="R114">
        <v>1.9000000000000004</v>
      </c>
      <c r="S114">
        <v>160.5</v>
      </c>
      <c r="EG114" s="12"/>
      <c r="EH114" s="12"/>
      <c r="EI114" s="12"/>
      <c r="EJ114" s="12"/>
      <c r="EK114" s="5"/>
      <c r="EN114" s="109" t="s">
        <v>133</v>
      </c>
      <c r="EO114" s="53">
        <v>5746379.8850256996</v>
      </c>
      <c r="EP114" s="53">
        <v>95170.619064811297</v>
      </c>
      <c r="EQ114" s="53">
        <v>60.379767847390099</v>
      </c>
      <c r="ER114" s="111">
        <v>4.9624668273791301E-90</v>
      </c>
      <c r="ES114" s="110"/>
      <c r="EW114" s="12"/>
      <c r="EX114" s="12"/>
      <c r="EY114" s="12"/>
      <c r="EZ114" s="12"/>
    </row>
    <row r="115" spans="1:156">
      <c r="A115">
        <v>2011</v>
      </c>
      <c r="B115">
        <v>6</v>
      </c>
      <c r="C115" s="15">
        <v>17.990000000000002</v>
      </c>
      <c r="D115">
        <v>120.30000000000004</v>
      </c>
      <c r="E115">
        <v>0</v>
      </c>
      <c r="F115">
        <v>64.799999999999983</v>
      </c>
      <c r="G115">
        <v>4.5000000000000036</v>
      </c>
      <c r="H115">
        <v>25.199999999999996</v>
      </c>
      <c r="I115">
        <v>24.900000000000002</v>
      </c>
      <c r="J115">
        <v>5.7999999999999989</v>
      </c>
      <c r="K115">
        <v>65.5</v>
      </c>
      <c r="L115">
        <v>0</v>
      </c>
      <c r="M115">
        <v>119.69999999999999</v>
      </c>
      <c r="N115">
        <v>0</v>
      </c>
      <c r="O115">
        <v>179.7</v>
      </c>
      <c r="P115">
        <v>0</v>
      </c>
      <c r="Q115">
        <v>239.7</v>
      </c>
      <c r="R115">
        <v>0</v>
      </c>
      <c r="S115">
        <v>299.7</v>
      </c>
      <c r="EG115" s="12"/>
      <c r="EH115" s="12"/>
      <c r="EI115" s="12"/>
      <c r="EJ115" s="12"/>
      <c r="EK115" s="5"/>
      <c r="EN115" s="109" t="s">
        <v>34</v>
      </c>
      <c r="EO115" s="53">
        <v>4738.32930026136</v>
      </c>
      <c r="EP115" s="53">
        <v>193.22148485826301</v>
      </c>
      <c r="EQ115" s="53">
        <v>24.522786913355599</v>
      </c>
      <c r="ER115" s="111">
        <v>6.2722393337854298E-48</v>
      </c>
      <c r="ES115" s="110"/>
      <c r="EW115" s="12"/>
      <c r="EX115" s="12"/>
      <c r="EY115" s="12"/>
      <c r="EZ115" s="12"/>
    </row>
    <row r="116" spans="1:156">
      <c r="A116">
        <v>2011</v>
      </c>
      <c r="B116">
        <v>7</v>
      </c>
      <c r="C116" s="15">
        <v>21.816129032258058</v>
      </c>
      <c r="D116">
        <v>29.400000000000002</v>
      </c>
      <c r="E116">
        <v>23.7</v>
      </c>
      <c r="F116">
        <v>5</v>
      </c>
      <c r="G116">
        <v>61.3</v>
      </c>
      <c r="H116">
        <v>0</v>
      </c>
      <c r="I116">
        <v>118.3</v>
      </c>
      <c r="J116">
        <v>0</v>
      </c>
      <c r="K116">
        <v>180.30000000000007</v>
      </c>
      <c r="L116">
        <v>0</v>
      </c>
      <c r="M116">
        <v>242.30000000000004</v>
      </c>
      <c r="N116">
        <v>0</v>
      </c>
      <c r="O116">
        <v>304.3</v>
      </c>
      <c r="P116">
        <v>0</v>
      </c>
      <c r="Q116">
        <v>366.29999999999995</v>
      </c>
      <c r="R116">
        <v>0</v>
      </c>
      <c r="S116">
        <v>428.29999999999995</v>
      </c>
      <c r="EG116" s="12"/>
      <c r="EH116" s="12"/>
      <c r="EI116" s="12"/>
      <c r="EJ116" s="12"/>
      <c r="EK116" s="5"/>
      <c r="EN116" s="109" t="s">
        <v>39</v>
      </c>
      <c r="EO116" s="53">
        <v>8150.2512938976297</v>
      </c>
      <c r="EP116" s="53">
        <v>443.10015799284702</v>
      </c>
      <c r="EQ116" s="53">
        <v>18.393699814544402</v>
      </c>
      <c r="ER116" s="111">
        <v>2.5529737831686601E-36</v>
      </c>
      <c r="ES116" s="110"/>
      <c r="EW116" s="12"/>
      <c r="EX116" s="12"/>
      <c r="EY116" s="12"/>
      <c r="EZ116" s="12"/>
    </row>
    <row r="117" spans="1:156">
      <c r="A117">
        <v>2011</v>
      </c>
      <c r="B117">
        <v>8</v>
      </c>
      <c r="C117" s="15">
        <v>19.974193548387092</v>
      </c>
      <c r="D117">
        <v>68.699999999999989</v>
      </c>
      <c r="E117">
        <v>5.8999999999999986</v>
      </c>
      <c r="F117">
        <v>30.2</v>
      </c>
      <c r="G117">
        <v>29.400000000000002</v>
      </c>
      <c r="H117">
        <v>7</v>
      </c>
      <c r="I117">
        <v>68.199999999999989</v>
      </c>
      <c r="J117">
        <v>0</v>
      </c>
      <c r="K117">
        <v>123.19999999999997</v>
      </c>
      <c r="L117">
        <v>0</v>
      </c>
      <c r="M117">
        <v>185.20000000000005</v>
      </c>
      <c r="N117">
        <v>0</v>
      </c>
      <c r="O117">
        <v>247.20000000000007</v>
      </c>
      <c r="P117">
        <v>0</v>
      </c>
      <c r="Q117">
        <v>309.20000000000005</v>
      </c>
      <c r="R117">
        <v>0</v>
      </c>
      <c r="S117">
        <v>371.2</v>
      </c>
      <c r="EG117" s="12"/>
      <c r="EH117" s="12"/>
      <c r="EI117" s="12"/>
      <c r="EJ117" s="12"/>
      <c r="EK117" s="5"/>
      <c r="EN117" s="109"/>
      <c r="EO117" s="53"/>
      <c r="EP117" s="53"/>
      <c r="EQ117" s="53"/>
      <c r="ER117" s="53"/>
      <c r="ES117" s="110"/>
      <c r="EW117" s="12"/>
      <c r="EX117" s="12"/>
      <c r="EY117" s="12"/>
      <c r="EZ117" s="12"/>
    </row>
    <row r="118" spans="1:156">
      <c r="A118">
        <v>2011</v>
      </c>
      <c r="B118">
        <v>9</v>
      </c>
      <c r="C118" s="15">
        <v>16.68</v>
      </c>
      <c r="D118">
        <v>161.10000000000002</v>
      </c>
      <c r="E118">
        <v>1.5</v>
      </c>
      <c r="F118">
        <v>108</v>
      </c>
      <c r="G118">
        <v>8.3999999999999986</v>
      </c>
      <c r="H118">
        <v>64.3</v>
      </c>
      <c r="I118">
        <v>24.699999999999996</v>
      </c>
      <c r="J118">
        <v>31.700000000000003</v>
      </c>
      <c r="K118">
        <v>52.099999999999994</v>
      </c>
      <c r="L118">
        <v>15.7</v>
      </c>
      <c r="M118">
        <v>96.100000000000009</v>
      </c>
      <c r="N118">
        <v>7.5</v>
      </c>
      <c r="O118">
        <v>147.89999999999998</v>
      </c>
      <c r="P118">
        <v>2.3000000000000007</v>
      </c>
      <c r="Q118">
        <v>202.69999999999996</v>
      </c>
      <c r="R118">
        <v>0</v>
      </c>
      <c r="S118">
        <v>260.39999999999992</v>
      </c>
      <c r="EG118" s="12"/>
      <c r="EH118" s="12"/>
      <c r="EI118" s="12"/>
      <c r="EJ118" s="12"/>
      <c r="EK118" s="5"/>
      <c r="EN118" s="109" t="s">
        <v>135</v>
      </c>
      <c r="EO118" s="53"/>
      <c r="EP118" s="53"/>
      <c r="EQ118" s="53"/>
      <c r="ER118" s="53"/>
      <c r="ES118" s="110"/>
      <c r="EW118" s="12"/>
      <c r="EX118" s="12"/>
      <c r="EY118" s="12"/>
      <c r="EZ118" s="12"/>
    </row>
    <row r="119" spans="1:156">
      <c r="A119">
        <v>2011</v>
      </c>
      <c r="B119">
        <v>10</v>
      </c>
      <c r="C119" s="15">
        <v>9.8354838709677423</v>
      </c>
      <c r="D119">
        <v>377.09999999999997</v>
      </c>
      <c r="E119">
        <v>0</v>
      </c>
      <c r="F119">
        <v>315.10000000000008</v>
      </c>
      <c r="G119">
        <v>0</v>
      </c>
      <c r="H119">
        <v>253.10000000000002</v>
      </c>
      <c r="I119">
        <v>0</v>
      </c>
      <c r="J119">
        <v>192.5</v>
      </c>
      <c r="K119">
        <v>1.3999999999999986</v>
      </c>
      <c r="L119">
        <v>137.9</v>
      </c>
      <c r="M119">
        <v>8.7999999999999989</v>
      </c>
      <c r="N119">
        <v>89.3</v>
      </c>
      <c r="O119">
        <v>22.2</v>
      </c>
      <c r="P119">
        <v>50</v>
      </c>
      <c r="Q119">
        <v>44.900000000000006</v>
      </c>
      <c r="R119">
        <v>27</v>
      </c>
      <c r="S119">
        <v>83.9</v>
      </c>
      <c r="EG119" s="12"/>
      <c r="EH119" s="12"/>
      <c r="EI119" s="12"/>
      <c r="EJ119" s="12"/>
      <c r="EK119" s="5"/>
      <c r="EN119" s="109" t="s">
        <v>136</v>
      </c>
      <c r="EO119" s="53">
        <v>7750825.8527855296</v>
      </c>
      <c r="EP119" s="53" t="s">
        <v>137</v>
      </c>
      <c r="EQ119" s="53">
        <v>817574.07599014603</v>
      </c>
      <c r="ER119" s="53"/>
      <c r="ES119" s="110"/>
      <c r="EW119" s="12"/>
      <c r="EX119" s="12"/>
      <c r="EY119" s="12"/>
      <c r="EZ119" s="12"/>
    </row>
    <row r="120" spans="1:156">
      <c r="A120">
        <v>2011</v>
      </c>
      <c r="B120">
        <v>11</v>
      </c>
      <c r="C120" s="15">
        <v>6.0866666666666669</v>
      </c>
      <c r="D120">
        <v>477.4</v>
      </c>
      <c r="E120">
        <v>0</v>
      </c>
      <c r="F120">
        <v>417.40000000000003</v>
      </c>
      <c r="G120">
        <v>0</v>
      </c>
      <c r="H120">
        <v>357.4</v>
      </c>
      <c r="I120">
        <v>0</v>
      </c>
      <c r="J120">
        <v>297.39999999999998</v>
      </c>
      <c r="K120">
        <v>0</v>
      </c>
      <c r="L120">
        <v>237.4</v>
      </c>
      <c r="M120">
        <v>0</v>
      </c>
      <c r="N120">
        <v>177.5</v>
      </c>
      <c r="O120">
        <v>9.9999999999999645E-2</v>
      </c>
      <c r="P120">
        <v>124.1</v>
      </c>
      <c r="Q120">
        <v>6.6999999999999993</v>
      </c>
      <c r="R120">
        <v>79.8</v>
      </c>
      <c r="S120">
        <v>22.399999999999995</v>
      </c>
      <c r="EG120" s="12"/>
      <c r="EH120" s="12"/>
      <c r="EI120" s="12"/>
      <c r="EJ120" s="12"/>
      <c r="EK120" s="5"/>
      <c r="EN120" s="109" t="s">
        <v>138</v>
      </c>
      <c r="EO120" s="53">
        <v>8637473279801.5</v>
      </c>
      <c r="EP120" s="53" t="s">
        <v>139</v>
      </c>
      <c r="EQ120" s="53">
        <v>271706.749910674</v>
      </c>
      <c r="ER120" s="53"/>
      <c r="ES120" s="110"/>
      <c r="EW120" s="12"/>
      <c r="EX120" s="12"/>
      <c r="EY120" s="12"/>
      <c r="EZ120" s="12"/>
    </row>
    <row r="121" spans="1:156">
      <c r="A121">
        <v>2011</v>
      </c>
      <c r="B121">
        <v>12</v>
      </c>
      <c r="C121" s="15">
        <v>-0.54516129032258054</v>
      </c>
      <c r="D121">
        <v>698.9</v>
      </c>
      <c r="E121">
        <v>0</v>
      </c>
      <c r="F121">
        <v>636.9</v>
      </c>
      <c r="G121">
        <v>0</v>
      </c>
      <c r="H121">
        <v>574.9</v>
      </c>
      <c r="I121">
        <v>0</v>
      </c>
      <c r="J121">
        <v>512.9</v>
      </c>
      <c r="K121">
        <v>0</v>
      </c>
      <c r="L121">
        <v>450.9</v>
      </c>
      <c r="M121">
        <v>0</v>
      </c>
      <c r="N121">
        <v>388.89999999999992</v>
      </c>
      <c r="O121">
        <v>0</v>
      </c>
      <c r="P121">
        <v>326.89999999999992</v>
      </c>
      <c r="Q121">
        <v>0</v>
      </c>
      <c r="R121">
        <v>265.09999999999997</v>
      </c>
      <c r="S121">
        <v>0.19999999999999929</v>
      </c>
      <c r="EG121" s="12"/>
      <c r="EH121" s="12"/>
      <c r="EI121" s="12"/>
      <c r="EJ121" s="12"/>
      <c r="EK121" s="5"/>
      <c r="EN121" s="109" t="s">
        <v>140</v>
      </c>
      <c r="EO121" s="53">
        <v>0.89156756762459</v>
      </c>
      <c r="EP121" s="53" t="s">
        <v>141</v>
      </c>
      <c r="EQ121" s="53">
        <v>0.88971402177201897</v>
      </c>
      <c r="ER121" s="53"/>
      <c r="ES121" s="110"/>
      <c r="EW121" s="12"/>
      <c r="EX121" s="12"/>
      <c r="EY121" s="12"/>
      <c r="EZ121" s="12"/>
    </row>
    <row r="122" spans="1:156">
      <c r="A122">
        <v>2012</v>
      </c>
      <c r="B122">
        <v>1</v>
      </c>
      <c r="C122" s="15">
        <v>-3.6387096774193544</v>
      </c>
      <c r="D122">
        <v>794.8</v>
      </c>
      <c r="E122">
        <v>0</v>
      </c>
      <c r="F122">
        <v>732.8</v>
      </c>
      <c r="G122">
        <v>0</v>
      </c>
      <c r="H122">
        <v>670.8</v>
      </c>
      <c r="I122">
        <v>0</v>
      </c>
      <c r="J122">
        <v>608.80000000000007</v>
      </c>
      <c r="K122">
        <v>0</v>
      </c>
      <c r="L122">
        <v>546.80000000000007</v>
      </c>
      <c r="M122">
        <v>0</v>
      </c>
      <c r="N122">
        <v>484.80000000000007</v>
      </c>
      <c r="O122">
        <v>0</v>
      </c>
      <c r="P122">
        <v>422.80000000000013</v>
      </c>
      <c r="Q122">
        <v>0</v>
      </c>
      <c r="R122">
        <v>360.80000000000007</v>
      </c>
      <c r="S122">
        <v>0</v>
      </c>
      <c r="EG122" s="12">
        <f>Dataset!H2</f>
        <v>20851848.630541664</v>
      </c>
      <c r="EH122" s="12">
        <f>Dataset!K2</f>
        <v>8580150.9017420951</v>
      </c>
      <c r="EI122" s="12">
        <f>Dataset!N2</f>
        <v>25890404.534988932</v>
      </c>
      <c r="EJ122" s="12">
        <f>Dataset!Q2</f>
        <v>12697319.10976099</v>
      </c>
      <c r="EK122" s="5"/>
      <c r="EN122" s="109" t="s">
        <v>241</v>
      </c>
      <c r="EO122" s="53">
        <v>384.510038131736</v>
      </c>
      <c r="EP122" s="53" t="s">
        <v>142</v>
      </c>
      <c r="EQ122" s="111">
        <v>3.6595231380128297E-52</v>
      </c>
      <c r="ER122" s="53"/>
      <c r="ES122" s="110"/>
      <c r="EW122" s="12">
        <f t="shared" ref="EW122:EW174" si="99">$EO$97+H122*$EO$98+M122*$EO$99</f>
        <v>20560679.764998578</v>
      </c>
      <c r="EX122" s="12">
        <f t="shared" ref="EX122:EX174" si="100">$EO$114+J122*$EO$115+O122*$EO$116</f>
        <v>8631074.7630248163</v>
      </c>
      <c r="EY122" s="12">
        <f t="shared" ref="EY122:EY174" si="101">$EO$131+J122*$EO$132+O122*$EO$133</f>
        <v>25103470.908901673</v>
      </c>
      <c r="EZ122" s="12">
        <f>$EO$148+N122*$EO$149+S122*$EO$150</f>
        <v>12876324.88637731</v>
      </c>
    </row>
    <row r="123" spans="1:156">
      <c r="A123">
        <v>2012</v>
      </c>
      <c r="B123">
        <v>2</v>
      </c>
      <c r="C123" s="15">
        <v>-2.1896551724137936</v>
      </c>
      <c r="D123">
        <v>701.50000000000011</v>
      </c>
      <c r="E123">
        <v>0</v>
      </c>
      <c r="F123">
        <v>643.50000000000011</v>
      </c>
      <c r="G123">
        <v>0</v>
      </c>
      <c r="H123">
        <v>585.50000000000011</v>
      </c>
      <c r="I123">
        <v>0</v>
      </c>
      <c r="J123">
        <v>527.5</v>
      </c>
      <c r="K123">
        <v>0</v>
      </c>
      <c r="L123">
        <v>469.50000000000011</v>
      </c>
      <c r="M123">
        <v>0</v>
      </c>
      <c r="N123">
        <v>411.50000000000006</v>
      </c>
      <c r="O123">
        <v>0</v>
      </c>
      <c r="P123">
        <v>353.5</v>
      </c>
      <c r="Q123">
        <v>0</v>
      </c>
      <c r="R123">
        <v>295.5</v>
      </c>
      <c r="S123">
        <v>0</v>
      </c>
      <c r="EG123" s="12">
        <f>Dataset!H3</f>
        <v>18629105.777641665</v>
      </c>
      <c r="EH123" s="12">
        <f>Dataset!K3</f>
        <v>7945639.6084420951</v>
      </c>
      <c r="EI123" s="12">
        <f>Dataset!N3</f>
        <v>23832779.607088931</v>
      </c>
      <c r="EJ123" s="12">
        <f>Dataset!Q3</f>
        <v>11988374.952560991</v>
      </c>
      <c r="EK123" s="5"/>
      <c r="EN123" s="112" t="s">
        <v>143</v>
      </c>
      <c r="EO123" s="113">
        <v>-0.154729158343448</v>
      </c>
      <c r="EP123" s="113" t="s">
        <v>144</v>
      </c>
      <c r="EQ123" s="113">
        <v>2.3078232677682302</v>
      </c>
      <c r="ER123" s="113"/>
      <c r="ES123" s="114"/>
      <c r="EW123" s="12">
        <f t="shared" si="99"/>
        <v>19095124.217203036</v>
      </c>
      <c r="EX123" s="12">
        <f t="shared" si="100"/>
        <v>8245848.5909135677</v>
      </c>
      <c r="EY123" s="12">
        <f t="shared" si="101"/>
        <v>24164428.380255938</v>
      </c>
      <c r="EZ123" s="12">
        <f t="shared" ref="EZ123:EZ186" si="102">$EO$148+N123*$EO$149+S123*$EO$150</f>
        <v>12714530.919508968</v>
      </c>
    </row>
    <row r="124" spans="1:156">
      <c r="A124">
        <v>2012</v>
      </c>
      <c r="B124">
        <v>3</v>
      </c>
      <c r="C124" s="15">
        <v>4.4258064516129032</v>
      </c>
      <c r="D124">
        <v>544.79999999999995</v>
      </c>
      <c r="E124">
        <v>0</v>
      </c>
      <c r="F124">
        <v>482.79999999999995</v>
      </c>
      <c r="G124">
        <v>0</v>
      </c>
      <c r="H124">
        <v>420.79999999999995</v>
      </c>
      <c r="I124">
        <v>0</v>
      </c>
      <c r="J124">
        <v>358.79999999999995</v>
      </c>
      <c r="K124">
        <v>0</v>
      </c>
      <c r="L124">
        <v>297.5</v>
      </c>
      <c r="M124">
        <v>0.69999999999999929</v>
      </c>
      <c r="N124">
        <v>240.60000000000002</v>
      </c>
      <c r="O124">
        <v>5.8000000000000007</v>
      </c>
      <c r="P124">
        <v>189.2</v>
      </c>
      <c r="Q124">
        <v>16.399999999999999</v>
      </c>
      <c r="R124">
        <v>142.19999999999999</v>
      </c>
      <c r="S124">
        <v>31.4</v>
      </c>
      <c r="EG124" s="12">
        <f>Dataset!H4</f>
        <v>16729137.649741666</v>
      </c>
      <c r="EH124" s="12">
        <f>Dataset!K4</f>
        <v>7647711.6280420944</v>
      </c>
      <c r="EI124" s="12">
        <f>Dataset!N4</f>
        <v>23304957.713688929</v>
      </c>
      <c r="EJ124" s="12">
        <f>Dataset!Q4</f>
        <v>12366571.908560989</v>
      </c>
      <c r="EK124" s="5"/>
      <c r="EW124" s="12">
        <f t="shared" si="99"/>
        <v>16284483.989683729</v>
      </c>
      <c r="EX124" s="12">
        <f t="shared" si="100"/>
        <v>7493763.8954640813</v>
      </c>
      <c r="EY124" s="12">
        <f t="shared" si="101"/>
        <v>22336484.558511086</v>
      </c>
      <c r="EZ124" s="12">
        <f t="shared" si="102"/>
        <v>12584702.733533859</v>
      </c>
    </row>
    <row r="125" spans="1:156">
      <c r="A125">
        <v>2012</v>
      </c>
      <c r="B125">
        <v>4</v>
      </c>
      <c r="C125" s="15">
        <v>5.6233333333333322</v>
      </c>
      <c r="D125">
        <v>491.3</v>
      </c>
      <c r="E125">
        <v>0</v>
      </c>
      <c r="F125">
        <v>431.3</v>
      </c>
      <c r="G125">
        <v>0</v>
      </c>
      <c r="H125">
        <v>371.3</v>
      </c>
      <c r="I125">
        <v>0</v>
      </c>
      <c r="J125">
        <v>311.3</v>
      </c>
      <c r="K125">
        <v>0</v>
      </c>
      <c r="L125">
        <v>253.70000000000002</v>
      </c>
      <c r="M125">
        <v>2.3999999999999986</v>
      </c>
      <c r="N125">
        <v>197.70000000000002</v>
      </c>
      <c r="O125">
        <v>6.3999999999999986</v>
      </c>
      <c r="P125">
        <v>141.69999999999999</v>
      </c>
      <c r="Q125">
        <v>10.399999999999999</v>
      </c>
      <c r="R125">
        <v>87.5</v>
      </c>
      <c r="S125">
        <v>16.2</v>
      </c>
      <c r="EG125" s="12">
        <f>Dataset!H5</f>
        <v>14452573.817341667</v>
      </c>
      <c r="EH125" s="12">
        <f>Dataset!K5</f>
        <v>6858638.5008420954</v>
      </c>
      <c r="EI125" s="12">
        <f>Dataset!N5</f>
        <v>20989705.440188929</v>
      </c>
      <c r="EJ125" s="12">
        <f>Dataset!Q5</f>
        <v>11805181.71976099</v>
      </c>
      <c r="EK125" s="5"/>
      <c r="EW125" s="12">
        <f t="shared" si="99"/>
        <v>15480405.254188567</v>
      </c>
      <c r="EX125" s="12">
        <f t="shared" si="100"/>
        <v>7273583.4044780051</v>
      </c>
      <c r="EY125" s="12">
        <f t="shared" si="101"/>
        <v>21800319.16105362</v>
      </c>
      <c r="EZ125" s="12">
        <f t="shared" si="102"/>
        <v>12370251.277090922</v>
      </c>
    </row>
    <row r="126" spans="1:156">
      <c r="A126">
        <v>2012</v>
      </c>
      <c r="B126">
        <v>5</v>
      </c>
      <c r="C126" s="15">
        <v>14.877419354838707</v>
      </c>
      <c r="D126">
        <v>220.8</v>
      </c>
      <c r="E126">
        <v>0</v>
      </c>
      <c r="F126">
        <v>161.4</v>
      </c>
      <c r="G126">
        <v>2.5999999999999979</v>
      </c>
      <c r="H126">
        <v>110.89999999999999</v>
      </c>
      <c r="I126">
        <v>14.099999999999994</v>
      </c>
      <c r="J126">
        <v>70.8</v>
      </c>
      <c r="K126">
        <v>35.999999999999993</v>
      </c>
      <c r="L126">
        <v>34.700000000000003</v>
      </c>
      <c r="M126">
        <v>61.900000000000006</v>
      </c>
      <c r="N126">
        <v>11.999999999999998</v>
      </c>
      <c r="O126">
        <v>101.19999999999999</v>
      </c>
      <c r="P126">
        <v>1.0999999999999996</v>
      </c>
      <c r="Q126">
        <v>152.29999999999998</v>
      </c>
      <c r="R126">
        <v>0</v>
      </c>
      <c r="S126">
        <v>213.19999999999996</v>
      </c>
      <c r="EG126" s="12">
        <f>Dataset!H6</f>
        <v>11788221.694141667</v>
      </c>
      <c r="EH126" s="12">
        <f>Dataset!K6</f>
        <v>6922458.3671420952</v>
      </c>
      <c r="EI126" s="12">
        <f>Dataset!N6</f>
        <v>21051151.294288933</v>
      </c>
      <c r="EJ126" s="12">
        <f>Dataset!Q6</f>
        <v>12594518.971860992</v>
      </c>
      <c r="EK126" s="5"/>
      <c r="EN126" s="106" t="s">
        <v>244</v>
      </c>
      <c r="EO126" s="107"/>
      <c r="EP126" s="107"/>
      <c r="EQ126" s="107"/>
      <c r="ER126" s="107"/>
      <c r="ES126" s="108"/>
      <c r="EW126" s="12">
        <f t="shared" si="99"/>
        <v>12630080.014903933</v>
      </c>
      <c r="EX126" s="12">
        <f t="shared" si="100"/>
        <v>6906659.0304266447</v>
      </c>
      <c r="EY126" s="12">
        <f t="shared" si="101"/>
        <v>20993621.164089743</v>
      </c>
      <c r="EZ126" s="12">
        <f t="shared" si="102"/>
        <v>13512497.454790713</v>
      </c>
    </row>
    <row r="127" spans="1:156">
      <c r="A127">
        <v>2012</v>
      </c>
      <c r="B127">
        <v>6</v>
      </c>
      <c r="C127" s="15">
        <v>18.396666666666668</v>
      </c>
      <c r="D127">
        <v>118.89999999999998</v>
      </c>
      <c r="E127">
        <v>10.800000000000004</v>
      </c>
      <c r="F127">
        <v>72.199999999999989</v>
      </c>
      <c r="G127">
        <v>24.100000000000005</v>
      </c>
      <c r="H127">
        <v>36.79999999999999</v>
      </c>
      <c r="I127">
        <v>48.7</v>
      </c>
      <c r="J127">
        <v>14.2</v>
      </c>
      <c r="K127">
        <v>86.1</v>
      </c>
      <c r="L127">
        <v>3.7999999999999989</v>
      </c>
      <c r="M127">
        <v>135.69999999999999</v>
      </c>
      <c r="N127">
        <v>0.19999999999999929</v>
      </c>
      <c r="O127">
        <v>192.1</v>
      </c>
      <c r="P127">
        <v>0</v>
      </c>
      <c r="Q127">
        <v>251.90000000000003</v>
      </c>
      <c r="R127">
        <v>0</v>
      </c>
      <c r="S127">
        <v>311.90000000000003</v>
      </c>
      <c r="EG127" s="12">
        <f>Dataset!H7</f>
        <v>12491789.643841665</v>
      </c>
      <c r="EH127" s="12">
        <f>Dataset!K7</f>
        <v>7298813.232942095</v>
      </c>
      <c r="EI127" s="12">
        <f>Dataset!N7</f>
        <v>21921032.235688929</v>
      </c>
      <c r="EJ127" s="12">
        <f>Dataset!Q7</f>
        <v>13355031.438260991</v>
      </c>
      <c r="EK127" s="5"/>
      <c r="EN127" s="109" t="s">
        <v>235</v>
      </c>
      <c r="EO127" s="53"/>
      <c r="EP127" s="53"/>
      <c r="EQ127" s="53"/>
      <c r="ER127" s="53"/>
      <c r="ES127" s="110"/>
      <c r="EW127" s="12">
        <f t="shared" si="99"/>
        <v>13370833.95139863</v>
      </c>
      <c r="EX127" s="12">
        <f t="shared" si="100"/>
        <v>7379327.4346471457</v>
      </c>
      <c r="EY127" s="12">
        <f t="shared" si="101"/>
        <v>22229938.475674164</v>
      </c>
      <c r="EZ127" s="12">
        <f t="shared" si="102"/>
        <v>14264096.74233635</v>
      </c>
    </row>
    <row r="128" spans="1:156">
      <c r="A128">
        <v>2012</v>
      </c>
      <c r="B128">
        <v>7</v>
      </c>
      <c r="C128" s="15">
        <v>21.835483870967742</v>
      </c>
      <c r="D128">
        <v>34.799999999999997</v>
      </c>
      <c r="E128">
        <v>29.700000000000003</v>
      </c>
      <c r="F128">
        <v>6.5999999999999979</v>
      </c>
      <c r="G128">
        <v>63.500000000000014</v>
      </c>
      <c r="H128">
        <v>0</v>
      </c>
      <c r="I128">
        <v>118.90000000000002</v>
      </c>
      <c r="J128">
        <v>0</v>
      </c>
      <c r="K128">
        <v>180.9</v>
      </c>
      <c r="L128">
        <v>0</v>
      </c>
      <c r="M128">
        <v>242.9</v>
      </c>
      <c r="N128">
        <v>0</v>
      </c>
      <c r="O128">
        <v>304.90000000000003</v>
      </c>
      <c r="P128">
        <v>0</v>
      </c>
      <c r="Q128">
        <v>366.90000000000003</v>
      </c>
      <c r="R128">
        <v>0</v>
      </c>
      <c r="S128">
        <v>428.9</v>
      </c>
      <c r="EG128" s="12">
        <f>Dataset!H8</f>
        <v>14502856.631341666</v>
      </c>
      <c r="EH128" s="12">
        <f>Dataset!K8</f>
        <v>8020879.9263420952</v>
      </c>
      <c r="EI128" s="12">
        <f>Dataset!N8</f>
        <v>24214715.617288928</v>
      </c>
      <c r="EJ128" s="12">
        <f>Dataset!Q8</f>
        <v>15527549.589560989</v>
      </c>
      <c r="EK128" s="5"/>
      <c r="EN128" s="109" t="s">
        <v>245</v>
      </c>
      <c r="EO128" s="53"/>
      <c r="EP128" s="53"/>
      <c r="EQ128" s="53"/>
      <c r="ER128" s="53"/>
      <c r="ES128" s="110"/>
      <c r="EW128" s="12">
        <f t="shared" si="99"/>
        <v>15663877.146949036</v>
      </c>
      <c r="EX128" s="12">
        <f t="shared" si="100"/>
        <v>8231391.5045350874</v>
      </c>
      <c r="EY128" s="12">
        <f t="shared" si="101"/>
        <v>24411352.694626007</v>
      </c>
      <c r="EZ128" s="12">
        <f t="shared" si="102"/>
        <v>15185483.997343471</v>
      </c>
    </row>
    <row r="129" spans="1:156">
      <c r="A129">
        <v>2012</v>
      </c>
      <c r="B129">
        <v>8</v>
      </c>
      <c r="C129" s="15">
        <v>20.958064516129035</v>
      </c>
      <c r="D129">
        <v>48.600000000000009</v>
      </c>
      <c r="E129">
        <v>16.3</v>
      </c>
      <c r="F129">
        <v>17.3</v>
      </c>
      <c r="G129">
        <v>47</v>
      </c>
      <c r="H129">
        <v>4.6999999999999993</v>
      </c>
      <c r="I129">
        <v>96.40000000000002</v>
      </c>
      <c r="J129">
        <v>0</v>
      </c>
      <c r="K129">
        <v>153.70000000000002</v>
      </c>
      <c r="L129">
        <v>0</v>
      </c>
      <c r="M129">
        <v>215.69999999999996</v>
      </c>
      <c r="N129">
        <v>0</v>
      </c>
      <c r="O129">
        <v>277.69999999999993</v>
      </c>
      <c r="P129">
        <v>0</v>
      </c>
      <c r="Q129">
        <v>339.69999999999993</v>
      </c>
      <c r="R129">
        <v>0</v>
      </c>
      <c r="S129">
        <v>401.70000000000005</v>
      </c>
      <c r="EG129" s="12">
        <f>Dataset!H9</f>
        <v>13918692.147841666</v>
      </c>
      <c r="EH129" s="12">
        <f>Dataset!K9</f>
        <v>7798486.9309420949</v>
      </c>
      <c r="EI129" s="12">
        <f>Dataset!N9</f>
        <v>23781727.140488934</v>
      </c>
      <c r="EJ129" s="12">
        <f>Dataset!Q9</f>
        <v>15427670.72056099</v>
      </c>
      <c r="EK129" s="5"/>
      <c r="EN129" s="109"/>
      <c r="EO129" s="53"/>
      <c r="EP129" s="53"/>
      <c r="EQ129" s="53"/>
      <c r="ER129" s="53"/>
      <c r="ES129" s="110"/>
      <c r="EW129" s="12">
        <f t="shared" si="99"/>
        <v>15002385.65133781</v>
      </c>
      <c r="EX129" s="12">
        <f t="shared" si="100"/>
        <v>8009704.6693410706</v>
      </c>
      <c r="EY129" s="12">
        <f t="shared" si="101"/>
        <v>23845788.248362117</v>
      </c>
      <c r="EZ129" s="12">
        <f t="shared" si="102"/>
        <v>14971178.519011507</v>
      </c>
    </row>
    <row r="130" spans="1:156">
      <c r="A130">
        <v>2012</v>
      </c>
      <c r="B130">
        <v>9</v>
      </c>
      <c r="C130" s="15">
        <v>15.67333333333333</v>
      </c>
      <c r="D130">
        <v>190.3</v>
      </c>
      <c r="E130">
        <v>0.5</v>
      </c>
      <c r="F130">
        <v>133.9</v>
      </c>
      <c r="G130">
        <v>4.1000000000000014</v>
      </c>
      <c r="H130">
        <v>90.6</v>
      </c>
      <c r="I130">
        <v>20.8</v>
      </c>
      <c r="J130">
        <v>56.399999999999991</v>
      </c>
      <c r="K130">
        <v>46.599999999999987</v>
      </c>
      <c r="L130">
        <v>29.200000000000003</v>
      </c>
      <c r="M130">
        <v>79.400000000000006</v>
      </c>
      <c r="N130">
        <v>10.100000000000001</v>
      </c>
      <c r="O130">
        <v>120.30000000000001</v>
      </c>
      <c r="P130">
        <v>0</v>
      </c>
      <c r="Q130">
        <v>170.19999999999996</v>
      </c>
      <c r="R130">
        <v>0</v>
      </c>
      <c r="S130">
        <v>230.19999999999996</v>
      </c>
      <c r="EG130" s="12">
        <f>Dataset!H10</f>
        <v>12603264.732541665</v>
      </c>
      <c r="EH130" s="12">
        <f>Dataset!K10</f>
        <v>6928089.1268420946</v>
      </c>
      <c r="EI130" s="12">
        <f>Dataset!N10</f>
        <v>21540490.734988932</v>
      </c>
      <c r="EJ130" s="12">
        <f>Dataset!Q10</f>
        <v>13901043.407560991</v>
      </c>
      <c r="EK130" s="5"/>
      <c r="EN130" s="109"/>
      <c r="EO130" s="53" t="s">
        <v>129</v>
      </c>
      <c r="EP130" s="53" t="s">
        <v>130</v>
      </c>
      <c r="EQ130" s="53" t="s">
        <v>131</v>
      </c>
      <c r="ER130" s="53" t="s">
        <v>132</v>
      </c>
      <c r="ES130" s="110"/>
      <c r="EW130" s="12">
        <f t="shared" si="99"/>
        <v>12758847.954446487</v>
      </c>
      <c r="EX130" s="12">
        <f t="shared" si="100"/>
        <v>6994096.888216326</v>
      </c>
      <c r="EY130" s="12">
        <f t="shared" si="101"/>
        <v>21224438.969183438</v>
      </c>
      <c r="EZ130" s="12">
        <f t="shared" si="102"/>
        <v>13642244.537860744</v>
      </c>
    </row>
    <row r="131" spans="1:156">
      <c r="A131">
        <v>2012</v>
      </c>
      <c r="B131">
        <v>10</v>
      </c>
      <c r="C131" s="15">
        <v>10.629032258064514</v>
      </c>
      <c r="D131">
        <v>352.50000000000006</v>
      </c>
      <c r="E131">
        <v>0</v>
      </c>
      <c r="F131">
        <v>290.5</v>
      </c>
      <c r="G131">
        <v>0</v>
      </c>
      <c r="H131">
        <v>228.50000000000003</v>
      </c>
      <c r="I131">
        <v>0</v>
      </c>
      <c r="J131">
        <v>169.70000000000002</v>
      </c>
      <c r="K131">
        <v>3.2000000000000028</v>
      </c>
      <c r="L131">
        <v>117.6</v>
      </c>
      <c r="M131">
        <v>13.100000000000001</v>
      </c>
      <c r="N131">
        <v>73.199999999999989</v>
      </c>
      <c r="O131">
        <v>30.7</v>
      </c>
      <c r="P131">
        <v>39.9</v>
      </c>
      <c r="Q131">
        <v>59.399999999999991</v>
      </c>
      <c r="R131">
        <v>19.400000000000002</v>
      </c>
      <c r="S131">
        <v>100.9</v>
      </c>
      <c r="EG131" s="12">
        <f>Dataset!H11</f>
        <v>13162418.538641667</v>
      </c>
      <c r="EH131" s="12">
        <f>Dataset!K11</f>
        <v>6739400.565742095</v>
      </c>
      <c r="EI131" s="12">
        <f>Dataset!N11</f>
        <v>21703952.709188934</v>
      </c>
      <c r="EJ131" s="12">
        <f>Dataset!Q11</f>
        <v>12975024.451560991</v>
      </c>
      <c r="EK131" s="5"/>
      <c r="EN131" s="109" t="s">
        <v>133</v>
      </c>
      <c r="EO131" s="53">
        <v>18071624.765734099</v>
      </c>
      <c r="EP131" s="53">
        <v>316832.54255706997</v>
      </c>
      <c r="EQ131" s="53">
        <v>57.038410953252601</v>
      </c>
      <c r="ER131" s="111">
        <v>3.1197276548694402E-87</v>
      </c>
      <c r="ES131" s="110"/>
      <c r="EW131" s="12">
        <f t="shared" si="99"/>
        <v>13318916.587429563</v>
      </c>
      <c r="EX131" s="12">
        <f t="shared" si="100"/>
        <v>6800687.0820027106</v>
      </c>
      <c r="EY131" s="12">
        <f t="shared" si="101"/>
        <v>20670056.510225557</v>
      </c>
      <c r="EZ131" s="12">
        <f t="shared" si="102"/>
        <v>12762785.291152712</v>
      </c>
    </row>
    <row r="132" spans="1:156">
      <c r="A132">
        <v>2012</v>
      </c>
      <c r="B132">
        <v>11</v>
      </c>
      <c r="C132" s="15">
        <v>1.7533333333333332</v>
      </c>
      <c r="D132">
        <v>607.4</v>
      </c>
      <c r="E132">
        <v>0</v>
      </c>
      <c r="F132">
        <v>547.39999999999986</v>
      </c>
      <c r="G132">
        <v>0</v>
      </c>
      <c r="H132">
        <v>487.39999999999992</v>
      </c>
      <c r="I132">
        <v>0</v>
      </c>
      <c r="J132">
        <v>427.4</v>
      </c>
      <c r="K132">
        <v>0</v>
      </c>
      <c r="L132">
        <v>367.4</v>
      </c>
      <c r="M132">
        <v>0</v>
      </c>
      <c r="N132">
        <v>307.39999999999998</v>
      </c>
      <c r="O132">
        <v>0</v>
      </c>
      <c r="P132">
        <v>247.39999999999995</v>
      </c>
      <c r="Q132">
        <v>0</v>
      </c>
      <c r="R132">
        <v>190.7</v>
      </c>
      <c r="S132">
        <v>3.2999999999999989</v>
      </c>
      <c r="EG132" s="12">
        <f>Dataset!H12</f>
        <v>16904275.755341668</v>
      </c>
      <c r="EH132" s="12">
        <f>Dataset!K12</f>
        <v>7358864.0259420946</v>
      </c>
      <c r="EI132" s="12">
        <f>Dataset!N12</f>
        <v>23698375.78438893</v>
      </c>
      <c r="EJ132" s="12">
        <f>Dataset!Q12</f>
        <v>12215266.684560992</v>
      </c>
      <c r="EK132" s="5"/>
      <c r="EN132" s="109" t="s">
        <v>34</v>
      </c>
      <c r="EO132" s="53">
        <v>11550.338605728601</v>
      </c>
      <c r="EP132" s="53">
        <v>584.39027723203401</v>
      </c>
      <c r="EQ132" s="53">
        <v>19.764768607097398</v>
      </c>
      <c r="ER132" s="111">
        <v>4.3278669837677297E-39</v>
      </c>
      <c r="ES132" s="110"/>
      <c r="EW132" s="12">
        <f t="shared" si="99"/>
        <v>17409649.431285769</v>
      </c>
      <c r="EX132" s="12">
        <f t="shared" si="100"/>
        <v>7771541.8279574048</v>
      </c>
      <c r="EY132" s="12">
        <f t="shared" si="101"/>
        <v>23008239.485822503</v>
      </c>
      <c r="EZ132" s="12">
        <f t="shared" si="102"/>
        <v>12510752.881573947</v>
      </c>
    </row>
    <row r="133" spans="1:156">
      <c r="A133">
        <v>2012</v>
      </c>
      <c r="B133">
        <v>12</v>
      </c>
      <c r="C133" s="15">
        <v>-1.0580645161290323</v>
      </c>
      <c r="D133">
        <v>714.80000000000007</v>
      </c>
      <c r="E133">
        <v>0</v>
      </c>
      <c r="F133">
        <v>652.80000000000007</v>
      </c>
      <c r="G133">
        <v>0</v>
      </c>
      <c r="H133">
        <v>590.80000000000007</v>
      </c>
      <c r="I133">
        <v>0</v>
      </c>
      <c r="J133">
        <v>528.79999999999995</v>
      </c>
      <c r="K133">
        <v>0</v>
      </c>
      <c r="L133">
        <v>466.8</v>
      </c>
      <c r="M133">
        <v>0</v>
      </c>
      <c r="N133">
        <v>404.8</v>
      </c>
      <c r="O133">
        <v>0</v>
      </c>
      <c r="P133">
        <v>342.8</v>
      </c>
      <c r="Q133">
        <v>0</v>
      </c>
      <c r="R133">
        <v>281.60000000000002</v>
      </c>
      <c r="S133">
        <v>0.80000000000000071</v>
      </c>
      <c r="EG133" s="12">
        <f>Dataset!H13</f>
        <v>19605055.756741665</v>
      </c>
      <c r="EH133" s="12">
        <f>Dataset!K13</f>
        <v>8008484.3062420944</v>
      </c>
      <c r="EI133" s="12">
        <f>Dataset!N13</f>
        <v>25107913.246388931</v>
      </c>
      <c r="EJ133" s="12">
        <f>Dataset!Q13</f>
        <v>11968584.360560991</v>
      </c>
      <c r="EK133" s="5"/>
      <c r="EN133" s="109" t="s">
        <v>39</v>
      </c>
      <c r="EO133" s="53">
        <v>20792.810524407701</v>
      </c>
      <c r="EP133" s="53">
        <v>1269.5440855481199</v>
      </c>
      <c r="EQ133" s="53">
        <v>16.378171314492501</v>
      </c>
      <c r="ER133" s="111">
        <v>4.6476696978480402E-32</v>
      </c>
      <c r="ES133" s="110"/>
      <c r="EW133" s="12">
        <f t="shared" si="99"/>
        <v>19186184.526737813</v>
      </c>
      <c r="EX133" s="12">
        <f t="shared" si="100"/>
        <v>8252008.4190039067</v>
      </c>
      <c r="EY133" s="12">
        <f t="shared" si="101"/>
        <v>24179443.820443384</v>
      </c>
      <c r="EZ133" s="12">
        <f t="shared" si="102"/>
        <v>12706045.214472905</v>
      </c>
    </row>
    <row r="134" spans="1:156">
      <c r="A134">
        <v>2013</v>
      </c>
      <c r="B134">
        <v>1</v>
      </c>
      <c r="C134" s="15">
        <v>-4.5419354838709669</v>
      </c>
      <c r="D134">
        <v>822.8</v>
      </c>
      <c r="E134">
        <v>0</v>
      </c>
      <c r="F134">
        <v>760.8</v>
      </c>
      <c r="G134">
        <v>0</v>
      </c>
      <c r="H134">
        <v>698.8</v>
      </c>
      <c r="I134">
        <v>0</v>
      </c>
      <c r="J134">
        <v>636.79999999999995</v>
      </c>
      <c r="K134">
        <v>0</v>
      </c>
      <c r="L134">
        <v>574.80000000000007</v>
      </c>
      <c r="M134">
        <v>0</v>
      </c>
      <c r="N134">
        <v>512.80000000000007</v>
      </c>
      <c r="O134">
        <v>0</v>
      </c>
      <c r="P134">
        <v>450.80000000000013</v>
      </c>
      <c r="Q134">
        <v>0</v>
      </c>
      <c r="R134">
        <v>388.80000000000013</v>
      </c>
      <c r="S134">
        <v>0</v>
      </c>
      <c r="EG134" s="12">
        <f>Dataset!H14</f>
        <v>21993767.832218502</v>
      </c>
      <c r="EH134" s="12">
        <f>Dataset!K14</f>
        <v>8692578.1217623129</v>
      </c>
      <c r="EI134" s="12">
        <f>Dataset!N14</f>
        <v>27268984.40138885</v>
      </c>
      <c r="EJ134" s="12">
        <f>Dataset!Q14</f>
        <v>12934842.524345918</v>
      </c>
      <c r="EK134" s="5"/>
      <c r="EN134" s="109"/>
      <c r="EO134" s="53"/>
      <c r="EP134" s="53"/>
      <c r="EQ134" s="53"/>
      <c r="ER134" s="53"/>
      <c r="ES134" s="110"/>
      <c r="EW134" s="12">
        <f t="shared" si="99"/>
        <v>21041753.098389849</v>
      </c>
      <c r="EX134" s="12">
        <f t="shared" si="100"/>
        <v>8763747.9834321328</v>
      </c>
      <c r="EY134" s="12">
        <f t="shared" si="101"/>
        <v>25426880.389862072</v>
      </c>
      <c r="EZ134" s="12">
        <f t="shared" si="102"/>
        <v>12938128.85735021</v>
      </c>
    </row>
    <row r="135" spans="1:156">
      <c r="A135">
        <v>2013</v>
      </c>
      <c r="B135">
        <v>2</v>
      </c>
      <c r="C135" s="15">
        <v>-6.3571428571428585</v>
      </c>
      <c r="D135">
        <v>793.99999999999989</v>
      </c>
      <c r="E135">
        <v>0</v>
      </c>
      <c r="F135">
        <v>737.99999999999989</v>
      </c>
      <c r="G135">
        <v>0</v>
      </c>
      <c r="H135">
        <v>681.99999999999989</v>
      </c>
      <c r="I135">
        <v>0</v>
      </c>
      <c r="J135">
        <v>625.99999999999989</v>
      </c>
      <c r="K135">
        <v>0</v>
      </c>
      <c r="L135">
        <v>570</v>
      </c>
      <c r="M135">
        <v>0</v>
      </c>
      <c r="N135">
        <v>514</v>
      </c>
      <c r="O135">
        <v>0</v>
      </c>
      <c r="P135">
        <v>457.99999999999989</v>
      </c>
      <c r="Q135">
        <v>0</v>
      </c>
      <c r="R135">
        <v>401.99999999999989</v>
      </c>
      <c r="S135">
        <v>0</v>
      </c>
      <c r="EG135" s="12">
        <f>Dataset!H15</f>
        <v>19721696.8191185</v>
      </c>
      <c r="EH135" s="12">
        <f>Dataset!K15</f>
        <v>7930701.4310623128</v>
      </c>
      <c r="EI135" s="12">
        <f>Dataset!N15</f>
        <v>24671848.804588847</v>
      </c>
      <c r="EJ135" s="12">
        <f>Dataset!Q15</f>
        <v>11897678.539545918</v>
      </c>
      <c r="EK135" s="5"/>
      <c r="EN135" s="109" t="s">
        <v>135</v>
      </c>
      <c r="EO135" s="53"/>
      <c r="EP135" s="53"/>
      <c r="EQ135" s="53"/>
      <c r="ER135" s="53"/>
      <c r="ES135" s="110"/>
      <c r="EW135" s="12">
        <f t="shared" si="99"/>
        <v>20753109.098355085</v>
      </c>
      <c r="EX135" s="12">
        <f t="shared" si="100"/>
        <v>8712574.026989311</v>
      </c>
      <c r="EY135" s="12">
        <f t="shared" si="101"/>
        <v>25302136.7329202</v>
      </c>
      <c r="EZ135" s="12">
        <f t="shared" si="102"/>
        <v>12940777.598963333</v>
      </c>
    </row>
    <row r="136" spans="1:156">
      <c r="A136">
        <v>2013</v>
      </c>
      <c r="B136">
        <v>3</v>
      </c>
      <c r="C136" s="15">
        <v>-0.64838709677419415</v>
      </c>
      <c r="D136">
        <v>702.10000000000036</v>
      </c>
      <c r="E136">
        <v>0</v>
      </c>
      <c r="F136">
        <v>640.10000000000025</v>
      </c>
      <c r="G136">
        <v>0</v>
      </c>
      <c r="H136">
        <v>578.10000000000025</v>
      </c>
      <c r="I136">
        <v>0</v>
      </c>
      <c r="J136">
        <v>516.10000000000014</v>
      </c>
      <c r="K136">
        <v>0</v>
      </c>
      <c r="L136">
        <v>454.10000000000014</v>
      </c>
      <c r="M136">
        <v>0</v>
      </c>
      <c r="N136">
        <v>392.10000000000008</v>
      </c>
      <c r="O136">
        <v>0</v>
      </c>
      <c r="P136">
        <v>330.10000000000008</v>
      </c>
      <c r="Q136">
        <v>0</v>
      </c>
      <c r="R136">
        <v>268.09999999999997</v>
      </c>
      <c r="S136">
        <v>0</v>
      </c>
      <c r="EG136" s="12">
        <f>Dataset!H16</f>
        <v>18947442.3631185</v>
      </c>
      <c r="EH136" s="12">
        <f>Dataset!K16</f>
        <v>8016591.7657623123</v>
      </c>
      <c r="EI136" s="12">
        <f>Dataset!N16</f>
        <v>25155245.816488847</v>
      </c>
      <c r="EJ136" s="12">
        <f>Dataset!Q16</f>
        <v>12756629.845945917</v>
      </c>
      <c r="EK136" s="5"/>
      <c r="EN136" s="109" t="s">
        <v>136</v>
      </c>
      <c r="EO136" s="53">
        <v>23030619.172661498</v>
      </c>
      <c r="EP136" s="53" t="s">
        <v>137</v>
      </c>
      <c r="EQ136" s="53">
        <v>2109469.0516105401</v>
      </c>
      <c r="ER136" s="53"/>
      <c r="ES136" s="110"/>
      <c r="EW136" s="12">
        <f t="shared" si="99"/>
        <v>18967983.407663919</v>
      </c>
      <c r="EX136" s="12">
        <f t="shared" si="100"/>
        <v>8191831.6368905883</v>
      </c>
      <c r="EY136" s="12">
        <f t="shared" si="101"/>
        <v>24032754.520150632</v>
      </c>
      <c r="EZ136" s="12">
        <f t="shared" si="102"/>
        <v>12671709.59676346</v>
      </c>
    </row>
    <row r="137" spans="1:156">
      <c r="A137">
        <v>2013</v>
      </c>
      <c r="B137">
        <v>4</v>
      </c>
      <c r="C137" s="15">
        <v>4.9166666666666679</v>
      </c>
      <c r="D137">
        <v>512.50000000000011</v>
      </c>
      <c r="E137">
        <v>0</v>
      </c>
      <c r="F137">
        <v>452.50000000000006</v>
      </c>
      <c r="G137">
        <v>0</v>
      </c>
      <c r="H137">
        <v>392.50000000000011</v>
      </c>
      <c r="I137">
        <v>0</v>
      </c>
      <c r="J137">
        <v>332.50000000000017</v>
      </c>
      <c r="K137">
        <v>0</v>
      </c>
      <c r="L137">
        <v>272.50000000000006</v>
      </c>
      <c r="M137">
        <v>0</v>
      </c>
      <c r="N137">
        <v>213.3</v>
      </c>
      <c r="O137">
        <v>0.80000000000000071</v>
      </c>
      <c r="P137">
        <v>157.19999999999999</v>
      </c>
      <c r="Q137">
        <v>4.7000000000000011</v>
      </c>
      <c r="R137">
        <v>108.6</v>
      </c>
      <c r="S137">
        <v>16.100000000000001</v>
      </c>
      <c r="EG137" s="12">
        <f>Dataset!H17</f>
        <v>15404627.0198185</v>
      </c>
      <c r="EH137" s="12">
        <f>Dataset!K17</f>
        <v>7059066.7556623127</v>
      </c>
      <c r="EI137" s="12">
        <f>Dataset!N17</f>
        <v>22466643.010788847</v>
      </c>
      <c r="EJ137" s="12">
        <f>Dataset!Q17</f>
        <v>12118700.742945917</v>
      </c>
      <c r="EK137" s="5"/>
      <c r="EN137" s="109" t="s">
        <v>138</v>
      </c>
      <c r="EO137" s="53">
        <v>73566683258223</v>
      </c>
      <c r="EP137" s="53" t="s">
        <v>139</v>
      </c>
      <c r="EQ137" s="53">
        <v>792953.38487397996</v>
      </c>
      <c r="ER137" s="53"/>
      <c r="ES137" s="110"/>
      <c r="EW137" s="12">
        <f t="shared" si="99"/>
        <v>15779154.454898935</v>
      </c>
      <c r="EX137" s="12">
        <f t="shared" si="100"/>
        <v>7328394.5783977201</v>
      </c>
      <c r="EY137" s="12">
        <f t="shared" si="101"/>
        <v>21928746.600558389</v>
      </c>
      <c r="EZ137" s="12">
        <f t="shared" si="102"/>
        <v>12403897.030273553</v>
      </c>
    </row>
    <row r="138" spans="1:156">
      <c r="A138">
        <v>2013</v>
      </c>
      <c r="B138">
        <v>5</v>
      </c>
      <c r="C138" s="15">
        <v>13.451612903225804</v>
      </c>
      <c r="D138">
        <v>265</v>
      </c>
      <c r="E138">
        <v>0</v>
      </c>
      <c r="F138">
        <v>203.00000000000003</v>
      </c>
      <c r="G138">
        <v>0</v>
      </c>
      <c r="H138">
        <v>142.50000000000003</v>
      </c>
      <c r="I138">
        <v>1.5</v>
      </c>
      <c r="J138">
        <v>88.399999999999991</v>
      </c>
      <c r="K138">
        <v>9.3999999999999986</v>
      </c>
      <c r="L138">
        <v>52.100000000000009</v>
      </c>
      <c r="M138">
        <v>35.099999999999994</v>
      </c>
      <c r="N138">
        <v>28.900000000000002</v>
      </c>
      <c r="O138">
        <v>73.899999999999991</v>
      </c>
      <c r="P138">
        <v>16</v>
      </c>
      <c r="Q138">
        <v>123.00000000000001</v>
      </c>
      <c r="R138">
        <v>7.4</v>
      </c>
      <c r="S138">
        <v>176.4</v>
      </c>
      <c r="EG138" s="12">
        <f>Dataset!H18</f>
        <v>11349542.074418502</v>
      </c>
      <c r="EH138" s="12">
        <f>Dataset!K18</f>
        <v>6548073.4908623118</v>
      </c>
      <c r="EI138" s="12">
        <f>Dataset!N18</f>
        <v>21076292.423888844</v>
      </c>
      <c r="EJ138" s="12">
        <f>Dataset!Q18</f>
        <v>12476057.255945915</v>
      </c>
      <c r="EK138" s="5"/>
      <c r="EN138" s="109" t="s">
        <v>140</v>
      </c>
      <c r="EO138" s="53">
        <v>0.86109426690955004</v>
      </c>
      <c r="EP138" s="53" t="s">
        <v>141</v>
      </c>
      <c r="EQ138" s="53">
        <v>0.85871980993364505</v>
      </c>
      <c r="ER138" s="53"/>
      <c r="ES138" s="110"/>
      <c r="EW138" s="12">
        <f t="shared" si="99"/>
        <v>12441677.882729346</v>
      </c>
      <c r="EX138" s="12">
        <f t="shared" si="100"/>
        <v>6767551.765787838</v>
      </c>
      <c r="EY138" s="12">
        <f t="shared" si="101"/>
        <v>20629263.396234233</v>
      </c>
      <c r="EZ138" s="12">
        <f t="shared" si="102"/>
        <v>13259857.859863672</v>
      </c>
    </row>
    <row r="139" spans="1:156">
      <c r="A139">
        <v>2013</v>
      </c>
      <c r="B139">
        <v>6</v>
      </c>
      <c r="C139" s="15">
        <v>16.809999999999999</v>
      </c>
      <c r="D139">
        <v>159.5</v>
      </c>
      <c r="E139">
        <v>3.8000000000000007</v>
      </c>
      <c r="F139">
        <v>108.10000000000002</v>
      </c>
      <c r="G139">
        <v>12.400000000000002</v>
      </c>
      <c r="H139">
        <v>62.2</v>
      </c>
      <c r="I139">
        <v>26.500000000000004</v>
      </c>
      <c r="J139">
        <v>26.7</v>
      </c>
      <c r="K139">
        <v>50.999999999999993</v>
      </c>
      <c r="L139">
        <v>6.9</v>
      </c>
      <c r="M139">
        <v>91.200000000000017</v>
      </c>
      <c r="N139">
        <v>0</v>
      </c>
      <c r="O139">
        <v>144.29999999999998</v>
      </c>
      <c r="P139">
        <v>0</v>
      </c>
      <c r="Q139">
        <v>204.29999999999998</v>
      </c>
      <c r="R139">
        <v>0</v>
      </c>
      <c r="S139">
        <v>264.29999999999995</v>
      </c>
      <c r="EG139" s="12">
        <f>Dataset!H19</f>
        <v>11929769.810818501</v>
      </c>
      <c r="EH139" s="12">
        <f>Dataset!K19</f>
        <v>6690830.9947623136</v>
      </c>
      <c r="EI139" s="12">
        <f>Dataset!N19</f>
        <v>21550478.901388846</v>
      </c>
      <c r="EJ139" s="12">
        <f>Dataset!Q19</f>
        <v>12665697.473945918</v>
      </c>
      <c r="EK139" s="5"/>
      <c r="EN139" s="109" t="s">
        <v>241</v>
      </c>
      <c r="EO139" s="53">
        <v>320.07751769155999</v>
      </c>
      <c r="EP139" s="53" t="s">
        <v>142</v>
      </c>
      <c r="EQ139" s="111">
        <v>3.6021453992342399E-48</v>
      </c>
      <c r="ER139" s="53"/>
      <c r="ES139" s="110"/>
      <c r="EW139" s="12">
        <f t="shared" si="99"/>
        <v>12592904.662221884</v>
      </c>
      <c r="EX139" s="12">
        <f t="shared" si="100"/>
        <v>7048974.5390521064</v>
      </c>
      <c r="EY139" s="12">
        <f t="shared" si="101"/>
        <v>21380421.365179081</v>
      </c>
      <c r="EZ139" s="12">
        <f t="shared" si="102"/>
        <v>13888620.69831989</v>
      </c>
    </row>
    <row r="140" spans="1:156">
      <c r="A140">
        <v>2013</v>
      </c>
      <c r="B140">
        <v>7</v>
      </c>
      <c r="C140" s="15">
        <v>21.393548387096772</v>
      </c>
      <c r="D140">
        <v>47.800000000000004</v>
      </c>
      <c r="E140">
        <v>29</v>
      </c>
      <c r="F140">
        <v>19.099999999999998</v>
      </c>
      <c r="G140">
        <v>62.3</v>
      </c>
      <c r="H140">
        <v>4.5</v>
      </c>
      <c r="I140">
        <v>109.70000000000002</v>
      </c>
      <c r="J140">
        <v>0.19999999999999929</v>
      </c>
      <c r="K140">
        <v>167.4</v>
      </c>
      <c r="L140">
        <v>0</v>
      </c>
      <c r="M140">
        <v>229.20000000000002</v>
      </c>
      <c r="N140">
        <v>0</v>
      </c>
      <c r="O140">
        <v>291.2000000000001</v>
      </c>
      <c r="P140">
        <v>0</v>
      </c>
      <c r="Q140">
        <v>353.20000000000005</v>
      </c>
      <c r="R140">
        <v>0</v>
      </c>
      <c r="S140">
        <v>415.2</v>
      </c>
      <c r="EG140" s="12">
        <f>Dataset!H20</f>
        <v>13817588.114418501</v>
      </c>
      <c r="EH140" s="12">
        <f>Dataset!K20</f>
        <v>7609432.4498623125</v>
      </c>
      <c r="EI140" s="12">
        <f>Dataset!N20</f>
        <v>24335645.290688846</v>
      </c>
      <c r="EJ140" s="12">
        <f>Dataset!Q20</f>
        <v>15388833.061945917</v>
      </c>
      <c r="EK140" s="5"/>
      <c r="EN140" s="112" t="s">
        <v>143</v>
      </c>
      <c r="EO140" s="113">
        <v>-0.30372678266673198</v>
      </c>
      <c r="EP140" s="113" t="s">
        <v>144</v>
      </c>
      <c r="EQ140" s="113">
        <v>2.6025614587824801</v>
      </c>
      <c r="ER140" s="113"/>
      <c r="ES140" s="114"/>
      <c r="EW140" s="12">
        <f t="shared" si="99"/>
        <v>15367342.123778816</v>
      </c>
      <c r="EX140" s="12">
        <f t="shared" si="100"/>
        <v>8120680.7276687426</v>
      </c>
      <c r="EY140" s="12">
        <f t="shared" si="101"/>
        <v>24128801.25816277</v>
      </c>
      <c r="EZ140" s="12">
        <f t="shared" si="102"/>
        <v>15077543.370389504</v>
      </c>
    </row>
    <row r="141" spans="1:156">
      <c r="A141">
        <v>2013</v>
      </c>
      <c r="B141">
        <v>8</v>
      </c>
      <c r="C141" s="15">
        <v>19.261290322580646</v>
      </c>
      <c r="D141">
        <v>88.300000000000026</v>
      </c>
      <c r="E141">
        <v>3.4000000000000021</v>
      </c>
      <c r="F141">
        <v>43.3</v>
      </c>
      <c r="G141">
        <v>20.400000000000002</v>
      </c>
      <c r="H141">
        <v>12.500000000000002</v>
      </c>
      <c r="I141">
        <v>51.599999999999994</v>
      </c>
      <c r="J141">
        <v>1.0999999999999996</v>
      </c>
      <c r="K141">
        <v>102.2</v>
      </c>
      <c r="L141">
        <v>0</v>
      </c>
      <c r="M141">
        <v>163.1</v>
      </c>
      <c r="N141">
        <v>0</v>
      </c>
      <c r="O141">
        <v>225.1</v>
      </c>
      <c r="P141">
        <v>0</v>
      </c>
      <c r="Q141">
        <v>287.09999999999997</v>
      </c>
      <c r="R141">
        <v>0</v>
      </c>
      <c r="S141">
        <v>349.10000000000008</v>
      </c>
      <c r="EG141" s="12">
        <f>Dataset!H21</f>
        <v>12901126.035518501</v>
      </c>
      <c r="EH141" s="12">
        <f>Dataset!K21</f>
        <v>7278736.166662313</v>
      </c>
      <c r="EI141" s="12">
        <f>Dataset!N21</f>
        <v>23638250.334188845</v>
      </c>
      <c r="EJ141" s="12">
        <f>Dataset!Q21</f>
        <v>14733868.410945917</v>
      </c>
      <c r="EK141" s="5"/>
      <c r="EW141" s="12">
        <f t="shared" si="99"/>
        <v>13701031.783421697</v>
      </c>
      <c r="EX141" s="12">
        <f t="shared" si="100"/>
        <v>7586213.6135123437</v>
      </c>
      <c r="EY141" s="12">
        <f t="shared" si="101"/>
        <v>22764791.787244573</v>
      </c>
      <c r="EZ141" s="12">
        <f t="shared" si="102"/>
        <v>14556749.542531312</v>
      </c>
    </row>
    <row r="142" spans="1:156">
      <c r="A142">
        <v>2013</v>
      </c>
      <c r="B142">
        <v>9</v>
      </c>
      <c r="C142" s="15">
        <v>14.430000000000003</v>
      </c>
      <c r="D142">
        <v>232.19999999999996</v>
      </c>
      <c r="E142">
        <v>5.0999999999999979</v>
      </c>
      <c r="F142">
        <v>176.89999999999998</v>
      </c>
      <c r="G142">
        <v>9.7999999999999972</v>
      </c>
      <c r="H142">
        <v>125.4</v>
      </c>
      <c r="I142">
        <v>18.299999999999997</v>
      </c>
      <c r="J142">
        <v>83.300000000000011</v>
      </c>
      <c r="K142">
        <v>36.199999999999996</v>
      </c>
      <c r="L142">
        <v>47.300000000000004</v>
      </c>
      <c r="M142">
        <v>60.199999999999996</v>
      </c>
      <c r="N142">
        <v>19.3</v>
      </c>
      <c r="O142">
        <v>92.199999999999989</v>
      </c>
      <c r="P142">
        <v>7.0999999999999988</v>
      </c>
      <c r="Q142">
        <v>139.99999999999997</v>
      </c>
      <c r="R142">
        <v>0.29999999999999982</v>
      </c>
      <c r="S142">
        <v>193.2</v>
      </c>
      <c r="EG142" s="12">
        <f>Dataset!H22</f>
        <v>12338501.260218501</v>
      </c>
      <c r="EH142" s="12">
        <f>Dataset!K22</f>
        <v>6625892.8788623121</v>
      </c>
      <c r="EI142" s="12">
        <f>Dataset!N22</f>
        <v>21753834.785788849</v>
      </c>
      <c r="EJ142" s="12">
        <f>Dataset!Q22</f>
        <v>13418520.319945917</v>
      </c>
      <c r="EK142" s="5"/>
      <c r="EW142" s="12">
        <f t="shared" si="99"/>
        <v>12832817.083660007</v>
      </c>
      <c r="EX142" s="12">
        <f t="shared" si="100"/>
        <v>6892535.8850348331</v>
      </c>
      <c r="EY142" s="12">
        <f t="shared" si="101"/>
        <v>20950865.101941679</v>
      </c>
      <c r="EZ142" s="12">
        <f t="shared" si="102"/>
        <v>13371033.075340187</v>
      </c>
    </row>
    <row r="143" spans="1:156">
      <c r="A143">
        <v>2013</v>
      </c>
      <c r="B143">
        <v>10</v>
      </c>
      <c r="C143" s="15">
        <v>10.477419354838711</v>
      </c>
      <c r="D143">
        <v>357.2000000000001</v>
      </c>
      <c r="E143">
        <v>0</v>
      </c>
      <c r="F143">
        <v>295.2</v>
      </c>
      <c r="G143">
        <v>0</v>
      </c>
      <c r="H143">
        <v>233.39999999999998</v>
      </c>
      <c r="I143">
        <v>0.19999999999999929</v>
      </c>
      <c r="J143">
        <v>175.5</v>
      </c>
      <c r="K143">
        <v>4.2999999999999972</v>
      </c>
      <c r="L143">
        <v>123.69999999999999</v>
      </c>
      <c r="M143">
        <v>14.499999999999996</v>
      </c>
      <c r="N143">
        <v>81.3</v>
      </c>
      <c r="O143">
        <v>34.099999999999994</v>
      </c>
      <c r="P143">
        <v>48.7</v>
      </c>
      <c r="Q143">
        <v>63.499999999999993</v>
      </c>
      <c r="R143">
        <v>28.3</v>
      </c>
      <c r="S143">
        <v>105.10000000000002</v>
      </c>
      <c r="EG143" s="12">
        <f>Dataset!H23</f>
        <v>13194174.115618503</v>
      </c>
      <c r="EH143" s="12">
        <f>Dataset!K23</f>
        <v>6618667.4886623127</v>
      </c>
      <c r="EI143" s="12">
        <f>Dataset!N23</f>
        <v>22026332.452288847</v>
      </c>
      <c r="EJ143" s="12">
        <f>Dataset!Q23</f>
        <v>13138119.025945919</v>
      </c>
      <c r="EK143" s="5"/>
      <c r="EN143" s="106" t="s">
        <v>246</v>
      </c>
      <c r="EO143" s="107"/>
      <c r="EP143" s="107"/>
      <c r="EQ143" s="107"/>
      <c r="ER143" s="107"/>
      <c r="ES143" s="108"/>
      <c r="EW143" s="12">
        <f t="shared" si="99"/>
        <v>13441308.10927313</v>
      </c>
      <c r="EX143" s="12">
        <f t="shared" si="100"/>
        <v>6855880.2463434776</v>
      </c>
      <c r="EY143" s="12">
        <f t="shared" si="101"/>
        <v>20807744.02992177</v>
      </c>
      <c r="EZ143" s="12">
        <f t="shared" si="102"/>
        <v>12813755.584136678</v>
      </c>
    </row>
    <row r="144" spans="1:156">
      <c r="A144">
        <v>2013</v>
      </c>
      <c r="B144">
        <v>11</v>
      </c>
      <c r="C144" s="15">
        <v>1.6366666666666669</v>
      </c>
      <c r="D144">
        <v>610.90000000000009</v>
      </c>
      <c r="E144">
        <v>0</v>
      </c>
      <c r="F144">
        <v>550.90000000000009</v>
      </c>
      <c r="G144">
        <v>0</v>
      </c>
      <c r="H144">
        <v>490.90000000000009</v>
      </c>
      <c r="I144">
        <v>0</v>
      </c>
      <c r="J144">
        <v>430.90000000000003</v>
      </c>
      <c r="K144">
        <v>0</v>
      </c>
      <c r="L144">
        <v>370.90000000000003</v>
      </c>
      <c r="M144">
        <v>0</v>
      </c>
      <c r="N144">
        <v>312.89999999999998</v>
      </c>
      <c r="O144">
        <v>2</v>
      </c>
      <c r="P144">
        <v>258.29999999999995</v>
      </c>
      <c r="Q144">
        <v>7.4</v>
      </c>
      <c r="R144">
        <v>205.79999999999998</v>
      </c>
      <c r="S144">
        <v>14.899999999999999</v>
      </c>
      <c r="EG144" s="12">
        <f>Dataset!H24</f>
        <v>17493043.4782185</v>
      </c>
      <c r="EH144" s="12">
        <f>Dataset!K24</f>
        <v>7394646.1028623125</v>
      </c>
      <c r="EI144" s="12">
        <f>Dataset!N24</f>
        <v>23988754.358188845</v>
      </c>
      <c r="EJ144" s="12">
        <f>Dataset!Q24</f>
        <v>12152566.485945916</v>
      </c>
      <c r="EK144" s="5"/>
      <c r="EN144" s="109" t="s">
        <v>236</v>
      </c>
      <c r="EO144" s="53"/>
      <c r="EP144" s="53"/>
      <c r="EQ144" s="53"/>
      <c r="ER144" s="53"/>
      <c r="ES144" s="110"/>
      <c r="EW144" s="12">
        <f t="shared" si="99"/>
        <v>17469783.597959679</v>
      </c>
      <c r="EX144" s="12">
        <f t="shared" si="100"/>
        <v>7804426.4830961153</v>
      </c>
      <c r="EY144" s="12">
        <f t="shared" si="101"/>
        <v>23090251.291991368</v>
      </c>
      <c r="EZ144" s="12">
        <f t="shared" si="102"/>
        <v>12614287.930707045</v>
      </c>
    </row>
    <row r="145" spans="1:156">
      <c r="A145">
        <v>2013</v>
      </c>
      <c r="B145">
        <v>12</v>
      </c>
      <c r="C145" s="15">
        <v>-5.5032258064516126</v>
      </c>
      <c r="D145">
        <v>852.60000000000025</v>
      </c>
      <c r="E145">
        <v>0</v>
      </c>
      <c r="F145">
        <v>790.60000000000025</v>
      </c>
      <c r="G145">
        <v>0</v>
      </c>
      <c r="H145">
        <v>728.60000000000014</v>
      </c>
      <c r="I145">
        <v>0</v>
      </c>
      <c r="J145">
        <v>666.60000000000014</v>
      </c>
      <c r="K145">
        <v>0</v>
      </c>
      <c r="L145">
        <v>604.60000000000014</v>
      </c>
      <c r="M145">
        <v>0</v>
      </c>
      <c r="N145">
        <v>542.6</v>
      </c>
      <c r="O145">
        <v>0</v>
      </c>
      <c r="P145">
        <v>480.6</v>
      </c>
      <c r="Q145">
        <v>0</v>
      </c>
      <c r="R145">
        <v>418.6</v>
      </c>
      <c r="S145">
        <v>0</v>
      </c>
      <c r="EG145" s="12">
        <f>Dataset!H25</f>
        <v>21369210.915018503</v>
      </c>
      <c r="EH145" s="12">
        <f>Dataset!K25</f>
        <v>8288097.326762314</v>
      </c>
      <c r="EI145" s="12">
        <f>Dataset!N25</f>
        <v>27025685.499988846</v>
      </c>
      <c r="EJ145" s="12">
        <f>Dataset!Q25</f>
        <v>12020268.093945917</v>
      </c>
      <c r="EK145" s="5"/>
      <c r="EN145" s="109" t="s">
        <v>247</v>
      </c>
      <c r="EO145" s="53"/>
      <c r="EP145" s="53"/>
      <c r="EQ145" s="53"/>
      <c r="ER145" s="53"/>
      <c r="ES145" s="110"/>
      <c r="EW145" s="12">
        <f t="shared" si="99"/>
        <v>21553752.574641988</v>
      </c>
      <c r="EX145" s="12">
        <f t="shared" si="100"/>
        <v>8904950.196579922</v>
      </c>
      <c r="EY145" s="12">
        <f t="shared" si="101"/>
        <v>25771080.480312787</v>
      </c>
      <c r="EZ145" s="12">
        <f t="shared" si="102"/>
        <v>13003905.940742796</v>
      </c>
    </row>
    <row r="146" spans="1:156">
      <c r="A146">
        <v>2014</v>
      </c>
      <c r="B146">
        <v>1</v>
      </c>
      <c r="C146" s="15">
        <v>-9.2322580645161292</v>
      </c>
      <c r="D146">
        <v>968.19999999999993</v>
      </c>
      <c r="E146">
        <v>0</v>
      </c>
      <c r="F146">
        <v>906.19999999999993</v>
      </c>
      <c r="G146">
        <v>0</v>
      </c>
      <c r="H146">
        <v>844.19999999999982</v>
      </c>
      <c r="I146">
        <v>0</v>
      </c>
      <c r="J146">
        <v>782.19999999999982</v>
      </c>
      <c r="K146">
        <v>0</v>
      </c>
      <c r="L146">
        <v>720.19999999999982</v>
      </c>
      <c r="M146">
        <v>0</v>
      </c>
      <c r="N146">
        <v>658.19999999999993</v>
      </c>
      <c r="O146">
        <v>0</v>
      </c>
      <c r="P146">
        <v>596.19999999999993</v>
      </c>
      <c r="Q146">
        <v>0</v>
      </c>
      <c r="R146">
        <v>534.20000000000005</v>
      </c>
      <c r="S146">
        <v>0</v>
      </c>
      <c r="EG146" s="12">
        <f>Dataset!H26</f>
        <v>24201839.656978115</v>
      </c>
      <c r="EH146" s="12">
        <f>Dataset!K26</f>
        <v>9988749.2108940259</v>
      </c>
      <c r="EI146" s="12">
        <f>Dataset!N26</f>
        <v>28046547.633575913</v>
      </c>
      <c r="EJ146" s="12">
        <f>Dataset!Q26</f>
        <v>12923953.034906618</v>
      </c>
      <c r="EK146" s="5"/>
      <c r="EN146" s="109"/>
      <c r="EO146" s="53"/>
      <c r="EP146" s="53"/>
      <c r="EQ146" s="53"/>
      <c r="ER146" s="53"/>
      <c r="ES146" s="110"/>
      <c r="EW146" s="12">
        <f t="shared" si="99"/>
        <v>23539898.193928793</v>
      </c>
      <c r="EX146" s="12">
        <f t="shared" si="100"/>
        <v>9452701.0636901334</v>
      </c>
      <c r="EY146" s="12">
        <f t="shared" si="101"/>
        <v>27106299.623135008</v>
      </c>
      <c r="EZ146" s="12">
        <f t="shared" si="102"/>
        <v>13259068.049473768</v>
      </c>
    </row>
    <row r="147" spans="1:156">
      <c r="A147">
        <v>2014</v>
      </c>
      <c r="B147">
        <v>2</v>
      </c>
      <c r="C147" s="15">
        <v>-9.1464285714285722</v>
      </c>
      <c r="D147">
        <v>872.09999999999991</v>
      </c>
      <c r="E147">
        <v>0</v>
      </c>
      <c r="F147">
        <v>816.09999999999991</v>
      </c>
      <c r="G147">
        <v>0</v>
      </c>
      <c r="H147">
        <v>760.09999999999991</v>
      </c>
      <c r="I147">
        <v>0</v>
      </c>
      <c r="J147">
        <v>704.09999999999991</v>
      </c>
      <c r="K147">
        <v>0</v>
      </c>
      <c r="L147">
        <v>648.09999999999991</v>
      </c>
      <c r="M147">
        <v>0</v>
      </c>
      <c r="N147">
        <v>592.09999999999991</v>
      </c>
      <c r="O147">
        <v>0</v>
      </c>
      <c r="P147">
        <v>536.09999999999991</v>
      </c>
      <c r="Q147">
        <v>0</v>
      </c>
      <c r="R147">
        <v>480.09999999999997</v>
      </c>
      <c r="S147">
        <v>0</v>
      </c>
      <c r="EG147" s="12">
        <f>Dataset!H27</f>
        <v>20906119.389278114</v>
      </c>
      <c r="EH147" s="12">
        <f>Dataset!K27</f>
        <v>8934920.7579940259</v>
      </c>
      <c r="EI147" s="12">
        <f>Dataset!N27</f>
        <v>25268108.175075911</v>
      </c>
      <c r="EJ147" s="12">
        <f>Dataset!Q27</f>
        <v>11737314.593906619</v>
      </c>
      <c r="EK147" s="5"/>
      <c r="EN147" s="109"/>
      <c r="EO147" s="53" t="s">
        <v>129</v>
      </c>
      <c r="EP147" s="53" t="s">
        <v>130</v>
      </c>
      <c r="EQ147" s="53" t="s">
        <v>131</v>
      </c>
      <c r="ER147" s="53" t="s">
        <v>132</v>
      </c>
      <c r="ES147" s="110"/>
      <c r="EW147" s="12">
        <f t="shared" si="99"/>
        <v>22094960.074707158</v>
      </c>
      <c r="EX147" s="12">
        <f t="shared" si="100"/>
        <v>9082637.5453397222</v>
      </c>
      <c r="EY147" s="12">
        <f t="shared" si="101"/>
        <v>26204218.178027608</v>
      </c>
      <c r="EZ147" s="12">
        <f t="shared" si="102"/>
        <v>13113166.532284172</v>
      </c>
    </row>
    <row r="148" spans="1:156">
      <c r="A148">
        <v>2014</v>
      </c>
      <c r="B148">
        <v>3</v>
      </c>
      <c r="C148" s="15">
        <v>-5.435483870967742</v>
      </c>
      <c r="D148">
        <v>850.5</v>
      </c>
      <c r="E148">
        <v>0</v>
      </c>
      <c r="F148">
        <v>788.49999999999989</v>
      </c>
      <c r="G148">
        <v>0</v>
      </c>
      <c r="H148">
        <v>726.49999999999989</v>
      </c>
      <c r="I148">
        <v>0</v>
      </c>
      <c r="J148">
        <v>664.5</v>
      </c>
      <c r="K148">
        <v>0</v>
      </c>
      <c r="L148">
        <v>602.49999999999989</v>
      </c>
      <c r="M148">
        <v>0</v>
      </c>
      <c r="N148">
        <v>540.5</v>
      </c>
      <c r="O148">
        <v>0</v>
      </c>
      <c r="P148">
        <v>478.50000000000006</v>
      </c>
      <c r="Q148">
        <v>0</v>
      </c>
      <c r="R148">
        <v>416.50000000000006</v>
      </c>
      <c r="S148">
        <v>0</v>
      </c>
      <c r="EG148" s="12">
        <f>Dataset!H28</f>
        <v>20633682.209178116</v>
      </c>
      <c r="EH148" s="12">
        <f>Dataset!K28</f>
        <v>9083539.4957940262</v>
      </c>
      <c r="EI148" s="12">
        <f>Dataset!N28</f>
        <v>26528773.030575909</v>
      </c>
      <c r="EJ148" s="12">
        <f>Dataset!Q28</f>
        <v>12869193.312906619</v>
      </c>
      <c r="EK148" s="5"/>
      <c r="EN148" s="109" t="s">
        <v>133</v>
      </c>
      <c r="EO148" s="53">
        <v>11806233.274675099</v>
      </c>
      <c r="EP148" s="53">
        <v>242919.800904092</v>
      </c>
      <c r="EQ148" s="53">
        <v>48.601362386824803</v>
      </c>
      <c r="ER148" s="111">
        <v>1.9951951122540401E-79</v>
      </c>
      <c r="ES148" s="110"/>
      <c r="EW148" s="12">
        <f t="shared" si="99"/>
        <v>21517672.074637637</v>
      </c>
      <c r="EX148" s="12">
        <f t="shared" si="100"/>
        <v>8894999.7050493732</v>
      </c>
      <c r="EY148" s="12">
        <f t="shared" si="101"/>
        <v>25746824.769240752</v>
      </c>
      <c r="EZ148" s="12">
        <f t="shared" si="102"/>
        <v>12999270.642919829</v>
      </c>
    </row>
    <row r="149" spans="1:156">
      <c r="A149">
        <v>2014</v>
      </c>
      <c r="B149">
        <v>4</v>
      </c>
      <c r="C149" s="15">
        <v>5.053333333333331</v>
      </c>
      <c r="D149">
        <v>508.4</v>
      </c>
      <c r="E149">
        <v>0</v>
      </c>
      <c r="F149">
        <v>448.4</v>
      </c>
      <c r="G149">
        <v>0</v>
      </c>
      <c r="H149">
        <v>388.4</v>
      </c>
      <c r="I149">
        <v>0</v>
      </c>
      <c r="J149">
        <v>328.4</v>
      </c>
      <c r="K149">
        <v>0</v>
      </c>
      <c r="L149">
        <v>268.40000000000003</v>
      </c>
      <c r="M149">
        <v>0</v>
      </c>
      <c r="N149">
        <v>209.10000000000002</v>
      </c>
      <c r="O149">
        <v>0.69999999999999929</v>
      </c>
      <c r="P149">
        <v>151.10000000000005</v>
      </c>
      <c r="Q149">
        <v>2.6999999999999993</v>
      </c>
      <c r="R149">
        <v>101.00000000000001</v>
      </c>
      <c r="S149">
        <v>12.599999999999998</v>
      </c>
      <c r="EG149" s="12">
        <f>Dataset!H29</f>
        <v>15763605.975378111</v>
      </c>
      <c r="EH149" s="12">
        <f>Dataset!K29</f>
        <v>7471400.6048940262</v>
      </c>
      <c r="EI149" s="12">
        <f>Dataset!N29</f>
        <v>22457875.728275914</v>
      </c>
      <c r="EJ149" s="12">
        <f>Dataset!Q29</f>
        <v>11645861.14590662</v>
      </c>
      <c r="EK149" s="5"/>
      <c r="EN149" s="109" t="s">
        <v>38</v>
      </c>
      <c r="EO149" s="53">
        <v>2207.2846776035699</v>
      </c>
      <c r="EP149" s="53">
        <v>578.35371562432897</v>
      </c>
      <c r="EQ149" s="53">
        <v>3.8164960611013301</v>
      </c>
      <c r="ER149" s="111">
        <v>2.17922542807937E-4</v>
      </c>
      <c r="ES149" s="110"/>
      <c r="EW149" s="12">
        <f t="shared" si="99"/>
        <v>15708711.573938068</v>
      </c>
      <c r="EX149" s="12">
        <f t="shared" si="100"/>
        <v>7308152.4031372592</v>
      </c>
      <c r="EY149" s="12">
        <f t="shared" si="101"/>
        <v>21879310.931222457</v>
      </c>
      <c r="EZ149" s="12">
        <f t="shared" si="102"/>
        <v>12367050.362048138</v>
      </c>
    </row>
    <row r="150" spans="1:156">
      <c r="A150">
        <v>2014</v>
      </c>
      <c r="B150">
        <v>5</v>
      </c>
      <c r="C150" s="15">
        <v>12.735483870967746</v>
      </c>
      <c r="D150">
        <v>287.2</v>
      </c>
      <c r="E150">
        <v>0</v>
      </c>
      <c r="F150">
        <v>225.20000000000002</v>
      </c>
      <c r="G150">
        <v>0</v>
      </c>
      <c r="H150">
        <v>165.4</v>
      </c>
      <c r="I150">
        <v>2.2000000000000028</v>
      </c>
      <c r="J150">
        <v>110.40000000000002</v>
      </c>
      <c r="K150">
        <v>9.2000000000000064</v>
      </c>
      <c r="L150">
        <v>65</v>
      </c>
      <c r="M150">
        <v>25.800000000000004</v>
      </c>
      <c r="N150">
        <v>38</v>
      </c>
      <c r="O150">
        <v>60.800000000000018</v>
      </c>
      <c r="P150">
        <v>16</v>
      </c>
      <c r="Q150">
        <v>100.79999999999998</v>
      </c>
      <c r="R150">
        <v>1.3999999999999995</v>
      </c>
      <c r="S150">
        <v>148.19999999999999</v>
      </c>
      <c r="EG150" s="12">
        <f>Dataset!H30</f>
        <v>11599732.135078114</v>
      </c>
      <c r="EH150" s="12">
        <f>Dataset!K30</f>
        <v>6839623.9084940264</v>
      </c>
      <c r="EI150" s="12">
        <f>Dataset!N30</f>
        <v>20870501.453075912</v>
      </c>
      <c r="EJ150" s="12">
        <f>Dataset!Q30</f>
        <v>12009232.817906618</v>
      </c>
      <c r="EK150" s="5"/>
      <c r="EN150" s="109" t="s">
        <v>43</v>
      </c>
      <c r="EO150" s="53">
        <v>7878.8778798516496</v>
      </c>
      <c r="EP150" s="53">
        <v>800.34196516094096</v>
      </c>
      <c r="EQ150" s="53">
        <v>9.8443893020995006</v>
      </c>
      <c r="ER150" s="111">
        <v>5.0659766327858E-17</v>
      </c>
      <c r="ES150" s="110"/>
      <c r="EW150" s="12">
        <f t="shared" si="99"/>
        <v>12581345.499645125</v>
      </c>
      <c r="EX150" s="12">
        <f t="shared" si="100"/>
        <v>6765026.7184435306</v>
      </c>
      <c r="EY150" s="12">
        <f t="shared" si="101"/>
        <v>20610985.027690526</v>
      </c>
      <c r="EZ150" s="12">
        <f t="shared" si="102"/>
        <v>13057759.794218048</v>
      </c>
    </row>
    <row r="151" spans="1:156">
      <c r="A151">
        <v>2014</v>
      </c>
      <c r="B151">
        <v>6</v>
      </c>
      <c r="C151" s="15">
        <v>17.670000000000002</v>
      </c>
      <c r="D151">
        <v>131.6</v>
      </c>
      <c r="E151">
        <v>1.6999999999999993</v>
      </c>
      <c r="F151">
        <v>80.199999999999989</v>
      </c>
      <c r="G151">
        <v>10.299999999999997</v>
      </c>
      <c r="H151">
        <v>39.300000000000011</v>
      </c>
      <c r="I151">
        <v>29.4</v>
      </c>
      <c r="J151">
        <v>12.299999999999999</v>
      </c>
      <c r="K151">
        <v>62.400000000000006</v>
      </c>
      <c r="L151">
        <v>1.5</v>
      </c>
      <c r="M151">
        <v>111.60000000000001</v>
      </c>
      <c r="N151">
        <v>0</v>
      </c>
      <c r="O151">
        <v>170.10000000000002</v>
      </c>
      <c r="P151">
        <v>0</v>
      </c>
      <c r="Q151">
        <v>230.1</v>
      </c>
      <c r="R151">
        <v>0</v>
      </c>
      <c r="S151">
        <v>290.09999999999997</v>
      </c>
      <c r="EG151" s="12">
        <f>Dataset!H31</f>
        <v>11607266.224978112</v>
      </c>
      <c r="EH151" s="12">
        <f>Dataset!K31</f>
        <v>6992422.3415940264</v>
      </c>
      <c r="EI151" s="12">
        <f>Dataset!N31</f>
        <v>21346815.667975914</v>
      </c>
      <c r="EJ151" s="12">
        <f>Dataset!Q31</f>
        <v>12970113.41890662</v>
      </c>
      <c r="EK151" s="5"/>
      <c r="EN151" s="109"/>
      <c r="EO151" s="53"/>
      <c r="EP151" s="53"/>
      <c r="EQ151" s="53"/>
      <c r="ER151" s="53"/>
      <c r="ES151" s="110"/>
      <c r="EW151" s="12">
        <f t="shared" si="99"/>
        <v>12756137.718414024</v>
      </c>
      <c r="EX151" s="12">
        <f t="shared" si="100"/>
        <v>7191019.0805109013</v>
      </c>
      <c r="EY151" s="12">
        <f t="shared" si="101"/>
        <v>21750551.000786312</v>
      </c>
      <c r="EZ151" s="12">
        <f t="shared" si="102"/>
        <v>14091895.747620063</v>
      </c>
    </row>
    <row r="152" spans="1:156">
      <c r="A152">
        <v>2014</v>
      </c>
      <c r="B152">
        <v>7</v>
      </c>
      <c r="C152" s="15">
        <v>19.070967741935483</v>
      </c>
      <c r="D152">
        <v>94.199999999999989</v>
      </c>
      <c r="E152">
        <v>3.3999999999999986</v>
      </c>
      <c r="F152">
        <v>44.4</v>
      </c>
      <c r="G152">
        <v>15.599999999999998</v>
      </c>
      <c r="H152">
        <v>13.500000000000004</v>
      </c>
      <c r="I152">
        <v>46.7</v>
      </c>
      <c r="J152">
        <v>1.5</v>
      </c>
      <c r="K152">
        <v>96.7</v>
      </c>
      <c r="L152">
        <v>0</v>
      </c>
      <c r="M152">
        <v>157.19999999999999</v>
      </c>
      <c r="N152">
        <v>0</v>
      </c>
      <c r="O152">
        <v>219.2</v>
      </c>
      <c r="P152">
        <v>0</v>
      </c>
      <c r="Q152">
        <v>281.19999999999993</v>
      </c>
      <c r="R152">
        <v>0</v>
      </c>
      <c r="S152">
        <v>343.19999999999993</v>
      </c>
      <c r="EG152" s="12">
        <f>Dataset!H32</f>
        <v>12816166.194978112</v>
      </c>
      <c r="EH152" s="12">
        <f>Dataset!K32</f>
        <v>7454634.9496940263</v>
      </c>
      <c r="EI152" s="12">
        <f>Dataset!N32</f>
        <v>22651755.298075911</v>
      </c>
      <c r="EJ152" s="12">
        <f>Dataset!Q32</f>
        <v>14159834.28490662</v>
      </c>
      <c r="EK152" s="5"/>
      <c r="EN152" s="109" t="s">
        <v>135</v>
      </c>
      <c r="EO152" s="53"/>
      <c r="EP152" s="53"/>
      <c r="EQ152" s="53"/>
      <c r="ER152" s="53"/>
      <c r="ES152" s="110"/>
      <c r="EW152" s="12">
        <f t="shared" si="99"/>
        <v>13557211.715220973</v>
      </c>
      <c r="EX152" s="12">
        <f t="shared" si="100"/>
        <v>7540022.4625984523</v>
      </c>
      <c r="EY152" s="12">
        <f t="shared" si="101"/>
        <v>22646734.340592861</v>
      </c>
      <c r="EZ152" s="12">
        <f t="shared" si="102"/>
        <v>14510264.163040185</v>
      </c>
    </row>
    <row r="153" spans="1:156">
      <c r="A153">
        <v>2014</v>
      </c>
      <c r="B153">
        <v>8</v>
      </c>
      <c r="C153" s="15">
        <v>18.764516129032263</v>
      </c>
      <c r="D153">
        <v>100.4</v>
      </c>
      <c r="E153">
        <v>0.10000000000000142</v>
      </c>
      <c r="F153">
        <v>49.300000000000004</v>
      </c>
      <c r="G153">
        <v>11.000000000000004</v>
      </c>
      <c r="H153">
        <v>19.3</v>
      </c>
      <c r="I153">
        <v>43.000000000000007</v>
      </c>
      <c r="J153">
        <v>5.8000000000000007</v>
      </c>
      <c r="K153">
        <v>91.499999999999972</v>
      </c>
      <c r="L153">
        <v>0.40000000000000036</v>
      </c>
      <c r="M153">
        <v>148.09999999999994</v>
      </c>
      <c r="N153">
        <v>0</v>
      </c>
      <c r="O153">
        <v>209.69999999999996</v>
      </c>
      <c r="P153">
        <v>0</v>
      </c>
      <c r="Q153">
        <v>271.70000000000005</v>
      </c>
      <c r="R153">
        <v>0</v>
      </c>
      <c r="S153">
        <v>333.7000000000001</v>
      </c>
      <c r="EG153" s="12">
        <f>Dataset!H33</f>
        <v>12847468.249578113</v>
      </c>
      <c r="EH153" s="12">
        <f>Dataset!K33</f>
        <v>7416488.4797940264</v>
      </c>
      <c r="EI153" s="12">
        <f>Dataset!N33</f>
        <v>22463144.03837591</v>
      </c>
      <c r="EJ153" s="12">
        <f>Dataset!Q33</f>
        <v>14242472.05790662</v>
      </c>
      <c r="EK153" s="5"/>
      <c r="EN153" s="109" t="s">
        <v>136</v>
      </c>
      <c r="EO153" s="53">
        <v>13315883.918924401</v>
      </c>
      <c r="EP153" s="53" t="s">
        <v>137</v>
      </c>
      <c r="EQ153" s="53">
        <v>1161821.7539601801</v>
      </c>
      <c r="ER153" s="53"/>
      <c r="ES153" s="110"/>
      <c r="EW153" s="12">
        <f t="shared" si="99"/>
        <v>13408538.64474424</v>
      </c>
      <c r="EX153" s="12">
        <f t="shared" si="100"/>
        <v>7482969.891297549</v>
      </c>
      <c r="EY153" s="12">
        <f t="shared" si="101"/>
        <v>22498869.09661562</v>
      </c>
      <c r="EZ153" s="12">
        <f t="shared" si="102"/>
        <v>14435414.823181596</v>
      </c>
    </row>
    <row r="154" spans="1:156">
      <c r="A154">
        <v>2014</v>
      </c>
      <c r="B154">
        <v>9</v>
      </c>
      <c r="C154" s="15">
        <v>15.300000000000002</v>
      </c>
      <c r="D154">
        <v>203.3</v>
      </c>
      <c r="E154">
        <v>2.3000000000000007</v>
      </c>
      <c r="F154">
        <v>147.70000000000005</v>
      </c>
      <c r="G154">
        <v>6.6999999999999993</v>
      </c>
      <c r="H154">
        <v>101.4</v>
      </c>
      <c r="I154">
        <v>20.400000000000002</v>
      </c>
      <c r="J154">
        <v>58.999999999999986</v>
      </c>
      <c r="K154">
        <v>38</v>
      </c>
      <c r="L154">
        <v>32.700000000000003</v>
      </c>
      <c r="M154">
        <v>71.699999999999989</v>
      </c>
      <c r="N154">
        <v>18.600000000000001</v>
      </c>
      <c r="O154">
        <v>117.6</v>
      </c>
      <c r="P154">
        <v>7.1</v>
      </c>
      <c r="Q154">
        <v>166.09999999999994</v>
      </c>
      <c r="R154">
        <v>0.40000000000000036</v>
      </c>
      <c r="S154">
        <v>219.39999999999995</v>
      </c>
      <c r="EG154" s="12">
        <f>Dataset!H34</f>
        <v>12554031.689878112</v>
      </c>
      <c r="EH154" s="12">
        <f>Dataset!K34</f>
        <v>6927804.9839940257</v>
      </c>
      <c r="EI154" s="12">
        <f>Dataset!N34</f>
        <v>21091015.007275913</v>
      </c>
      <c r="EJ154" s="12">
        <f>Dataset!Q34</f>
        <v>13713180.812906619</v>
      </c>
      <c r="EK154" s="5"/>
      <c r="EN154" s="109" t="s">
        <v>138</v>
      </c>
      <c r="EO154" s="53">
        <v>54059364806377</v>
      </c>
      <c r="EP154" s="53" t="s">
        <v>139</v>
      </c>
      <c r="EQ154" s="53">
        <v>679739.54794903402</v>
      </c>
      <c r="ER154" s="53"/>
      <c r="ES154" s="110"/>
      <c r="EW154" s="12">
        <f t="shared" si="99"/>
        <v>12734284.524861151</v>
      </c>
      <c r="EX154" s="12">
        <f t="shared" si="100"/>
        <v>6984410.8659034809</v>
      </c>
      <c r="EY154" s="12">
        <f t="shared" si="101"/>
        <v>21198329.261142429</v>
      </c>
      <c r="EZ154" s="12">
        <f t="shared" si="102"/>
        <v>13575914.576517977</v>
      </c>
    </row>
    <row r="155" spans="1:156">
      <c r="A155">
        <v>2014</v>
      </c>
      <c r="B155">
        <v>10</v>
      </c>
      <c r="C155" s="15">
        <v>11.077419354838712</v>
      </c>
      <c r="D155">
        <v>338.59999999999991</v>
      </c>
      <c r="E155">
        <v>0</v>
      </c>
      <c r="F155">
        <v>276.59999999999997</v>
      </c>
      <c r="G155">
        <v>0</v>
      </c>
      <c r="H155">
        <v>215.79999999999998</v>
      </c>
      <c r="I155">
        <v>1.1999999999999993</v>
      </c>
      <c r="J155">
        <v>160.60000000000005</v>
      </c>
      <c r="K155">
        <v>8</v>
      </c>
      <c r="L155">
        <v>111.60000000000002</v>
      </c>
      <c r="M155">
        <v>21</v>
      </c>
      <c r="N155">
        <v>68.8</v>
      </c>
      <c r="O155">
        <v>40.200000000000003</v>
      </c>
      <c r="P155">
        <v>34.199999999999989</v>
      </c>
      <c r="Q155">
        <v>67.59999999999998</v>
      </c>
      <c r="R155">
        <v>15.599999999999998</v>
      </c>
      <c r="S155">
        <v>110.99999999999999</v>
      </c>
      <c r="EG155" s="12">
        <f>Dataset!H35</f>
        <v>13222191.906378111</v>
      </c>
      <c r="EH155" s="12">
        <f>Dataset!K35</f>
        <v>6963024.5938940272</v>
      </c>
      <c r="EI155" s="12">
        <f>Dataset!N35</f>
        <v>21348126.520075914</v>
      </c>
      <c r="EJ155" s="12">
        <f>Dataset!Q35</f>
        <v>12924267.120906621</v>
      </c>
      <c r="EK155" s="5"/>
      <c r="EN155" s="109" t="s">
        <v>140</v>
      </c>
      <c r="EO155" s="53">
        <v>0.67800743746316905</v>
      </c>
      <c r="EP155" s="53" t="s">
        <v>141</v>
      </c>
      <c r="EQ155" s="153">
        <v>0.67250329109501805</v>
      </c>
      <c r="ER155" s="53"/>
      <c r="ES155" s="110"/>
      <c r="EW155" s="12">
        <f t="shared" si="99"/>
        <v>13316293.424891932</v>
      </c>
      <c r="EX155" s="12">
        <f t="shared" si="100"/>
        <v>6834995.6726623597</v>
      </c>
      <c r="EY155" s="12">
        <f t="shared" si="101"/>
        <v>20762480.128895301</v>
      </c>
      <c r="EZ155" s="12">
        <f t="shared" si="102"/>
        <v>12832649.905157756</v>
      </c>
    </row>
    <row r="156" spans="1:156">
      <c r="A156">
        <v>2014</v>
      </c>
      <c r="B156">
        <v>11</v>
      </c>
      <c r="C156" s="15">
        <v>2.6599999999999993</v>
      </c>
      <c r="D156">
        <v>580.20000000000005</v>
      </c>
      <c r="E156">
        <v>0</v>
      </c>
      <c r="F156">
        <v>520.20000000000005</v>
      </c>
      <c r="G156">
        <v>0</v>
      </c>
      <c r="H156">
        <v>460.2000000000001</v>
      </c>
      <c r="I156">
        <v>0</v>
      </c>
      <c r="J156">
        <v>400.2000000000001</v>
      </c>
      <c r="K156">
        <v>0</v>
      </c>
      <c r="L156">
        <v>340.2</v>
      </c>
      <c r="M156">
        <v>0</v>
      </c>
      <c r="N156">
        <v>280.20000000000005</v>
      </c>
      <c r="O156">
        <v>0</v>
      </c>
      <c r="P156">
        <v>223.49999999999997</v>
      </c>
      <c r="Q156">
        <v>3.2999999999999989</v>
      </c>
      <c r="R156">
        <v>170.79999999999995</v>
      </c>
      <c r="S156">
        <v>10.6</v>
      </c>
      <c r="EG156" s="12">
        <f>Dataset!H36</f>
        <v>17411599.164578114</v>
      </c>
      <c r="EH156" s="12">
        <f>Dataset!K36</f>
        <v>7769142.098894028</v>
      </c>
      <c r="EI156" s="12">
        <f>Dataset!N36</f>
        <v>23146855.122275911</v>
      </c>
      <c r="EJ156" s="12">
        <f>Dataset!Q36</f>
        <v>12055239.06590662</v>
      </c>
      <c r="EK156" s="5"/>
      <c r="EN156" s="109" t="s">
        <v>241</v>
      </c>
      <c r="EO156" s="53">
        <v>74.591485998708805</v>
      </c>
      <c r="EP156" s="53" t="s">
        <v>142</v>
      </c>
      <c r="EQ156" s="111">
        <v>1.30565107733677E-21</v>
      </c>
      <c r="ER156" s="53"/>
      <c r="ES156" s="110"/>
      <c r="EW156" s="12">
        <f t="shared" si="99"/>
        <v>16942321.05027711</v>
      </c>
      <c r="EX156" s="12">
        <f t="shared" si="100"/>
        <v>7642659.2709902963</v>
      </c>
      <c r="EY156" s="12">
        <f t="shared" si="101"/>
        <v>22694070.275746688</v>
      </c>
      <c r="EZ156" s="12">
        <f t="shared" si="102"/>
        <v>12508230.546866046</v>
      </c>
    </row>
    <row r="157" spans="1:156">
      <c r="A157">
        <v>2014</v>
      </c>
      <c r="B157">
        <v>12</v>
      </c>
      <c r="C157" s="15">
        <v>-1.2548387096774196</v>
      </c>
      <c r="D157">
        <v>720.89999999999986</v>
      </c>
      <c r="E157">
        <v>0</v>
      </c>
      <c r="F157">
        <v>658.9</v>
      </c>
      <c r="G157">
        <v>0</v>
      </c>
      <c r="H157">
        <v>596.89999999999986</v>
      </c>
      <c r="I157">
        <v>0</v>
      </c>
      <c r="J157">
        <v>534.9</v>
      </c>
      <c r="K157">
        <v>0</v>
      </c>
      <c r="L157">
        <v>472.90000000000003</v>
      </c>
      <c r="M157">
        <v>0</v>
      </c>
      <c r="N157">
        <v>410.9</v>
      </c>
      <c r="O157">
        <v>0</v>
      </c>
      <c r="P157">
        <v>348.9</v>
      </c>
      <c r="Q157">
        <v>0</v>
      </c>
      <c r="R157">
        <v>287.39999999999998</v>
      </c>
      <c r="S157">
        <v>0.5</v>
      </c>
      <c r="EG157" s="12">
        <f>Dataset!H37</f>
        <v>20379508.755278114</v>
      </c>
      <c r="EH157" s="12">
        <f>Dataset!K37</f>
        <v>8556821.8163940273</v>
      </c>
      <c r="EI157" s="12">
        <f>Dataset!N37</f>
        <v>25177957.56737591</v>
      </c>
      <c r="EJ157" s="12">
        <f>Dataset!Q37</f>
        <v>12079829.744906619</v>
      </c>
      <c r="EK157" s="5"/>
      <c r="EN157" s="112" t="s">
        <v>143</v>
      </c>
      <c r="EO157" s="113">
        <v>2.17039099747022E-3</v>
      </c>
      <c r="EP157" s="113" t="s">
        <v>144</v>
      </c>
      <c r="EQ157" s="113">
        <v>1.99519748693086</v>
      </c>
      <c r="ER157" s="113"/>
      <c r="ES157" s="114"/>
      <c r="EW157" s="12">
        <f t="shared" si="99"/>
        <v>19290989.788655192</v>
      </c>
      <c r="EX157" s="12">
        <f t="shared" si="100"/>
        <v>8280912.2277355008</v>
      </c>
      <c r="EY157" s="12">
        <f t="shared" si="101"/>
        <v>24249900.885938328</v>
      </c>
      <c r="EZ157" s="12">
        <f t="shared" si="102"/>
        <v>12717145.987642331</v>
      </c>
    </row>
    <row r="158" spans="1:156">
      <c r="A158">
        <v>2015</v>
      </c>
      <c r="B158">
        <v>1</v>
      </c>
      <c r="C158" s="15">
        <v>-9.3290322580645153</v>
      </c>
      <c r="D158">
        <v>971.19999999999982</v>
      </c>
      <c r="E158">
        <v>0</v>
      </c>
      <c r="F158">
        <v>909.19999999999982</v>
      </c>
      <c r="G158">
        <v>0</v>
      </c>
      <c r="H158">
        <v>847.19999999999982</v>
      </c>
      <c r="I158">
        <v>0</v>
      </c>
      <c r="J158">
        <v>785.19999999999982</v>
      </c>
      <c r="K158">
        <v>0</v>
      </c>
      <c r="L158">
        <v>723.19999999999993</v>
      </c>
      <c r="M158">
        <v>0</v>
      </c>
      <c r="N158">
        <v>661.19999999999993</v>
      </c>
      <c r="O158">
        <v>0</v>
      </c>
      <c r="P158">
        <v>599.19999999999993</v>
      </c>
      <c r="Q158">
        <v>0</v>
      </c>
      <c r="R158">
        <v>537.20000000000005</v>
      </c>
      <c r="S158">
        <v>0</v>
      </c>
      <c r="EG158" s="12">
        <f>Dataset!H38</f>
        <v>23462998.644885894</v>
      </c>
      <c r="EH158" s="12">
        <f>Dataset!K38</f>
        <v>9735262.3652854096</v>
      </c>
      <c r="EI158" s="12">
        <f>Dataset!N38</f>
        <v>27422833.39772933</v>
      </c>
      <c r="EJ158" s="12">
        <f>Dataset!Q38</f>
        <v>13783488.065593136</v>
      </c>
      <c r="EK158" s="5"/>
      <c r="EW158" s="12">
        <f t="shared" si="99"/>
        <v>23591441.765363567</v>
      </c>
      <c r="EX158" s="12">
        <f t="shared" si="100"/>
        <v>9466916.0515909195</v>
      </c>
      <c r="EY158" s="12">
        <f t="shared" si="101"/>
        <v>27140950.638952196</v>
      </c>
      <c r="EZ158" s="12">
        <f t="shared" si="102"/>
        <v>13265689.903506579</v>
      </c>
    </row>
    <row r="159" spans="1:156">
      <c r="A159">
        <v>2015</v>
      </c>
      <c r="B159">
        <v>2</v>
      </c>
      <c r="C159" s="15">
        <v>-14.185714285714285</v>
      </c>
      <c r="D159">
        <v>1013.2000000000002</v>
      </c>
      <c r="E159">
        <v>0</v>
      </c>
      <c r="F159">
        <v>957.20000000000016</v>
      </c>
      <c r="G159">
        <v>0</v>
      </c>
      <c r="H159">
        <v>901.20000000000016</v>
      </c>
      <c r="I159">
        <v>0</v>
      </c>
      <c r="J159">
        <v>845.2</v>
      </c>
      <c r="K159">
        <v>0</v>
      </c>
      <c r="L159">
        <v>789.2</v>
      </c>
      <c r="M159">
        <v>0</v>
      </c>
      <c r="N159">
        <v>733.2</v>
      </c>
      <c r="O159">
        <v>0</v>
      </c>
      <c r="P159">
        <v>677.2</v>
      </c>
      <c r="Q159">
        <v>0</v>
      </c>
      <c r="R159">
        <v>621.20000000000005</v>
      </c>
      <c r="S159">
        <v>0</v>
      </c>
      <c r="EG159" s="12">
        <f>Dataset!H39</f>
        <v>22026300.817085892</v>
      </c>
      <c r="EH159" s="12">
        <f>Dataset!K39</f>
        <v>9173778.9674854074</v>
      </c>
      <c r="EI159" s="12">
        <f>Dataset!N39</f>
        <v>26477131.516929336</v>
      </c>
      <c r="EJ159" s="12">
        <f>Dataset!Q39</f>
        <v>12783083.426193137</v>
      </c>
      <c r="EK159" s="5"/>
      <c r="EW159" s="12">
        <f t="shared" si="99"/>
        <v>24519226.051189594</v>
      </c>
      <c r="EX159" s="12">
        <f t="shared" si="100"/>
        <v>9751215.8096066006</v>
      </c>
      <c r="EY159" s="12">
        <f t="shared" si="101"/>
        <v>27833970.955295913</v>
      </c>
      <c r="EZ159" s="12">
        <f t="shared" si="102"/>
        <v>13424614.400294038</v>
      </c>
    </row>
    <row r="160" spans="1:156">
      <c r="A160">
        <v>2015</v>
      </c>
      <c r="B160">
        <v>3</v>
      </c>
      <c r="C160" s="15">
        <v>-4.2451612903225824</v>
      </c>
      <c r="D160">
        <v>813.5999999999998</v>
      </c>
      <c r="E160">
        <v>0</v>
      </c>
      <c r="F160">
        <v>751.59999999999968</v>
      </c>
      <c r="G160">
        <v>0</v>
      </c>
      <c r="H160">
        <v>689.5999999999998</v>
      </c>
      <c r="I160">
        <v>0</v>
      </c>
      <c r="J160">
        <v>627.59999999999968</v>
      </c>
      <c r="K160">
        <v>0</v>
      </c>
      <c r="L160">
        <v>565.5999999999998</v>
      </c>
      <c r="M160">
        <v>0</v>
      </c>
      <c r="N160">
        <v>503.59999999999997</v>
      </c>
      <c r="O160">
        <v>0</v>
      </c>
      <c r="P160">
        <v>441.6</v>
      </c>
      <c r="Q160">
        <v>0</v>
      </c>
      <c r="R160">
        <v>379.6</v>
      </c>
      <c r="S160">
        <v>0</v>
      </c>
      <c r="EG160" s="12">
        <f>Dataset!H40</f>
        <v>20164430.566785894</v>
      </c>
      <c r="EH160" s="12">
        <f>Dataset!K40</f>
        <v>8959649.7311854083</v>
      </c>
      <c r="EI160" s="12">
        <f>Dataset!N40</f>
        <v>26091925.676629338</v>
      </c>
      <c r="EJ160" s="12">
        <f>Dataset!Q40</f>
        <v>13725021.866793135</v>
      </c>
      <c r="EK160" s="5"/>
      <c r="EW160" s="12">
        <f t="shared" si="99"/>
        <v>20883686.145989858</v>
      </c>
      <c r="EX160" s="12">
        <f t="shared" si="100"/>
        <v>8720155.3538697287</v>
      </c>
      <c r="EY160" s="12">
        <f t="shared" si="101"/>
        <v>25320617.274689365</v>
      </c>
      <c r="EZ160" s="12">
        <f t="shared" si="102"/>
        <v>12917821.838316256</v>
      </c>
    </row>
    <row r="161" spans="1:156">
      <c r="A161">
        <v>2015</v>
      </c>
      <c r="B161">
        <v>4</v>
      </c>
      <c r="C161" s="15">
        <v>5.5066666666666668</v>
      </c>
      <c r="D161">
        <v>494.80000000000007</v>
      </c>
      <c r="E161">
        <v>0</v>
      </c>
      <c r="F161">
        <v>434.80000000000007</v>
      </c>
      <c r="G161">
        <v>0</v>
      </c>
      <c r="H161">
        <v>374.8</v>
      </c>
      <c r="I161">
        <v>0</v>
      </c>
      <c r="J161">
        <v>314.8</v>
      </c>
      <c r="K161">
        <v>0</v>
      </c>
      <c r="L161">
        <v>254.80000000000004</v>
      </c>
      <c r="M161">
        <v>0</v>
      </c>
      <c r="N161">
        <v>194.8</v>
      </c>
      <c r="O161">
        <v>0</v>
      </c>
      <c r="P161">
        <v>136.9</v>
      </c>
      <c r="Q161">
        <v>2.0999999999999996</v>
      </c>
      <c r="R161">
        <v>85.5</v>
      </c>
      <c r="S161">
        <v>10.7</v>
      </c>
      <c r="EG161" s="12">
        <f>Dataset!H41</f>
        <v>15135415.91248589</v>
      </c>
      <c r="EH161" s="12">
        <f>Dataset!K41</f>
        <v>7428675.5899854088</v>
      </c>
      <c r="EI161" s="12">
        <f>Dataset!N41</f>
        <v>22281246.406329341</v>
      </c>
      <c r="EJ161" s="12">
        <f>Dataset!Q41</f>
        <v>12525352.555493137</v>
      </c>
      <c r="EK161" s="5"/>
      <c r="EW161" s="12">
        <f t="shared" si="99"/>
        <v>15475047.383433737</v>
      </c>
      <c r="EX161" s="12">
        <f t="shared" si="100"/>
        <v>7238005.9487479758</v>
      </c>
      <c r="EY161" s="12">
        <f t="shared" si="101"/>
        <v>21707671.358817462</v>
      </c>
      <c r="EZ161" s="12">
        <f t="shared" si="102"/>
        <v>12320516.323186688</v>
      </c>
    </row>
    <row r="162" spans="1:156">
      <c r="A162">
        <v>2015</v>
      </c>
      <c r="B162">
        <v>5</v>
      </c>
      <c r="C162" s="15">
        <v>13.512903225806454</v>
      </c>
      <c r="D162">
        <v>263.10000000000002</v>
      </c>
      <c r="E162">
        <v>0</v>
      </c>
      <c r="F162">
        <v>201.1</v>
      </c>
      <c r="G162">
        <v>0</v>
      </c>
      <c r="H162">
        <v>140.39999999999998</v>
      </c>
      <c r="I162">
        <v>1.3000000000000007</v>
      </c>
      <c r="J162">
        <v>89.7</v>
      </c>
      <c r="K162">
        <v>12.600000000000005</v>
      </c>
      <c r="L162">
        <v>52.100000000000009</v>
      </c>
      <c r="M162">
        <v>37.000000000000007</v>
      </c>
      <c r="N162">
        <v>26.599999999999998</v>
      </c>
      <c r="O162">
        <v>73.500000000000014</v>
      </c>
      <c r="P162">
        <v>11.299999999999999</v>
      </c>
      <c r="Q162">
        <v>120.2</v>
      </c>
      <c r="R162">
        <v>3.6999999999999993</v>
      </c>
      <c r="S162">
        <v>174.6</v>
      </c>
      <c r="EG162" s="12">
        <f>Dataset!H42</f>
        <v>11028055.84648589</v>
      </c>
      <c r="EH162" s="12">
        <f>Dataset!K42</f>
        <v>6859389.188585409</v>
      </c>
      <c r="EI162" s="12">
        <f>Dataset!N42</f>
        <v>21064391.812329341</v>
      </c>
      <c r="EJ162" s="12">
        <f>Dataset!Q42</f>
        <v>13240576.434193136</v>
      </c>
      <c r="EK162" s="5"/>
      <c r="EW162" s="12">
        <f t="shared" si="99"/>
        <v>12457445.24568942</v>
      </c>
      <c r="EX162" s="12">
        <f t="shared" si="100"/>
        <v>6770451.4933606191</v>
      </c>
      <c r="EY162" s="12">
        <f t="shared" si="101"/>
        <v>20635961.712211922</v>
      </c>
      <c r="EZ162" s="12">
        <f t="shared" si="102"/>
        <v>13240599.124921452</v>
      </c>
    </row>
    <row r="163" spans="1:156">
      <c r="A163">
        <v>2015</v>
      </c>
      <c r="B163">
        <v>6</v>
      </c>
      <c r="C163" s="15">
        <v>16.193333333333339</v>
      </c>
      <c r="D163">
        <v>174.20000000000002</v>
      </c>
      <c r="E163">
        <v>0</v>
      </c>
      <c r="F163">
        <v>116.00000000000006</v>
      </c>
      <c r="G163">
        <v>1.8000000000000007</v>
      </c>
      <c r="H163">
        <v>63.599999999999987</v>
      </c>
      <c r="I163">
        <v>9.4000000000000021</v>
      </c>
      <c r="J163">
        <v>26.600000000000005</v>
      </c>
      <c r="K163">
        <v>32.400000000000006</v>
      </c>
      <c r="L163">
        <v>9.6999999999999993</v>
      </c>
      <c r="M163">
        <v>75.5</v>
      </c>
      <c r="N163">
        <v>1.2999999999999989</v>
      </c>
      <c r="O163">
        <v>127.09999999999997</v>
      </c>
      <c r="P163">
        <v>0</v>
      </c>
      <c r="Q163">
        <v>185.79999999999998</v>
      </c>
      <c r="R163">
        <v>0</v>
      </c>
      <c r="S163">
        <v>245.79999999999998</v>
      </c>
      <c r="EG163" s="12">
        <f>Dataset!H43</f>
        <v>11109873.60908589</v>
      </c>
      <c r="EH163" s="12">
        <f>Dataset!K43</f>
        <v>6924433.8549854094</v>
      </c>
      <c r="EI163" s="12">
        <f>Dataset!N43</f>
        <v>21098643.035629343</v>
      </c>
      <c r="EJ163" s="12">
        <f>Dataset!Q43</f>
        <v>13583044.721893135</v>
      </c>
      <c r="EK163" s="5"/>
      <c r="EW163" s="12">
        <f t="shared" si="99"/>
        <v>12188531.250711776</v>
      </c>
      <c r="EX163" s="12">
        <f t="shared" si="100"/>
        <v>6908316.3838670403</v>
      </c>
      <c r="EY163" s="12">
        <f t="shared" si="101"/>
        <v>21021629.990298696</v>
      </c>
      <c r="EZ163" s="12">
        <f t="shared" si="102"/>
        <v>13745730.927623518</v>
      </c>
    </row>
    <row r="164" spans="1:156">
      <c r="A164">
        <v>2015</v>
      </c>
      <c r="B164">
        <v>7</v>
      </c>
      <c r="C164" s="15">
        <v>19.445161290322584</v>
      </c>
      <c r="D164">
        <v>84.9</v>
      </c>
      <c r="E164">
        <v>5.6999999999999993</v>
      </c>
      <c r="F164">
        <v>43.1</v>
      </c>
      <c r="G164">
        <v>25.900000000000002</v>
      </c>
      <c r="H164">
        <v>17.900000000000002</v>
      </c>
      <c r="I164">
        <v>62.699999999999989</v>
      </c>
      <c r="J164">
        <v>5</v>
      </c>
      <c r="K164">
        <v>111.8</v>
      </c>
      <c r="L164">
        <v>0.19999999999999929</v>
      </c>
      <c r="M164">
        <v>168.99999999999997</v>
      </c>
      <c r="N164">
        <v>0</v>
      </c>
      <c r="O164">
        <v>230.8</v>
      </c>
      <c r="P164">
        <v>0</v>
      </c>
      <c r="Q164">
        <v>292.8</v>
      </c>
      <c r="R164">
        <v>0</v>
      </c>
      <c r="S164">
        <v>354.79999999999995</v>
      </c>
      <c r="EG164" s="12">
        <f>Dataset!H44</f>
        <v>12664265.42038589</v>
      </c>
      <c r="EH164" s="12">
        <f>Dataset!K44</f>
        <v>7628178.5090854103</v>
      </c>
      <c r="EI164" s="12">
        <f>Dataset!N44</f>
        <v>23266250.298329346</v>
      </c>
      <c r="EJ164" s="12">
        <f>Dataset!Q44</f>
        <v>15488495.353693135</v>
      </c>
      <c r="EK164" s="5"/>
      <c r="EW164" s="12">
        <f t="shared" si="99"/>
        <v>13954811.470683282</v>
      </c>
      <c r="EX164" s="12">
        <f t="shared" si="100"/>
        <v>7651149.5301585793</v>
      </c>
      <c r="EY164" s="12">
        <f t="shared" si="101"/>
        <v>22928357.127796039</v>
      </c>
      <c r="EZ164" s="12">
        <f t="shared" si="102"/>
        <v>14601659.146446465</v>
      </c>
    </row>
    <row r="165" spans="1:156">
      <c r="A165">
        <v>2015</v>
      </c>
      <c r="B165">
        <v>8</v>
      </c>
      <c r="C165" s="15">
        <v>19.93870967741935</v>
      </c>
      <c r="D165">
        <v>72.700000000000017</v>
      </c>
      <c r="E165">
        <v>8.8000000000000007</v>
      </c>
      <c r="F165">
        <v>29.3</v>
      </c>
      <c r="G165">
        <v>27.4</v>
      </c>
      <c r="H165">
        <v>4.6000000000000014</v>
      </c>
      <c r="I165">
        <v>64.699999999999989</v>
      </c>
      <c r="J165">
        <v>0</v>
      </c>
      <c r="K165">
        <v>122.10000000000001</v>
      </c>
      <c r="L165">
        <v>0</v>
      </c>
      <c r="M165">
        <v>184.1</v>
      </c>
      <c r="N165">
        <v>0</v>
      </c>
      <c r="O165">
        <v>246.1</v>
      </c>
      <c r="P165">
        <v>0</v>
      </c>
      <c r="Q165">
        <v>308.10000000000002</v>
      </c>
      <c r="R165">
        <v>0</v>
      </c>
      <c r="S165">
        <v>370.09999999999997</v>
      </c>
      <c r="EG165" s="12">
        <f>Dataset!H45</f>
        <v>13408313.81248589</v>
      </c>
      <c r="EH165" s="12">
        <f>Dataset!K45</f>
        <v>7863920.7364854096</v>
      </c>
      <c r="EI165" s="12">
        <f>Dataset!N45</f>
        <v>24025441.810529336</v>
      </c>
      <c r="EJ165" s="12">
        <f>Dataset!Q45</f>
        <v>15620353.407393137</v>
      </c>
      <c r="EK165" s="5"/>
      <c r="EW165" s="12">
        <f t="shared" si="99"/>
        <v>14138355.706144914</v>
      </c>
      <c r="EX165" s="12">
        <f t="shared" si="100"/>
        <v>7752156.7284539063</v>
      </c>
      <c r="EY165" s="12">
        <f t="shared" si="101"/>
        <v>23188735.435790833</v>
      </c>
      <c r="EZ165" s="12">
        <f t="shared" si="102"/>
        <v>14722205.978008194</v>
      </c>
    </row>
    <row r="166" spans="1:156">
      <c r="A166">
        <v>2015</v>
      </c>
      <c r="B166">
        <v>9</v>
      </c>
      <c r="C166" s="15">
        <v>18.049999999999997</v>
      </c>
      <c r="D166">
        <v>126.30000000000003</v>
      </c>
      <c r="E166">
        <v>7.7999999999999972</v>
      </c>
      <c r="F166">
        <v>80.90000000000002</v>
      </c>
      <c r="G166">
        <v>22.4</v>
      </c>
      <c r="H166">
        <v>41.7</v>
      </c>
      <c r="I166">
        <v>43.199999999999989</v>
      </c>
      <c r="J166">
        <v>18.2</v>
      </c>
      <c r="K166">
        <v>79.699999999999989</v>
      </c>
      <c r="L166">
        <v>5.8999999999999986</v>
      </c>
      <c r="M166">
        <v>127.4</v>
      </c>
      <c r="N166">
        <v>1.6999999999999993</v>
      </c>
      <c r="O166">
        <v>183.20000000000002</v>
      </c>
      <c r="P166">
        <v>0</v>
      </c>
      <c r="Q166">
        <v>241.50000000000003</v>
      </c>
      <c r="R166">
        <v>0</v>
      </c>
      <c r="S166">
        <v>301.49999999999994</v>
      </c>
      <c r="EG166" s="12">
        <f>Dataset!H46</f>
        <v>12856737.392285891</v>
      </c>
      <c r="EH166" s="12">
        <f>Dataset!K46</f>
        <v>7252656.5305854091</v>
      </c>
      <c r="EI166" s="12">
        <f>Dataset!N46</f>
        <v>22320567.232729342</v>
      </c>
      <c r="EJ166" s="12">
        <f>Dataset!Q46</f>
        <v>15467320.443193134</v>
      </c>
      <c r="EK166" s="5"/>
      <c r="EW166" s="12">
        <f t="shared" si="99"/>
        <v>13228528.48863438</v>
      </c>
      <c r="EX166" s="12">
        <f t="shared" si="100"/>
        <v>7325743.5153325023</v>
      </c>
      <c r="EY166" s="12">
        <f t="shared" si="101"/>
        <v>22091083.816429853</v>
      </c>
      <c r="EZ166" s="12">
        <f t="shared" si="102"/>
        <v>14185467.339402298</v>
      </c>
    </row>
    <row r="167" spans="1:156">
      <c r="A167">
        <v>2015</v>
      </c>
      <c r="B167">
        <v>10</v>
      </c>
      <c r="C167" s="15">
        <v>8.3870967741935463</v>
      </c>
      <c r="D167">
        <v>421.99999999999994</v>
      </c>
      <c r="E167">
        <v>0</v>
      </c>
      <c r="F167">
        <v>359.99999999999994</v>
      </c>
      <c r="G167">
        <v>0</v>
      </c>
      <c r="H167">
        <v>297.99999999999994</v>
      </c>
      <c r="I167">
        <v>0</v>
      </c>
      <c r="J167">
        <v>236.00000000000003</v>
      </c>
      <c r="K167">
        <v>0</v>
      </c>
      <c r="L167">
        <v>177.1</v>
      </c>
      <c r="M167">
        <v>3.0999999999999996</v>
      </c>
      <c r="N167">
        <v>122.60000000000002</v>
      </c>
      <c r="O167">
        <v>10.6</v>
      </c>
      <c r="P167">
        <v>75.5</v>
      </c>
      <c r="Q167">
        <v>25.499999999999993</v>
      </c>
      <c r="R167">
        <v>42.900000000000006</v>
      </c>
      <c r="S167">
        <v>54.900000000000006</v>
      </c>
      <c r="EG167" s="12">
        <f>Dataset!H47</f>
        <v>13443142.79548589</v>
      </c>
      <c r="EH167" s="12">
        <f>Dataset!K47</f>
        <v>6924665.3202854097</v>
      </c>
      <c r="EI167" s="12">
        <f>Dataset!N47</f>
        <v>21794997.348029349</v>
      </c>
      <c r="EJ167" s="12">
        <f>Dataset!Q47</f>
        <v>13211616.003793137</v>
      </c>
      <c r="EK167" s="5"/>
      <c r="EW167" s="12">
        <f t="shared" si="99"/>
        <v>14240125.836382188</v>
      </c>
      <c r="EX167" s="12">
        <f t="shared" si="100"/>
        <v>6951018.2636026954</v>
      </c>
      <c r="EY167" s="12">
        <f t="shared" si="101"/>
        <v>21017908.468244769</v>
      </c>
      <c r="EZ167" s="12">
        <f t="shared" si="102"/>
        <v>12509396.771753153</v>
      </c>
    </row>
    <row r="168" spans="1:156">
      <c r="A168">
        <v>2015</v>
      </c>
      <c r="B168">
        <v>11</v>
      </c>
      <c r="C168" s="15">
        <v>6.166666666666667</v>
      </c>
      <c r="D168">
        <v>475</v>
      </c>
      <c r="E168">
        <v>0</v>
      </c>
      <c r="F168">
        <v>415</v>
      </c>
      <c r="G168">
        <v>0</v>
      </c>
      <c r="H168">
        <v>355</v>
      </c>
      <c r="I168">
        <v>0</v>
      </c>
      <c r="J168">
        <v>295</v>
      </c>
      <c r="K168">
        <v>0</v>
      </c>
      <c r="L168">
        <v>235</v>
      </c>
      <c r="M168">
        <v>0</v>
      </c>
      <c r="N168">
        <v>177.5</v>
      </c>
      <c r="O168">
        <v>2.5</v>
      </c>
      <c r="P168">
        <v>129.79999999999998</v>
      </c>
      <c r="Q168">
        <v>14.799999999999999</v>
      </c>
      <c r="R168">
        <v>89.9</v>
      </c>
      <c r="S168">
        <v>34.9</v>
      </c>
      <c r="EG168" s="12">
        <f>Dataset!H48</f>
        <v>14721887.840685893</v>
      </c>
      <c r="EH168" s="12">
        <f>Dataset!K48</f>
        <v>7121552.6544854073</v>
      </c>
      <c r="EI168" s="12">
        <f>Dataset!N48</f>
        <v>22003659.445129342</v>
      </c>
      <c r="EJ168" s="12">
        <f>Dataset!Q48</f>
        <v>12720535.971193135</v>
      </c>
      <c r="EK168" s="5"/>
      <c r="EW168" s="12">
        <f t="shared" si="99"/>
        <v>15134859.811964199</v>
      </c>
      <c r="EX168" s="12">
        <f t="shared" si="100"/>
        <v>7164562.6568375453</v>
      </c>
      <c r="EY168" s="12">
        <f t="shared" si="101"/>
        <v>21530956.680735052</v>
      </c>
      <c r="EZ168" s="12">
        <f t="shared" si="102"/>
        <v>12472999.142956555</v>
      </c>
    </row>
    <row r="169" spans="1:156">
      <c r="A169">
        <v>2015</v>
      </c>
      <c r="B169">
        <v>12</v>
      </c>
      <c r="C169" s="15">
        <v>3.9935483870967734</v>
      </c>
      <c r="D169">
        <v>558.19999999999993</v>
      </c>
      <c r="E169">
        <v>0</v>
      </c>
      <c r="F169">
        <v>496.19999999999993</v>
      </c>
      <c r="G169">
        <v>0</v>
      </c>
      <c r="H169">
        <v>434.2</v>
      </c>
      <c r="I169">
        <v>0</v>
      </c>
      <c r="J169">
        <v>372.2</v>
      </c>
      <c r="K169">
        <v>0</v>
      </c>
      <c r="L169">
        <v>310.20000000000005</v>
      </c>
      <c r="M169">
        <v>0</v>
      </c>
      <c r="N169">
        <v>248.2</v>
      </c>
      <c r="O169">
        <v>0</v>
      </c>
      <c r="P169">
        <v>186.20000000000002</v>
      </c>
      <c r="Q169">
        <v>0</v>
      </c>
      <c r="R169">
        <v>129.10000000000002</v>
      </c>
      <c r="S169">
        <v>4.8999999999999986</v>
      </c>
      <c r="EG169" s="12">
        <f>Dataset!H49</f>
        <v>16507715.498585891</v>
      </c>
      <c r="EH169" s="12">
        <f>Dataset!K49</f>
        <v>7534726.56518541</v>
      </c>
      <c r="EI169" s="12">
        <f>Dataset!N49</f>
        <v>23425433.002629336</v>
      </c>
      <c r="EJ169" s="12">
        <f>Dataset!Q49</f>
        <v>13385527.153793138</v>
      </c>
      <c r="EK169" s="5"/>
      <c r="EW169" s="12">
        <f t="shared" si="99"/>
        <v>16495610.097842358</v>
      </c>
      <c r="EX169" s="12">
        <f t="shared" si="100"/>
        <v>7509986.0505829779</v>
      </c>
      <c r="EY169" s="12">
        <f t="shared" si="101"/>
        <v>22370660.794786282</v>
      </c>
      <c r="EZ169" s="12">
        <f t="shared" si="102"/>
        <v>12392687.833267579</v>
      </c>
    </row>
    <row r="170" spans="1:156">
      <c r="A170">
        <v>2016</v>
      </c>
      <c r="B170">
        <v>1</v>
      </c>
      <c r="C170" s="15">
        <v>-4.709677419354839</v>
      </c>
      <c r="D170">
        <v>828.00000000000011</v>
      </c>
      <c r="E170">
        <v>0</v>
      </c>
      <c r="F170">
        <v>766.00000000000011</v>
      </c>
      <c r="G170">
        <v>0</v>
      </c>
      <c r="H170">
        <v>704.00000000000011</v>
      </c>
      <c r="I170">
        <v>0</v>
      </c>
      <c r="J170">
        <v>642</v>
      </c>
      <c r="K170">
        <v>0</v>
      </c>
      <c r="L170">
        <v>579.99999999999989</v>
      </c>
      <c r="M170">
        <v>0</v>
      </c>
      <c r="N170">
        <v>518</v>
      </c>
      <c r="O170">
        <v>0</v>
      </c>
      <c r="P170">
        <v>456</v>
      </c>
      <c r="Q170">
        <v>0</v>
      </c>
      <c r="R170">
        <v>393.99999999999994</v>
      </c>
      <c r="S170">
        <v>0</v>
      </c>
      <c r="EG170" s="12">
        <f>Dataset!H50</f>
        <v>21094114.474084079</v>
      </c>
      <c r="EH170" s="12">
        <f>Dataset!K50</f>
        <v>9031481.7587633412</v>
      </c>
      <c r="EI170" s="12">
        <f>Dataset!N50</f>
        <v>25993232.727905668</v>
      </c>
      <c r="EJ170" s="12">
        <f>Dataset!Q50</f>
        <v>14802709.622047173</v>
      </c>
      <c r="EK170" s="5"/>
      <c r="EW170" s="12">
        <f t="shared" si="99"/>
        <v>21131095.288876802</v>
      </c>
      <c r="EX170" s="12">
        <f t="shared" si="100"/>
        <v>8788387.2957934923</v>
      </c>
      <c r="EY170" s="12">
        <f t="shared" si="101"/>
        <v>25486942.150611863</v>
      </c>
      <c r="EZ170" s="12">
        <f t="shared" si="102"/>
        <v>12949606.737673748</v>
      </c>
    </row>
    <row r="171" spans="1:156">
      <c r="A171">
        <v>2016</v>
      </c>
      <c r="B171">
        <v>2</v>
      </c>
      <c r="C171" s="15">
        <v>-5.47241379310345</v>
      </c>
      <c r="D171">
        <v>796.69999999999982</v>
      </c>
      <c r="E171">
        <v>0</v>
      </c>
      <c r="F171">
        <v>738.69999999999982</v>
      </c>
      <c r="G171">
        <v>0</v>
      </c>
      <c r="H171">
        <v>680.69999999999982</v>
      </c>
      <c r="I171">
        <v>0</v>
      </c>
      <c r="J171">
        <v>622.69999999999982</v>
      </c>
      <c r="K171">
        <v>0</v>
      </c>
      <c r="L171">
        <v>564.69999999999982</v>
      </c>
      <c r="M171">
        <v>0</v>
      </c>
      <c r="N171">
        <v>506.69999999999993</v>
      </c>
      <c r="O171">
        <v>0</v>
      </c>
      <c r="P171">
        <v>448.69999999999993</v>
      </c>
      <c r="Q171">
        <v>0</v>
      </c>
      <c r="R171">
        <v>390.7</v>
      </c>
      <c r="S171">
        <v>0</v>
      </c>
      <c r="EG171" s="12">
        <f>Dataset!H51</f>
        <v>19559621.451884083</v>
      </c>
      <c r="EH171" s="12">
        <f>Dataset!K51</f>
        <v>8552403.6207633428</v>
      </c>
      <c r="EI171" s="12">
        <f>Dataset!N51</f>
        <v>24612123.423805658</v>
      </c>
      <c r="EJ171" s="12">
        <f>Dataset!Q51</f>
        <v>13436781.076847171</v>
      </c>
      <c r="EK171" s="5"/>
      <c r="EW171" s="12">
        <f t="shared" si="99"/>
        <v>20730773.550733346</v>
      </c>
      <c r="EX171" s="12">
        <f t="shared" si="100"/>
        <v>8696937.540298447</v>
      </c>
      <c r="EY171" s="12">
        <f t="shared" si="101"/>
        <v>25264020.615521297</v>
      </c>
      <c r="EZ171" s="12">
        <f t="shared" si="102"/>
        <v>12924664.420816828</v>
      </c>
    </row>
    <row r="172" spans="1:156">
      <c r="A172">
        <v>2016</v>
      </c>
      <c r="B172">
        <v>3</v>
      </c>
      <c r="C172" s="15">
        <v>0.68387096774193568</v>
      </c>
      <c r="D172">
        <v>660.8</v>
      </c>
      <c r="E172">
        <v>0</v>
      </c>
      <c r="F172">
        <v>598.79999999999995</v>
      </c>
      <c r="G172">
        <v>0</v>
      </c>
      <c r="H172">
        <v>536.79999999999995</v>
      </c>
      <c r="I172">
        <v>0</v>
      </c>
      <c r="J172">
        <v>474.7999999999999</v>
      </c>
      <c r="K172">
        <v>0</v>
      </c>
      <c r="L172">
        <v>412.79999999999995</v>
      </c>
      <c r="M172">
        <v>0</v>
      </c>
      <c r="N172">
        <v>350.79999999999995</v>
      </c>
      <c r="O172">
        <v>0</v>
      </c>
      <c r="P172">
        <v>288.79999999999995</v>
      </c>
      <c r="Q172">
        <v>0</v>
      </c>
      <c r="R172">
        <v>227.60000000000002</v>
      </c>
      <c r="S172">
        <v>0.80000000000000071</v>
      </c>
      <c r="EG172" s="12">
        <f>Dataset!H52</f>
        <v>17958363.188984081</v>
      </c>
      <c r="EH172" s="12">
        <f>Dataset!K52</f>
        <v>8282005.9674633425</v>
      </c>
      <c r="EI172" s="12">
        <f>Dataset!N52</f>
        <v>24366787.889205664</v>
      </c>
      <c r="EJ172" s="12">
        <f>Dataset!Q52</f>
        <v>13391926.081247171</v>
      </c>
      <c r="EK172" s="5"/>
      <c r="EW172" s="12">
        <f t="shared" si="99"/>
        <v>18258400.240911789</v>
      </c>
      <c r="EX172" s="12">
        <f t="shared" si="100"/>
        <v>7996138.6367897931</v>
      </c>
      <c r="EY172" s="12">
        <f t="shared" si="101"/>
        <v>23555725.535734035</v>
      </c>
      <c r="EZ172" s="12">
        <f t="shared" si="102"/>
        <v>12586851.841882313</v>
      </c>
    </row>
    <row r="173" spans="1:156">
      <c r="A173">
        <v>2016</v>
      </c>
      <c r="B173">
        <v>4</v>
      </c>
      <c r="C173" s="15">
        <v>4.0200000000000005</v>
      </c>
      <c r="D173">
        <v>539.4000000000002</v>
      </c>
      <c r="E173">
        <v>0</v>
      </c>
      <c r="F173">
        <v>479.4000000000002</v>
      </c>
      <c r="G173">
        <v>0</v>
      </c>
      <c r="H173">
        <v>419.40000000000015</v>
      </c>
      <c r="I173">
        <v>0</v>
      </c>
      <c r="J173">
        <v>359.40000000000015</v>
      </c>
      <c r="K173">
        <v>0</v>
      </c>
      <c r="L173">
        <v>299.40000000000009</v>
      </c>
      <c r="M173">
        <v>0</v>
      </c>
      <c r="N173">
        <v>239.8</v>
      </c>
      <c r="O173">
        <v>0.40000000000000036</v>
      </c>
      <c r="P173">
        <v>182.99999999999997</v>
      </c>
      <c r="Q173">
        <v>3.5999999999999996</v>
      </c>
      <c r="R173">
        <v>130.69999999999996</v>
      </c>
      <c r="S173">
        <v>11.299999999999999</v>
      </c>
      <c r="EG173" s="12">
        <f>Dataset!H53</f>
        <v>14435973.552284084</v>
      </c>
      <c r="EH173" s="12">
        <f>Dataset!K53</f>
        <v>7355656.3598633427</v>
      </c>
      <c r="EI173" s="12">
        <f>Dataset!N53</f>
        <v>21777218.329005662</v>
      </c>
      <c r="EJ173" s="12">
        <f>Dataset!Q53</f>
        <v>12533039.213847172</v>
      </c>
      <c r="EK173" s="5"/>
      <c r="EW173" s="12">
        <f t="shared" si="99"/>
        <v>16241328.478764119</v>
      </c>
      <c r="EX173" s="12">
        <f t="shared" si="100"/>
        <v>7452595.5360571919</v>
      </c>
      <c r="EY173" s="12">
        <f t="shared" si="101"/>
        <v>22231133.584842723</v>
      </c>
      <c r="EZ173" s="12">
        <f t="shared" si="102"/>
        <v>12424571.460406758</v>
      </c>
    </row>
    <row r="174" spans="1:156">
      <c r="A174">
        <v>2016</v>
      </c>
      <c r="B174">
        <v>5</v>
      </c>
      <c r="C174" s="15">
        <v>12.841935483870971</v>
      </c>
      <c r="D174">
        <v>284.09999999999991</v>
      </c>
      <c r="E174">
        <v>0.19999999999999929</v>
      </c>
      <c r="F174">
        <v>225.99999999999997</v>
      </c>
      <c r="G174">
        <v>4.1000000000000014</v>
      </c>
      <c r="H174">
        <v>175.5</v>
      </c>
      <c r="I174">
        <v>15.600000000000001</v>
      </c>
      <c r="J174">
        <v>128.20000000000002</v>
      </c>
      <c r="K174">
        <v>30.300000000000004</v>
      </c>
      <c r="L174">
        <v>89.399999999999991</v>
      </c>
      <c r="M174">
        <v>53.500000000000007</v>
      </c>
      <c r="N174">
        <v>53.999999999999993</v>
      </c>
      <c r="O174">
        <v>80.099999999999994</v>
      </c>
      <c r="P174">
        <v>27.200000000000003</v>
      </c>
      <c r="Q174">
        <v>115.29999999999998</v>
      </c>
      <c r="R174">
        <v>7.6999999999999993</v>
      </c>
      <c r="S174">
        <v>157.79999999999998</v>
      </c>
      <c r="EG174" s="12">
        <f>Dataset!H54</f>
        <v>11402559.478484085</v>
      </c>
      <c r="EH174" s="12">
        <f>Dataset!K54</f>
        <v>7044064.5118633434</v>
      </c>
      <c r="EI174" s="12">
        <f>Dataset!N54</f>
        <v>21596635.884205662</v>
      </c>
      <c r="EJ174" s="12">
        <f>Dataset!Q54</f>
        <v>13118440.184347173</v>
      </c>
      <c r="EK174" s="5"/>
      <c r="EW174" s="12">
        <f t="shared" si="99"/>
        <v>13510762.788798913</v>
      </c>
      <c r="EX174" s="12">
        <f t="shared" si="100"/>
        <v>7006668.8299604068</v>
      </c>
      <c r="EY174" s="12">
        <f t="shared" si="101"/>
        <v>21217882.297993563</v>
      </c>
      <c r="EZ174" s="12">
        <f t="shared" si="102"/>
        <v>13168713.576706281</v>
      </c>
    </row>
    <row r="175" spans="1:156">
      <c r="A175">
        <v>2016</v>
      </c>
      <c r="B175">
        <v>6</v>
      </c>
      <c r="C175" s="15">
        <v>17.429999999999996</v>
      </c>
      <c r="D175">
        <v>137.90000000000003</v>
      </c>
      <c r="E175">
        <v>0.80000000000000071</v>
      </c>
      <c r="F175">
        <v>83.5</v>
      </c>
      <c r="G175">
        <v>6.3999999999999986</v>
      </c>
      <c r="H175">
        <v>40.700000000000003</v>
      </c>
      <c r="I175">
        <v>23.599999999999994</v>
      </c>
      <c r="J175">
        <v>16.700000000000003</v>
      </c>
      <c r="K175">
        <v>59.600000000000009</v>
      </c>
      <c r="L175">
        <v>3.3000000000000007</v>
      </c>
      <c r="M175">
        <v>106.2</v>
      </c>
      <c r="N175">
        <v>0</v>
      </c>
      <c r="O175">
        <v>162.89999999999998</v>
      </c>
      <c r="P175">
        <v>0</v>
      </c>
      <c r="Q175">
        <v>222.89999999999998</v>
      </c>
      <c r="R175">
        <v>0</v>
      </c>
      <c r="S175">
        <v>282.89999999999998</v>
      </c>
      <c r="EG175" s="12">
        <f>Dataset!H55</f>
        <v>11740446.387584083</v>
      </c>
      <c r="EH175" s="12">
        <f>Dataset!K55</f>
        <v>7268238.0157633424</v>
      </c>
      <c r="EI175" s="12">
        <f>Dataset!N55</f>
        <v>21881811.080205664</v>
      </c>
      <c r="EJ175" s="12">
        <f>Dataset!Q55</f>
        <v>13934865.881647173</v>
      </c>
      <c r="EK175" s="5"/>
      <c r="EW175" s="12">
        <f t="shared" ref="EW175:EW238" si="103">$EO$97+H175*$EO$98+M175*$EO$99</f>
        <v>12632834.300868921</v>
      </c>
      <c r="EX175" s="12">
        <f t="shared" ref="EX175:EX238" si="104">$EO$114+J175*$EO$115+O175*$EO$116</f>
        <v>7153185.9201159878</v>
      </c>
      <c r="EY175" s="12">
        <f t="shared" ref="EY175:EY238" si="105">$EO$131+J175*$EO$132+O175*$EO$133</f>
        <v>21651664.254875783</v>
      </c>
      <c r="EZ175" s="12">
        <f t="shared" si="102"/>
        <v>14035167.82688513</v>
      </c>
    </row>
    <row r="176" spans="1:156">
      <c r="A176">
        <v>2016</v>
      </c>
      <c r="B176">
        <v>7</v>
      </c>
      <c r="C176" s="15">
        <v>21.806451612903221</v>
      </c>
      <c r="D176">
        <v>42.1</v>
      </c>
      <c r="E176">
        <v>36.099999999999994</v>
      </c>
      <c r="F176">
        <v>17.099999999999994</v>
      </c>
      <c r="G176">
        <v>73.100000000000009</v>
      </c>
      <c r="H176">
        <v>1.3999999999999986</v>
      </c>
      <c r="I176">
        <v>119.39999999999999</v>
      </c>
      <c r="J176">
        <v>0</v>
      </c>
      <c r="K176">
        <v>180.00000000000003</v>
      </c>
      <c r="L176">
        <v>0</v>
      </c>
      <c r="M176">
        <v>242.00000000000009</v>
      </c>
      <c r="N176">
        <v>0</v>
      </c>
      <c r="O176">
        <v>304.00000000000006</v>
      </c>
      <c r="P176">
        <v>0</v>
      </c>
      <c r="Q176">
        <v>366</v>
      </c>
      <c r="R176">
        <v>0</v>
      </c>
      <c r="S176">
        <v>427.99999999999994</v>
      </c>
      <c r="EG176" s="12">
        <f>Dataset!H56</f>
        <v>14190788.100684084</v>
      </c>
      <c r="EH176" s="12">
        <f>Dataset!K56</f>
        <v>8239440.4106633421</v>
      </c>
      <c r="EI176" s="12">
        <f>Dataset!N56</f>
        <v>24576200.619605664</v>
      </c>
      <c r="EJ176" s="12">
        <f>Dataset!Q56</f>
        <v>16105387.908647172</v>
      </c>
      <c r="EK176" s="5"/>
      <c r="EW176" s="12">
        <f t="shared" si="103"/>
        <v>15663371.299582824</v>
      </c>
      <c r="EX176" s="12">
        <f t="shared" si="104"/>
        <v>8224056.2783705797</v>
      </c>
      <c r="EY176" s="12">
        <f t="shared" si="105"/>
        <v>24392639.16515404</v>
      </c>
      <c r="EZ176" s="12">
        <f t="shared" si="102"/>
        <v>15178393.007251605</v>
      </c>
    </row>
    <row r="177" spans="1:156">
      <c r="A177">
        <v>2016</v>
      </c>
      <c r="B177">
        <v>8</v>
      </c>
      <c r="C177" s="15">
        <v>22.170967741935481</v>
      </c>
      <c r="D177">
        <v>27.700000000000003</v>
      </c>
      <c r="E177">
        <v>33</v>
      </c>
      <c r="F177">
        <v>7.3000000000000007</v>
      </c>
      <c r="G177">
        <v>74.599999999999994</v>
      </c>
      <c r="H177">
        <v>1.8000000000000007</v>
      </c>
      <c r="I177">
        <v>131.1</v>
      </c>
      <c r="J177">
        <v>0</v>
      </c>
      <c r="K177">
        <v>191.29999999999998</v>
      </c>
      <c r="L177">
        <v>0</v>
      </c>
      <c r="M177">
        <v>253.3</v>
      </c>
      <c r="N177">
        <v>0</v>
      </c>
      <c r="O177">
        <v>315.3</v>
      </c>
      <c r="P177">
        <v>0</v>
      </c>
      <c r="Q177">
        <v>377.3</v>
      </c>
      <c r="R177">
        <v>0</v>
      </c>
      <c r="S177">
        <v>439.3</v>
      </c>
      <c r="EG177" s="12">
        <f>Dataset!H57</f>
        <v>14664079.915884083</v>
      </c>
      <c r="EH177" s="12">
        <f>Dataset!K57</f>
        <v>8370671.7979633417</v>
      </c>
      <c r="EI177" s="12">
        <f>Dataset!N57</f>
        <v>25475126.824705672</v>
      </c>
      <c r="EJ177" s="12">
        <f>Dataset!Q57</f>
        <v>16938188.316347171</v>
      </c>
      <c r="EK177" s="5"/>
      <c r="EW177" s="12">
        <f t="shared" si="103"/>
        <v>15978602.118667774</v>
      </c>
      <c r="EX177" s="12">
        <f t="shared" si="104"/>
        <v>8316154.1179916225</v>
      </c>
      <c r="EY177" s="12">
        <f t="shared" si="105"/>
        <v>24627597.924079847</v>
      </c>
      <c r="EZ177" s="12">
        <f t="shared" si="102"/>
        <v>15267424.327293929</v>
      </c>
    </row>
    <row r="178" spans="1:156">
      <c r="A178">
        <v>2016</v>
      </c>
      <c r="B178">
        <v>9</v>
      </c>
      <c r="C178" s="15">
        <v>17.079999999999998</v>
      </c>
      <c r="D178">
        <v>151.29999999999998</v>
      </c>
      <c r="E178">
        <v>3.6999999999999993</v>
      </c>
      <c r="F178">
        <v>100.50000000000001</v>
      </c>
      <c r="G178">
        <v>12.900000000000002</v>
      </c>
      <c r="H178">
        <v>59</v>
      </c>
      <c r="I178">
        <v>31.400000000000002</v>
      </c>
      <c r="J178">
        <v>27.4</v>
      </c>
      <c r="K178">
        <v>59.8</v>
      </c>
      <c r="L178">
        <v>10.3</v>
      </c>
      <c r="M178">
        <v>102.7</v>
      </c>
      <c r="N178">
        <v>3.0999999999999996</v>
      </c>
      <c r="O178">
        <v>155.50000000000003</v>
      </c>
      <c r="P178">
        <v>1.0999999999999996</v>
      </c>
      <c r="Q178">
        <v>213.49999999999997</v>
      </c>
      <c r="R178">
        <v>0</v>
      </c>
      <c r="S178">
        <v>272.40000000000003</v>
      </c>
      <c r="EG178" s="12">
        <f>Dataset!H58</f>
        <v>12793153.130384086</v>
      </c>
      <c r="EH178" s="12">
        <f>Dataset!K58</f>
        <v>7412834.3775633425</v>
      </c>
      <c r="EI178" s="12">
        <f>Dataset!N58</f>
        <v>23018316.815105673</v>
      </c>
      <c r="EJ178" s="12">
        <f>Dataset!Q58</f>
        <v>15412523.631847173</v>
      </c>
      <c r="EK178" s="5"/>
      <c r="EW178" s="12">
        <f t="shared" si="103"/>
        <v>12851740.865370829</v>
      </c>
      <c r="EX178" s="12">
        <f t="shared" si="104"/>
        <v>7143574.1840539426</v>
      </c>
      <c r="EY178" s="12">
        <f t="shared" si="105"/>
        <v>21621386.080076464</v>
      </c>
      <c r="EZ178" s="12">
        <f t="shared" si="102"/>
        <v>13959282.19164726</v>
      </c>
    </row>
    <row r="179" spans="1:156">
      <c r="A179">
        <v>2016</v>
      </c>
      <c r="B179">
        <v>10</v>
      </c>
      <c r="C179" s="15">
        <v>9.8870967741935463</v>
      </c>
      <c r="D179">
        <v>375.50000000000006</v>
      </c>
      <c r="E179">
        <v>0</v>
      </c>
      <c r="F179">
        <v>313.50000000000006</v>
      </c>
      <c r="G179">
        <v>0</v>
      </c>
      <c r="H179">
        <v>252.20000000000005</v>
      </c>
      <c r="I179">
        <v>0.69999999999999929</v>
      </c>
      <c r="J179">
        <v>194.20000000000002</v>
      </c>
      <c r="K179">
        <v>4.6999999999999993</v>
      </c>
      <c r="L179">
        <v>143.80000000000001</v>
      </c>
      <c r="M179">
        <v>16.3</v>
      </c>
      <c r="N179">
        <v>105.6</v>
      </c>
      <c r="O179">
        <v>40.1</v>
      </c>
      <c r="P179">
        <v>72.399999999999991</v>
      </c>
      <c r="Q179">
        <v>68.90000000000002</v>
      </c>
      <c r="R179">
        <v>43.699999999999996</v>
      </c>
      <c r="S179">
        <v>102.20000000000002</v>
      </c>
      <c r="EG179" s="12">
        <f>Dataset!H59</f>
        <v>13184179.868384086</v>
      </c>
      <c r="EH179" s="12">
        <f>Dataset!K59</f>
        <v>7101168.6762633435</v>
      </c>
      <c r="EI179" s="12">
        <f>Dataset!N59</f>
        <v>22238115.48700567</v>
      </c>
      <c r="EJ179" s="12">
        <f>Dataset!Q59</f>
        <v>13701184.614047172</v>
      </c>
      <c r="EK179" s="5"/>
      <c r="EW179" s="12">
        <f t="shared" si="103"/>
        <v>13813433.518335966</v>
      </c>
      <c r="EX179" s="12">
        <f t="shared" si="104"/>
        <v>6993388.5120217511</v>
      </c>
      <c r="EY179" s="12">
        <f t="shared" si="105"/>
        <v>21148492.224995341</v>
      </c>
      <c r="EZ179" s="12">
        <f t="shared" si="102"/>
        <v>12844543.855950875</v>
      </c>
    </row>
    <row r="180" spans="1:156">
      <c r="A180">
        <v>2016</v>
      </c>
      <c r="B180">
        <v>11</v>
      </c>
      <c r="C180" s="15">
        <v>4.6133333333333324</v>
      </c>
      <c r="D180">
        <v>521.59999999999991</v>
      </c>
      <c r="E180">
        <v>0</v>
      </c>
      <c r="F180">
        <v>461.59999999999991</v>
      </c>
      <c r="G180">
        <v>0</v>
      </c>
      <c r="H180">
        <v>401.59999999999991</v>
      </c>
      <c r="I180">
        <v>0</v>
      </c>
      <c r="J180">
        <v>341.59999999999997</v>
      </c>
      <c r="K180">
        <v>0</v>
      </c>
      <c r="L180">
        <v>281.60000000000002</v>
      </c>
      <c r="M180">
        <v>0</v>
      </c>
      <c r="N180">
        <v>222.3</v>
      </c>
      <c r="O180">
        <v>0.69999999999999929</v>
      </c>
      <c r="P180">
        <v>164.3</v>
      </c>
      <c r="Q180">
        <v>2.6999999999999993</v>
      </c>
      <c r="R180">
        <v>112.10000000000002</v>
      </c>
      <c r="S180">
        <v>10.5</v>
      </c>
      <c r="EG180" s="12">
        <f>Dataset!H60</f>
        <v>15424700.559084084</v>
      </c>
      <c r="EH180" s="12">
        <f>Dataset!K60</f>
        <v>7484569.687063342</v>
      </c>
      <c r="EI180" s="12">
        <f>Dataset!N60</f>
        <v>22790288.585905664</v>
      </c>
      <c r="EJ180" s="12">
        <f>Dataset!Q60</f>
        <v>12704115.088247173</v>
      </c>
      <c r="EK180" s="5"/>
      <c r="EW180" s="12">
        <f t="shared" si="103"/>
        <v>15935503.288251095</v>
      </c>
      <c r="EX180" s="12">
        <f t="shared" si="104"/>
        <v>7370698.3499007085</v>
      </c>
      <c r="EY180" s="12">
        <f t="shared" si="105"/>
        <v>22031775.400818076</v>
      </c>
      <c r="EZ180" s="12">
        <f t="shared" si="102"/>
        <v>12379640.876244815</v>
      </c>
    </row>
    <row r="181" spans="1:156">
      <c r="A181">
        <v>2016</v>
      </c>
      <c r="B181">
        <v>12</v>
      </c>
      <c r="C181" s="15">
        <v>-1.6354838709677415</v>
      </c>
      <c r="D181">
        <v>732.69999999999993</v>
      </c>
      <c r="E181">
        <v>0</v>
      </c>
      <c r="F181">
        <v>670.69999999999993</v>
      </c>
      <c r="G181">
        <v>0</v>
      </c>
      <c r="H181">
        <v>608.69999999999993</v>
      </c>
      <c r="I181">
        <v>0</v>
      </c>
      <c r="J181">
        <v>546.69999999999993</v>
      </c>
      <c r="K181">
        <v>0</v>
      </c>
      <c r="L181">
        <v>484.70000000000005</v>
      </c>
      <c r="M181">
        <v>0</v>
      </c>
      <c r="N181">
        <v>422.7000000000001</v>
      </c>
      <c r="O181">
        <v>0</v>
      </c>
      <c r="P181">
        <v>360.7000000000001</v>
      </c>
      <c r="Q181">
        <v>0</v>
      </c>
      <c r="R181">
        <v>298.7000000000001</v>
      </c>
      <c r="S181">
        <v>0</v>
      </c>
      <c r="EG181" s="12">
        <f>Dataset!H61</f>
        <v>18962383.70588408</v>
      </c>
      <c r="EH181" s="12">
        <f>Dataset!K61</f>
        <v>8493911.9302633423</v>
      </c>
      <c r="EI181" s="12">
        <f>Dataset!N61</f>
        <v>25278175.30180566</v>
      </c>
      <c r="EJ181" s="12">
        <f>Dataset!Q61</f>
        <v>12660994.801247172</v>
      </c>
      <c r="EK181" s="5"/>
      <c r="EW181" s="12">
        <f t="shared" si="103"/>
        <v>19493727.836298659</v>
      </c>
      <c r="EX181" s="12">
        <f t="shared" si="104"/>
        <v>8336824.5134785846</v>
      </c>
      <c r="EY181" s="12">
        <f t="shared" si="105"/>
        <v>24386194.881485924</v>
      </c>
      <c r="EZ181" s="12">
        <f t="shared" si="102"/>
        <v>12739252.507898128</v>
      </c>
    </row>
    <row r="182" spans="1:156">
      <c r="A182">
        <v>2017</v>
      </c>
      <c r="B182">
        <v>1</v>
      </c>
      <c r="C182" s="15">
        <v>-3.0290322580645173</v>
      </c>
      <c r="D182">
        <v>775.89999999999986</v>
      </c>
      <c r="E182">
        <v>0</v>
      </c>
      <c r="F182">
        <v>713.9</v>
      </c>
      <c r="G182">
        <v>0</v>
      </c>
      <c r="H182">
        <v>651.9</v>
      </c>
      <c r="I182">
        <v>0</v>
      </c>
      <c r="J182">
        <v>589.89999999999986</v>
      </c>
      <c r="K182">
        <v>0</v>
      </c>
      <c r="L182">
        <v>527.89999999999986</v>
      </c>
      <c r="M182">
        <v>0</v>
      </c>
      <c r="N182">
        <v>465.89999999999981</v>
      </c>
      <c r="O182">
        <v>0</v>
      </c>
      <c r="P182">
        <v>403.89999999999981</v>
      </c>
      <c r="Q182">
        <v>0</v>
      </c>
      <c r="R182">
        <v>341.89999999999992</v>
      </c>
      <c r="S182">
        <v>0</v>
      </c>
      <c r="EG182" s="12">
        <f>Dataset!H62</f>
        <v>20717802.360493045</v>
      </c>
      <c r="EH182" s="12">
        <f>Dataset!K62</f>
        <v>8917249.3660306875</v>
      </c>
      <c r="EI182" s="12">
        <f>Dataset!N62</f>
        <v>26550637.76570617</v>
      </c>
      <c r="EJ182" s="12">
        <f>Dataset!Q62</f>
        <v>13132945.157038789</v>
      </c>
      <c r="EK182" s="5"/>
      <c r="EW182" s="12">
        <f t="shared" si="103"/>
        <v>20235955.264959473</v>
      </c>
      <c r="EX182" s="12">
        <f t="shared" si="104"/>
        <v>8541520.3392498754</v>
      </c>
      <c r="EY182" s="12">
        <f t="shared" si="105"/>
        <v>24885169.509253398</v>
      </c>
      <c r="EZ182" s="12">
        <f t="shared" si="102"/>
        <v>12834607.205970602</v>
      </c>
    </row>
    <row r="183" spans="1:156">
      <c r="A183">
        <v>2017</v>
      </c>
      <c r="B183">
        <v>2</v>
      </c>
      <c r="C183" s="15">
        <v>-2.2285714285714286</v>
      </c>
      <c r="D183">
        <v>678.4</v>
      </c>
      <c r="E183">
        <v>0</v>
      </c>
      <c r="F183">
        <v>622.4</v>
      </c>
      <c r="G183">
        <v>0</v>
      </c>
      <c r="H183">
        <v>566.4</v>
      </c>
      <c r="I183">
        <v>0</v>
      </c>
      <c r="J183">
        <v>510.4</v>
      </c>
      <c r="K183">
        <v>0</v>
      </c>
      <c r="L183">
        <v>454.4</v>
      </c>
      <c r="M183">
        <v>0</v>
      </c>
      <c r="N183">
        <v>398.4</v>
      </c>
      <c r="O183">
        <v>0</v>
      </c>
      <c r="P183">
        <v>342.40000000000003</v>
      </c>
      <c r="Q183">
        <v>0</v>
      </c>
      <c r="R183">
        <v>286.40000000000003</v>
      </c>
      <c r="S183">
        <v>0</v>
      </c>
      <c r="EG183" s="12">
        <f>Dataset!H63</f>
        <v>18200269.788693044</v>
      </c>
      <c r="EH183" s="12">
        <f>Dataset!K63</f>
        <v>8096112.2055306872</v>
      </c>
      <c r="EI183" s="12">
        <f>Dataset!N63</f>
        <v>23716143.648806173</v>
      </c>
      <c r="EJ183" s="12">
        <f>Dataset!Q63</f>
        <v>12010123.441838788</v>
      </c>
      <c r="EK183" s="5"/>
      <c r="EW183" s="12">
        <f t="shared" si="103"/>
        <v>18766963.479068279</v>
      </c>
      <c r="EX183" s="12">
        <f t="shared" si="104"/>
        <v>8164823.1598790977</v>
      </c>
      <c r="EY183" s="12">
        <f t="shared" si="105"/>
        <v>23966917.590097975</v>
      </c>
      <c r="EZ183" s="12">
        <f t="shared" si="102"/>
        <v>12685615.490232361</v>
      </c>
    </row>
    <row r="184" spans="1:156">
      <c r="A184">
        <v>2017</v>
      </c>
      <c r="B184">
        <v>3</v>
      </c>
      <c r="C184" s="15">
        <v>-3.1290322580645169</v>
      </c>
      <c r="D184">
        <v>778.99999999999989</v>
      </c>
      <c r="E184">
        <v>0</v>
      </c>
      <c r="F184">
        <v>716.99999999999989</v>
      </c>
      <c r="G184">
        <v>0</v>
      </c>
      <c r="H184">
        <v>654.99999999999989</v>
      </c>
      <c r="I184">
        <v>0</v>
      </c>
      <c r="J184">
        <v>592.99999999999989</v>
      </c>
      <c r="K184">
        <v>0</v>
      </c>
      <c r="L184">
        <v>530.99999999999989</v>
      </c>
      <c r="M184">
        <v>0</v>
      </c>
      <c r="N184">
        <v>468.99999999999983</v>
      </c>
      <c r="O184">
        <v>0</v>
      </c>
      <c r="P184">
        <v>406.99999999999989</v>
      </c>
      <c r="Q184">
        <v>0</v>
      </c>
      <c r="R184">
        <v>344.99999999999989</v>
      </c>
      <c r="S184">
        <v>0</v>
      </c>
      <c r="EG184" s="12">
        <f>Dataset!H64</f>
        <v>19079849.618893042</v>
      </c>
      <c r="EH184" s="12">
        <f>Dataset!K64</f>
        <v>8645562.1052306872</v>
      </c>
      <c r="EI184" s="12">
        <f>Dataset!N64</f>
        <v>25309546.38560617</v>
      </c>
      <c r="EJ184" s="12">
        <f>Dataset!Q64</f>
        <v>13471264.229438787</v>
      </c>
      <c r="EK184" s="5"/>
      <c r="EW184" s="12">
        <f t="shared" si="103"/>
        <v>20289216.955442075</v>
      </c>
      <c r="EX184" s="12">
        <f t="shared" si="104"/>
        <v>8556209.1600806862</v>
      </c>
      <c r="EY184" s="12">
        <f t="shared" si="105"/>
        <v>24920975.558931157</v>
      </c>
      <c r="EZ184" s="12">
        <f t="shared" si="102"/>
        <v>12841449.788471173</v>
      </c>
    </row>
    <row r="185" spans="1:156">
      <c r="A185">
        <v>2017</v>
      </c>
      <c r="B185">
        <v>4</v>
      </c>
      <c r="C185" s="15">
        <v>7.3033333333333319</v>
      </c>
      <c r="D185">
        <v>440.9</v>
      </c>
      <c r="E185">
        <v>0</v>
      </c>
      <c r="F185">
        <v>380.9</v>
      </c>
      <c r="G185">
        <v>0</v>
      </c>
      <c r="H185">
        <v>320.89999999999998</v>
      </c>
      <c r="I185">
        <v>0</v>
      </c>
      <c r="J185">
        <v>261.8</v>
      </c>
      <c r="K185">
        <v>0.89999999999999858</v>
      </c>
      <c r="L185">
        <v>204.6</v>
      </c>
      <c r="M185">
        <v>3.6999999999999975</v>
      </c>
      <c r="N185">
        <v>151.50000000000003</v>
      </c>
      <c r="O185">
        <v>10.599999999999998</v>
      </c>
      <c r="P185">
        <v>102.30000000000001</v>
      </c>
      <c r="Q185">
        <v>21.4</v>
      </c>
      <c r="R185">
        <v>57.400000000000006</v>
      </c>
      <c r="S185">
        <v>36.5</v>
      </c>
      <c r="EG185" s="12">
        <f>Dataset!H65</f>
        <v>14782033.157393042</v>
      </c>
      <c r="EH185" s="12">
        <f>Dataset!K65</f>
        <v>7400133.958930687</v>
      </c>
      <c r="EI185" s="12">
        <f>Dataset!N65</f>
        <v>21795549.45560617</v>
      </c>
      <c r="EJ185" s="12">
        <f>Dataset!Q65</f>
        <v>12445332.538438788</v>
      </c>
      <c r="EK185" s="5"/>
      <c r="EW185" s="12">
        <f t="shared" si="103"/>
        <v>14649948.107691519</v>
      </c>
      <c r="EX185" s="12">
        <f t="shared" si="104"/>
        <v>7073267.1595494384</v>
      </c>
      <c r="EY185" s="12">
        <f t="shared" si="105"/>
        <v>21315907.204272568</v>
      </c>
      <c r="EZ185" s="12">
        <f t="shared" si="102"/>
        <v>12428215.945946625</v>
      </c>
    </row>
    <row r="186" spans="1:156">
      <c r="A186">
        <v>2017</v>
      </c>
      <c r="B186">
        <v>5</v>
      </c>
      <c r="C186" s="15">
        <v>11.580645161290322</v>
      </c>
      <c r="D186">
        <v>323</v>
      </c>
      <c r="E186">
        <v>0</v>
      </c>
      <c r="F186">
        <v>260.99999999999994</v>
      </c>
      <c r="G186">
        <v>0</v>
      </c>
      <c r="H186">
        <v>200.99999999999997</v>
      </c>
      <c r="I186">
        <v>2</v>
      </c>
      <c r="J186">
        <v>143.39999999999995</v>
      </c>
      <c r="K186">
        <v>6.3999999999999986</v>
      </c>
      <c r="L186">
        <v>94.4</v>
      </c>
      <c r="M186">
        <v>19.399999999999999</v>
      </c>
      <c r="N186">
        <v>58.5</v>
      </c>
      <c r="O186">
        <v>45.5</v>
      </c>
      <c r="P186">
        <v>31.1</v>
      </c>
      <c r="Q186">
        <v>80.100000000000009</v>
      </c>
      <c r="R186">
        <v>14.899999999999999</v>
      </c>
      <c r="S186">
        <v>125.89999999999998</v>
      </c>
      <c r="EG186" s="12">
        <f>Dataset!H66</f>
        <v>12189179.611193039</v>
      </c>
      <c r="EH186" s="12">
        <f>Dataset!K66</f>
        <v>7124617.9445306873</v>
      </c>
      <c r="EI186" s="12">
        <f>Dataset!N66</f>
        <v>21343525.235506173</v>
      </c>
      <c r="EJ186" s="12">
        <f>Dataset!Q66</f>
        <v>12863400.691738788</v>
      </c>
      <c r="EK186" s="5"/>
      <c r="EW186" s="12">
        <f t="shared" si="103"/>
        <v>13018350.447527861</v>
      </c>
      <c r="EX186" s="12">
        <f t="shared" si="104"/>
        <v>6796692.7405555202</v>
      </c>
      <c r="EY186" s="12">
        <f t="shared" si="105"/>
        <v>20674016.200656131</v>
      </c>
      <c r="EZ186" s="12">
        <f t="shared" si="102"/>
        <v>12927310.15338823</v>
      </c>
    </row>
    <row r="187" spans="1:156">
      <c r="A187">
        <v>2017</v>
      </c>
      <c r="B187">
        <v>6</v>
      </c>
      <c r="C187" s="15">
        <v>17.079999999999998</v>
      </c>
      <c r="D187">
        <v>147.6</v>
      </c>
      <c r="E187">
        <v>0</v>
      </c>
      <c r="F187">
        <v>93.500000000000014</v>
      </c>
      <c r="G187">
        <v>5.8999999999999986</v>
      </c>
      <c r="H187">
        <v>50.099999999999994</v>
      </c>
      <c r="I187">
        <v>22.5</v>
      </c>
      <c r="J187">
        <v>23</v>
      </c>
      <c r="K187">
        <v>55.399999999999991</v>
      </c>
      <c r="L187">
        <v>7.6</v>
      </c>
      <c r="M187">
        <v>99.999999999999986</v>
      </c>
      <c r="N187">
        <v>0.69999999999999929</v>
      </c>
      <c r="O187">
        <v>153.10000000000002</v>
      </c>
      <c r="P187">
        <v>0</v>
      </c>
      <c r="Q187">
        <v>212.4</v>
      </c>
      <c r="R187">
        <v>0</v>
      </c>
      <c r="S187">
        <v>272.40000000000003</v>
      </c>
      <c r="EG187" s="12">
        <f>Dataset!H67</f>
        <v>11578628.676793043</v>
      </c>
      <c r="EH187" s="12">
        <f>Dataset!K67</f>
        <v>7141694.1340306876</v>
      </c>
      <c r="EI187" s="12">
        <f>Dataset!N67</f>
        <v>21456409.837606173</v>
      </c>
      <c r="EJ187" s="12">
        <f>Dataset!Q67</f>
        <v>13877836.144038787</v>
      </c>
      <c r="EK187" s="5"/>
      <c r="EW187" s="12">
        <f t="shared" si="103"/>
        <v>12625149.728006985</v>
      </c>
      <c r="EX187" s="12">
        <f t="shared" si="104"/>
        <v>7103164.9320274377</v>
      </c>
      <c r="EY187" s="12">
        <f t="shared" si="105"/>
        <v>21520661.844952676</v>
      </c>
      <c r="EZ187" s="12">
        <f t="shared" ref="EZ187:EZ241" si="106">$EO$148+N187*$EO$149+S187*$EO$150</f>
        <v>13953984.708421011</v>
      </c>
    </row>
    <row r="188" spans="1:156">
      <c r="A188">
        <v>2017</v>
      </c>
      <c r="B188">
        <v>7</v>
      </c>
      <c r="C188" s="15">
        <v>19.851612903225806</v>
      </c>
      <c r="D188">
        <v>67.8</v>
      </c>
      <c r="E188">
        <v>1.1999999999999993</v>
      </c>
      <c r="F188">
        <v>22.700000000000006</v>
      </c>
      <c r="G188">
        <v>18.100000000000001</v>
      </c>
      <c r="H188">
        <v>3.7000000000000028</v>
      </c>
      <c r="I188">
        <v>61.099999999999994</v>
      </c>
      <c r="J188">
        <v>0</v>
      </c>
      <c r="K188">
        <v>119.39999999999999</v>
      </c>
      <c r="L188">
        <v>0</v>
      </c>
      <c r="M188">
        <v>181.4</v>
      </c>
      <c r="N188">
        <v>0</v>
      </c>
      <c r="O188">
        <v>243.40000000000003</v>
      </c>
      <c r="P188">
        <v>0</v>
      </c>
      <c r="Q188">
        <v>305.40000000000003</v>
      </c>
      <c r="R188">
        <v>0</v>
      </c>
      <c r="S188">
        <v>367.4</v>
      </c>
      <c r="EG188" s="12">
        <f>Dataset!H68</f>
        <v>13489351.602193043</v>
      </c>
      <c r="EH188" s="12">
        <f>Dataset!K68</f>
        <v>7908390.7467306871</v>
      </c>
      <c r="EI188" s="12">
        <f>Dataset!N68</f>
        <v>23459398.766706161</v>
      </c>
      <c r="EJ188" s="12">
        <f>Dataset!Q68</f>
        <v>15530881.55213879</v>
      </c>
      <c r="EK188" s="5"/>
      <c r="EW188" s="12">
        <f t="shared" si="103"/>
        <v>14049214.092607152</v>
      </c>
      <c r="EX188" s="12">
        <f t="shared" si="104"/>
        <v>7730151.0499603832</v>
      </c>
      <c r="EY188" s="12">
        <f t="shared" si="105"/>
        <v>23132594.847374935</v>
      </c>
      <c r="EZ188" s="12">
        <f t="shared" si="106"/>
        <v>14700933.007732594</v>
      </c>
    </row>
    <row r="189" spans="1:156">
      <c r="A189">
        <v>2017</v>
      </c>
      <c r="B189">
        <v>8</v>
      </c>
      <c r="C189" s="15">
        <v>18.690322580645162</v>
      </c>
      <c r="D189">
        <v>105.20000000000002</v>
      </c>
      <c r="E189">
        <v>2.5999999999999979</v>
      </c>
      <c r="F189">
        <v>55.699999999999989</v>
      </c>
      <c r="G189">
        <v>15.099999999999998</v>
      </c>
      <c r="H189">
        <v>25.7</v>
      </c>
      <c r="I189">
        <v>47.099999999999994</v>
      </c>
      <c r="J189">
        <v>8.6999999999999975</v>
      </c>
      <c r="K189">
        <v>92.09999999999998</v>
      </c>
      <c r="L189">
        <v>1.1999999999999993</v>
      </c>
      <c r="M189">
        <v>146.60000000000002</v>
      </c>
      <c r="N189">
        <v>0</v>
      </c>
      <c r="O189">
        <v>207.40000000000006</v>
      </c>
      <c r="P189">
        <v>0</v>
      </c>
      <c r="Q189">
        <v>269.40000000000009</v>
      </c>
      <c r="R189">
        <v>0</v>
      </c>
      <c r="S189">
        <v>331.40000000000009</v>
      </c>
      <c r="EG189" s="12">
        <f>Dataset!H69</f>
        <v>13198675.151593043</v>
      </c>
      <c r="EH189" s="12">
        <f>Dataset!K69</f>
        <v>7801527.0502306866</v>
      </c>
      <c r="EI189" s="12">
        <f>Dataset!N69</f>
        <v>23176523.818106167</v>
      </c>
      <c r="EJ189" s="12">
        <f>Dataset!Q69</f>
        <v>15474762.719838789</v>
      </c>
      <c r="EK189" s="5"/>
      <c r="EW189" s="12">
        <f t="shared" si="103"/>
        <v>13477565.740412142</v>
      </c>
      <c r="EX189" s="12">
        <f t="shared" si="104"/>
        <v>7477965.4682923425</v>
      </c>
      <c r="EY189" s="12">
        <f t="shared" si="105"/>
        <v>22484541.614366096</v>
      </c>
      <c r="EZ189" s="12">
        <f t="shared" si="106"/>
        <v>14417293.404057937</v>
      </c>
    </row>
    <row r="190" spans="1:156">
      <c r="A190">
        <v>2017</v>
      </c>
      <c r="B190">
        <v>9</v>
      </c>
      <c r="C190" s="15">
        <v>16.513333333333335</v>
      </c>
      <c r="D190">
        <v>164.59999999999997</v>
      </c>
      <c r="E190">
        <v>0</v>
      </c>
      <c r="F190">
        <v>113.1</v>
      </c>
      <c r="G190">
        <v>8.5</v>
      </c>
      <c r="H190">
        <v>71.500000000000014</v>
      </c>
      <c r="I190">
        <v>26.9</v>
      </c>
      <c r="J190">
        <v>42.7</v>
      </c>
      <c r="K190">
        <v>58.099999999999994</v>
      </c>
      <c r="L190">
        <v>20.499999999999996</v>
      </c>
      <c r="M190">
        <v>95.9</v>
      </c>
      <c r="N190">
        <v>6.4999999999999982</v>
      </c>
      <c r="O190">
        <v>141.9</v>
      </c>
      <c r="P190">
        <v>2.1999999999999993</v>
      </c>
      <c r="Q190">
        <v>197.60000000000002</v>
      </c>
      <c r="R190">
        <v>0</v>
      </c>
      <c r="S190">
        <v>255.40000000000003</v>
      </c>
      <c r="EG190" s="12">
        <f>Dataset!H70</f>
        <v>12936672.810893044</v>
      </c>
      <c r="EH190" s="12">
        <f>Dataset!K70</f>
        <v>7311880.2364306869</v>
      </c>
      <c r="EI190" s="12">
        <f>Dataset!N70</f>
        <v>22015635.273406174</v>
      </c>
      <c r="EJ190" s="12">
        <f>Dataset!Q70</f>
        <v>15246030.210238788</v>
      </c>
      <c r="EK190" s="5"/>
      <c r="EW190" s="12">
        <f t="shared" si="103"/>
        <v>12880944.973634312</v>
      </c>
      <c r="EX190" s="12">
        <f t="shared" si="104"/>
        <v>7105227.2047509328</v>
      </c>
      <c r="EY190" s="12">
        <f t="shared" si="105"/>
        <v>21515324.037612163</v>
      </c>
      <c r="EZ190" s="12">
        <f t="shared" si="106"/>
        <v>13832846.035593633</v>
      </c>
    </row>
    <row r="191" spans="1:156">
      <c r="A191">
        <v>2017</v>
      </c>
      <c r="B191">
        <v>10</v>
      </c>
      <c r="C191" s="15">
        <v>12.451612903225806</v>
      </c>
      <c r="D191">
        <v>296</v>
      </c>
      <c r="E191">
        <v>0</v>
      </c>
      <c r="F191">
        <v>234.00000000000006</v>
      </c>
      <c r="G191">
        <v>0</v>
      </c>
      <c r="H191">
        <v>172.20000000000002</v>
      </c>
      <c r="I191">
        <v>0.19999999999999929</v>
      </c>
      <c r="J191">
        <v>120</v>
      </c>
      <c r="K191">
        <v>9.9999999999999964</v>
      </c>
      <c r="L191">
        <v>78.099999999999994</v>
      </c>
      <c r="M191">
        <v>30.099999999999998</v>
      </c>
      <c r="N191">
        <v>46.999999999999993</v>
      </c>
      <c r="O191">
        <v>61</v>
      </c>
      <c r="P191">
        <v>24.400000000000002</v>
      </c>
      <c r="Q191">
        <v>100.39999999999999</v>
      </c>
      <c r="R191">
        <v>8.6</v>
      </c>
      <c r="S191">
        <v>146.59999999999997</v>
      </c>
      <c r="EG191" s="12">
        <f>Dataset!H71</f>
        <v>13875267.106893037</v>
      </c>
      <c r="EH191" s="12">
        <f>Dataset!K71</f>
        <v>7260099.2108306866</v>
      </c>
      <c r="EI191" s="12">
        <f>Dataset!N71</f>
        <v>21669350.679506175</v>
      </c>
      <c r="EJ191" s="12">
        <f>Dataset!Q71</f>
        <v>14279321.584638787</v>
      </c>
      <c r="EK191" s="5"/>
      <c r="EW191" s="12">
        <f t="shared" si="103"/>
        <v>12815517.495290449</v>
      </c>
      <c r="EX191" s="12">
        <f t="shared" si="104"/>
        <v>6812144.729984818</v>
      </c>
      <c r="EY191" s="12">
        <f t="shared" si="105"/>
        <v>20726026.8404104</v>
      </c>
      <c r="EZ191" s="12">
        <f t="shared" si="106"/>
        <v>13065019.151708718</v>
      </c>
    </row>
    <row r="192" spans="1:156">
      <c r="A192">
        <v>2017</v>
      </c>
      <c r="B192">
        <v>11</v>
      </c>
      <c r="C192" s="15">
        <v>2.9233333333333329</v>
      </c>
      <c r="D192">
        <v>572.29999999999995</v>
      </c>
      <c r="E192">
        <v>0</v>
      </c>
      <c r="F192">
        <v>512.29999999999995</v>
      </c>
      <c r="G192">
        <v>0</v>
      </c>
      <c r="H192">
        <v>452.29999999999995</v>
      </c>
      <c r="I192">
        <v>0</v>
      </c>
      <c r="J192">
        <v>392.29999999999995</v>
      </c>
      <c r="K192">
        <v>0</v>
      </c>
      <c r="L192">
        <v>332.3</v>
      </c>
      <c r="M192">
        <v>0</v>
      </c>
      <c r="N192">
        <v>272.3</v>
      </c>
      <c r="O192">
        <v>0</v>
      </c>
      <c r="P192">
        <v>214.8</v>
      </c>
      <c r="Q192">
        <v>2.5</v>
      </c>
      <c r="R192">
        <v>158.79999999999998</v>
      </c>
      <c r="S192">
        <v>6.5</v>
      </c>
      <c r="EG192" s="12">
        <f>Dataset!H72</f>
        <v>16609092.520893043</v>
      </c>
      <c r="EH192" s="12">
        <f>Dataset!K72</f>
        <v>7699609.4139306862</v>
      </c>
      <c r="EI192" s="12">
        <f>Dataset!N72</f>
        <v>22762108.165806167</v>
      </c>
      <c r="EJ192" s="12">
        <f>Dataset!Q72</f>
        <v>12742358.786438789</v>
      </c>
      <c r="EK192" s="5"/>
      <c r="EW192" s="12">
        <f t="shared" si="103"/>
        <v>16806589.645498857</v>
      </c>
      <c r="EX192" s="12">
        <f t="shared" si="104"/>
        <v>7605226.4695182312</v>
      </c>
      <c r="EY192" s="12">
        <f t="shared" si="105"/>
        <v>22602822.600761428</v>
      </c>
      <c r="EZ192" s="12">
        <f t="shared" si="106"/>
        <v>12458489.598605588</v>
      </c>
    </row>
    <row r="193" spans="1:156">
      <c r="A193">
        <v>2017</v>
      </c>
      <c r="B193">
        <v>12</v>
      </c>
      <c r="C193" s="15">
        <v>-7.1000000000000005</v>
      </c>
      <c r="D193">
        <v>902.09999999999991</v>
      </c>
      <c r="E193">
        <v>0</v>
      </c>
      <c r="F193">
        <v>840.09999999999991</v>
      </c>
      <c r="G193">
        <v>0</v>
      </c>
      <c r="H193">
        <v>778.1</v>
      </c>
      <c r="I193">
        <v>0</v>
      </c>
      <c r="J193">
        <v>716.1</v>
      </c>
      <c r="K193">
        <v>0</v>
      </c>
      <c r="L193">
        <v>654.09999999999991</v>
      </c>
      <c r="M193">
        <v>0</v>
      </c>
      <c r="N193">
        <v>592.09999999999991</v>
      </c>
      <c r="O193">
        <v>0</v>
      </c>
      <c r="P193">
        <v>530.09999999999991</v>
      </c>
      <c r="Q193">
        <v>0</v>
      </c>
      <c r="R193">
        <v>468.19999999999993</v>
      </c>
      <c r="S193">
        <v>9.9999999999999645E-2</v>
      </c>
      <c r="EG193" s="12">
        <f>Dataset!H73</f>
        <v>21446422.47239304</v>
      </c>
      <c r="EH193" s="12">
        <f>Dataset!K73</f>
        <v>8917393.611430686</v>
      </c>
      <c r="EI193" s="12">
        <f>Dataset!N73</f>
        <v>25855325.20760617</v>
      </c>
      <c r="EJ193" s="12">
        <f>Dataset!Q73</f>
        <v>12776247.652438788</v>
      </c>
      <c r="EK193" s="5"/>
      <c r="EW193" s="12">
        <f t="shared" si="103"/>
        <v>22404221.503315836</v>
      </c>
      <c r="EX193" s="12">
        <f t="shared" si="104"/>
        <v>9139497.4969428591</v>
      </c>
      <c r="EY193" s="12">
        <f t="shared" si="105"/>
        <v>26342822.241296351</v>
      </c>
      <c r="EZ193" s="12">
        <f t="shared" si="106"/>
        <v>13113954.420072157</v>
      </c>
    </row>
    <row r="194" spans="1:156">
      <c r="A194">
        <v>2018</v>
      </c>
      <c r="B194">
        <v>1</v>
      </c>
      <c r="C194" s="15">
        <v>-8.2451612903225797</v>
      </c>
      <c r="D194">
        <v>937.60000000000014</v>
      </c>
      <c r="E194">
        <v>0</v>
      </c>
      <c r="F194">
        <v>875.6</v>
      </c>
      <c r="G194">
        <v>0</v>
      </c>
      <c r="H194">
        <v>813.6</v>
      </c>
      <c r="I194">
        <v>0</v>
      </c>
      <c r="J194">
        <v>751.6</v>
      </c>
      <c r="K194">
        <v>0</v>
      </c>
      <c r="L194">
        <v>689.59999999999991</v>
      </c>
      <c r="M194">
        <v>0</v>
      </c>
      <c r="N194">
        <v>627.59999999999991</v>
      </c>
      <c r="O194">
        <v>0</v>
      </c>
      <c r="P194">
        <v>565.59999999999991</v>
      </c>
      <c r="Q194">
        <v>0</v>
      </c>
      <c r="R194">
        <v>503.59999999999991</v>
      </c>
      <c r="S194">
        <v>0</v>
      </c>
      <c r="EG194" s="12">
        <f>Dataset!H74</f>
        <v>24153024.486013521</v>
      </c>
      <c r="EH194" s="12">
        <f>Dataset!K74</f>
        <v>9789479.1998712961</v>
      </c>
      <c r="EI194" s="12">
        <f>Dataset!N74</f>
        <v>28110936.860967282</v>
      </c>
      <c r="EJ194" s="12">
        <f>Dataset!Q74</f>
        <v>12641948.746068209</v>
      </c>
      <c r="EK194" s="5"/>
      <c r="EW194" s="12">
        <f t="shared" si="103"/>
        <v>23014153.765294053</v>
      </c>
      <c r="EX194" s="12">
        <f t="shared" si="104"/>
        <v>9307708.187102139</v>
      </c>
      <c r="EY194" s="12">
        <f t="shared" si="105"/>
        <v>26752859.261799715</v>
      </c>
      <c r="EZ194" s="12">
        <f t="shared" si="106"/>
        <v>13191525.138339099</v>
      </c>
    </row>
    <row r="195" spans="1:156">
      <c r="A195">
        <v>2018</v>
      </c>
      <c r="B195">
        <v>2</v>
      </c>
      <c r="C195" s="15">
        <v>-3.4035714285714289</v>
      </c>
      <c r="D195">
        <v>711.30000000000007</v>
      </c>
      <c r="E195">
        <v>0</v>
      </c>
      <c r="F195">
        <v>655.30000000000007</v>
      </c>
      <c r="G195">
        <v>0</v>
      </c>
      <c r="H195">
        <v>599.30000000000018</v>
      </c>
      <c r="I195">
        <v>0</v>
      </c>
      <c r="J195">
        <v>543.30000000000007</v>
      </c>
      <c r="K195">
        <v>0</v>
      </c>
      <c r="L195">
        <v>487.29999999999995</v>
      </c>
      <c r="M195">
        <v>0</v>
      </c>
      <c r="N195">
        <v>431.29999999999995</v>
      </c>
      <c r="O195">
        <v>0</v>
      </c>
      <c r="P195">
        <v>375.2999999999999</v>
      </c>
      <c r="Q195">
        <v>0</v>
      </c>
      <c r="R195">
        <v>319.29999999999995</v>
      </c>
      <c r="S195">
        <v>0</v>
      </c>
      <c r="EG195" s="12">
        <f>Dataset!H75</f>
        <v>19363737.32751352</v>
      </c>
      <c r="EH195" s="12">
        <f>Dataset!K75</f>
        <v>8314459.1190712927</v>
      </c>
      <c r="EI195" s="12">
        <f>Dataset!N75</f>
        <v>23913080.848067276</v>
      </c>
      <c r="EJ195" s="12">
        <f>Dataset!Q75</f>
        <v>12083393.011068208</v>
      </c>
      <c r="EK195" s="5"/>
      <c r="EW195" s="12">
        <f t="shared" si="103"/>
        <v>19332224.645803019</v>
      </c>
      <c r="EX195" s="12">
        <f t="shared" si="104"/>
        <v>8320714.1938576968</v>
      </c>
      <c r="EY195" s="12">
        <f t="shared" si="105"/>
        <v>24346923.73022645</v>
      </c>
      <c r="EZ195" s="12">
        <f t="shared" si="106"/>
        <v>12758235.156125519</v>
      </c>
    </row>
    <row r="196" spans="1:156">
      <c r="A196">
        <v>2018</v>
      </c>
      <c r="B196">
        <v>3</v>
      </c>
      <c r="C196" s="15">
        <v>-0.67741935483870963</v>
      </c>
      <c r="D196">
        <v>703</v>
      </c>
      <c r="E196">
        <v>0</v>
      </c>
      <c r="F196">
        <v>641.00000000000011</v>
      </c>
      <c r="G196">
        <v>0</v>
      </c>
      <c r="H196">
        <v>579</v>
      </c>
      <c r="I196">
        <v>0</v>
      </c>
      <c r="J196">
        <v>517</v>
      </c>
      <c r="K196">
        <v>0</v>
      </c>
      <c r="L196">
        <v>455.00000000000006</v>
      </c>
      <c r="M196">
        <v>0</v>
      </c>
      <c r="N196">
        <v>393.00000000000006</v>
      </c>
      <c r="O196">
        <v>0</v>
      </c>
      <c r="P196">
        <v>331.00000000000006</v>
      </c>
      <c r="Q196">
        <v>0</v>
      </c>
      <c r="R196">
        <v>269.00000000000006</v>
      </c>
      <c r="S196">
        <v>0</v>
      </c>
      <c r="EG196" s="12">
        <f>Dataset!H76</f>
        <v>19430967.481713522</v>
      </c>
      <c r="EH196" s="12">
        <f>Dataset!K76</f>
        <v>8538015.0371712949</v>
      </c>
      <c r="EI196" s="12">
        <f>Dataset!N76</f>
        <v>24741011.431367282</v>
      </c>
      <c r="EJ196" s="12">
        <f>Dataset!Q76</f>
        <v>13227268.625068208</v>
      </c>
      <c r="EK196" s="5"/>
      <c r="EW196" s="12">
        <f t="shared" si="103"/>
        <v>18983446.479094349</v>
      </c>
      <c r="EX196" s="12">
        <f t="shared" si="104"/>
        <v>8196096.1332608229</v>
      </c>
      <c r="EY196" s="12">
        <f t="shared" si="105"/>
        <v>24043149.824895784</v>
      </c>
      <c r="EZ196" s="12">
        <f t="shared" si="106"/>
        <v>12673696.152973302</v>
      </c>
    </row>
    <row r="197" spans="1:156">
      <c r="A197">
        <v>2018</v>
      </c>
      <c r="B197">
        <v>4</v>
      </c>
      <c r="C197" s="15">
        <v>2.9066666666666663</v>
      </c>
      <c r="D197">
        <v>572.80000000000007</v>
      </c>
      <c r="E197">
        <v>0</v>
      </c>
      <c r="F197">
        <v>512.79999999999995</v>
      </c>
      <c r="G197">
        <v>0</v>
      </c>
      <c r="H197">
        <v>452.8</v>
      </c>
      <c r="I197">
        <v>0</v>
      </c>
      <c r="J197">
        <v>392.79999999999995</v>
      </c>
      <c r="K197">
        <v>0</v>
      </c>
      <c r="L197">
        <v>332.7999999999999</v>
      </c>
      <c r="M197">
        <v>0</v>
      </c>
      <c r="N197">
        <v>272.8</v>
      </c>
      <c r="O197">
        <v>0</v>
      </c>
      <c r="P197">
        <v>213.9</v>
      </c>
      <c r="Q197">
        <v>1.0999999999999996</v>
      </c>
      <c r="R197">
        <v>159.69999999999999</v>
      </c>
      <c r="S197">
        <v>6.8999999999999986</v>
      </c>
      <c r="EG197" s="12">
        <f>Dataset!H77</f>
        <v>17140001.998713519</v>
      </c>
      <c r="EH197" s="12">
        <f>Dataset!K77</f>
        <v>7840110.7640712932</v>
      </c>
      <c r="EI197" s="12">
        <f>Dataset!N77</f>
        <v>22660428.78206728</v>
      </c>
      <c r="EJ197" s="12">
        <f>Dataset!Q77</f>
        <v>12499511.928068209</v>
      </c>
      <c r="EK197" s="5"/>
      <c r="EW197" s="12">
        <f t="shared" si="103"/>
        <v>16815180.240737986</v>
      </c>
      <c r="EX197" s="12">
        <f t="shared" si="104"/>
        <v>7607595.6341683613</v>
      </c>
      <c r="EY197" s="12">
        <f t="shared" si="105"/>
        <v>22608597.770064294</v>
      </c>
      <c r="EZ197" s="12">
        <f t="shared" si="106"/>
        <v>12462744.79209633</v>
      </c>
    </row>
    <row r="198" spans="1:156">
      <c r="A198">
        <v>2018</v>
      </c>
      <c r="B198">
        <v>5</v>
      </c>
      <c r="C198" s="15">
        <v>13.725806451612902</v>
      </c>
      <c r="D198">
        <v>256.70000000000005</v>
      </c>
      <c r="E198">
        <v>0.19999999999999929</v>
      </c>
      <c r="F198">
        <v>196.70000000000002</v>
      </c>
      <c r="G198">
        <v>2.1999999999999993</v>
      </c>
      <c r="H198">
        <v>141.20000000000002</v>
      </c>
      <c r="I198">
        <v>8.6999999999999993</v>
      </c>
      <c r="J198">
        <v>93.200000000000017</v>
      </c>
      <c r="K198">
        <v>22.7</v>
      </c>
      <c r="L198">
        <v>49.2</v>
      </c>
      <c r="M198">
        <v>40.700000000000003</v>
      </c>
      <c r="N198">
        <v>20.7</v>
      </c>
      <c r="O198">
        <v>74.2</v>
      </c>
      <c r="P198">
        <v>10.100000000000001</v>
      </c>
      <c r="Q198">
        <v>125.6</v>
      </c>
      <c r="R198">
        <v>3.5</v>
      </c>
      <c r="S198">
        <v>180.99999999999997</v>
      </c>
      <c r="EG198" s="12">
        <f>Dataset!H78</f>
        <v>12306795.584113516</v>
      </c>
      <c r="EH198" s="12">
        <f>Dataset!K78</f>
        <v>7179930.0797712933</v>
      </c>
      <c r="EI198" s="12">
        <f>Dataset!N78</f>
        <v>21381140.530267276</v>
      </c>
      <c r="EJ198" s="12">
        <f>Dataset!Q78</f>
        <v>12824733.016068207</v>
      </c>
      <c r="EK198" s="5"/>
      <c r="EW198" s="12">
        <f t="shared" si="103"/>
        <v>12572157.089108</v>
      </c>
      <c r="EX198" s="12">
        <f t="shared" si="104"/>
        <v>6792740.821817263</v>
      </c>
      <c r="EY198" s="12">
        <f t="shared" si="105"/>
        <v>20690942.864699058</v>
      </c>
      <c r="EZ198" s="12">
        <f t="shared" si="106"/>
        <v>13278000.963754641</v>
      </c>
    </row>
    <row r="199" spans="1:156">
      <c r="A199">
        <v>2018</v>
      </c>
      <c r="B199">
        <v>6</v>
      </c>
      <c r="C199" s="15">
        <v>16.829999999999998</v>
      </c>
      <c r="D199">
        <v>158.50000000000003</v>
      </c>
      <c r="E199">
        <v>3.3999999999999986</v>
      </c>
      <c r="F199">
        <v>106.19999999999999</v>
      </c>
      <c r="G199">
        <v>11.099999999999998</v>
      </c>
      <c r="H199">
        <v>56.400000000000013</v>
      </c>
      <c r="I199">
        <v>21.299999999999997</v>
      </c>
      <c r="J199">
        <v>18.900000000000002</v>
      </c>
      <c r="K199">
        <v>43.8</v>
      </c>
      <c r="L199">
        <v>3.2000000000000011</v>
      </c>
      <c r="M199">
        <v>88.100000000000009</v>
      </c>
      <c r="N199">
        <v>0</v>
      </c>
      <c r="O199">
        <v>144.9</v>
      </c>
      <c r="P199">
        <v>0</v>
      </c>
      <c r="Q199">
        <v>204.89999999999995</v>
      </c>
      <c r="R199">
        <v>0</v>
      </c>
      <c r="S199">
        <v>264.89999999999998</v>
      </c>
      <c r="EG199" s="12">
        <f>Dataset!H79</f>
        <v>13081842.41071352</v>
      </c>
      <c r="EH199" s="12">
        <f>Dataset!K79</f>
        <v>7450735.2655712934</v>
      </c>
      <c r="EI199" s="12">
        <f>Dataset!N79</f>
        <v>21859055.527767282</v>
      </c>
      <c r="EJ199" s="12">
        <f>Dataset!Q79</f>
        <v>13168340.347068207</v>
      </c>
      <c r="EK199" s="5"/>
      <c r="EW199" s="12">
        <f t="shared" si="103"/>
        <v>12408659.87576919</v>
      </c>
      <c r="EX199" s="12">
        <f t="shared" si="104"/>
        <v>7016905.7212864067</v>
      </c>
      <c r="EY199" s="12">
        <f t="shared" si="105"/>
        <v>21302804.410369046</v>
      </c>
      <c r="EZ199" s="12">
        <f t="shared" si="106"/>
        <v>13893348.025047801</v>
      </c>
    </row>
    <row r="200" spans="1:156">
      <c r="A200">
        <v>2018</v>
      </c>
      <c r="B200">
        <v>7</v>
      </c>
      <c r="C200" s="15">
        <v>21.79354838709677</v>
      </c>
      <c r="D200">
        <v>35.300000000000004</v>
      </c>
      <c r="E200">
        <v>28.899999999999991</v>
      </c>
      <c r="F200">
        <v>14.100000000000005</v>
      </c>
      <c r="G200">
        <v>69.7</v>
      </c>
      <c r="H200">
        <v>1.7000000000000028</v>
      </c>
      <c r="I200">
        <v>119.3</v>
      </c>
      <c r="J200">
        <v>0</v>
      </c>
      <c r="K200">
        <v>179.6</v>
      </c>
      <c r="L200">
        <v>0</v>
      </c>
      <c r="M200">
        <v>241.59999999999994</v>
      </c>
      <c r="N200">
        <v>0</v>
      </c>
      <c r="O200">
        <v>303.59999999999985</v>
      </c>
      <c r="P200">
        <v>0</v>
      </c>
      <c r="Q200">
        <v>365.59999999999985</v>
      </c>
      <c r="R200">
        <v>0</v>
      </c>
      <c r="S200">
        <v>427.59999999999985</v>
      </c>
      <c r="EG200" s="12">
        <f>Dataset!H80</f>
        <v>16011148.99041352</v>
      </c>
      <c r="EH200" s="12">
        <f>Dataset!K80</f>
        <v>8547792.5164712947</v>
      </c>
      <c r="EI200" s="12">
        <f>Dataset!N80</f>
        <v>24810455.543867283</v>
      </c>
      <c r="EJ200" s="12">
        <f>Dataset!Q80</f>
        <v>14629397.537068209</v>
      </c>
      <c r="EK200" s="5"/>
      <c r="EW200" s="12">
        <f t="shared" si="103"/>
        <v>15657610.317154841</v>
      </c>
      <c r="EX200" s="12">
        <f t="shared" si="104"/>
        <v>8220796.177853019</v>
      </c>
      <c r="EY200" s="12">
        <f t="shared" si="105"/>
        <v>24384322.040944275</v>
      </c>
      <c r="EZ200" s="12">
        <f t="shared" si="106"/>
        <v>15175241.456099663</v>
      </c>
    </row>
    <row r="201" spans="1:156">
      <c r="A201">
        <v>2018</v>
      </c>
      <c r="B201">
        <v>8</v>
      </c>
      <c r="C201" s="15">
        <v>21.696774193548386</v>
      </c>
      <c r="D201">
        <v>34.599999999999994</v>
      </c>
      <c r="E201">
        <v>25.200000000000006</v>
      </c>
      <c r="F201">
        <v>12.5</v>
      </c>
      <c r="G201">
        <v>65.100000000000009</v>
      </c>
      <c r="H201">
        <v>2.3999999999999986</v>
      </c>
      <c r="I201">
        <v>117</v>
      </c>
      <c r="J201">
        <v>0</v>
      </c>
      <c r="K201">
        <v>176.60000000000002</v>
      </c>
      <c r="L201">
        <v>0</v>
      </c>
      <c r="M201">
        <v>238.60000000000005</v>
      </c>
      <c r="N201">
        <v>0</v>
      </c>
      <c r="O201">
        <v>300.60000000000002</v>
      </c>
      <c r="P201">
        <v>0</v>
      </c>
      <c r="Q201">
        <v>362.60000000000014</v>
      </c>
      <c r="R201">
        <v>0</v>
      </c>
      <c r="S201">
        <v>424.60000000000008</v>
      </c>
      <c r="EG201" s="12">
        <f>Dataset!H81</f>
        <v>16132733.438513521</v>
      </c>
      <c r="EH201" s="12">
        <f>Dataset!K81</f>
        <v>8520754.678571295</v>
      </c>
      <c r="EI201" s="12">
        <f>Dataset!N81</f>
        <v>25037297.21336728</v>
      </c>
      <c r="EJ201" s="12">
        <f>Dataset!Q81</f>
        <v>14934625.449068209</v>
      </c>
      <c r="EK201" s="5"/>
      <c r="EW201" s="12">
        <f t="shared" si="103"/>
        <v>15587772.103703702</v>
      </c>
      <c r="EX201" s="12">
        <f t="shared" si="104"/>
        <v>8196345.423971327</v>
      </c>
      <c r="EY201" s="12">
        <f t="shared" si="105"/>
        <v>24321943.609371055</v>
      </c>
      <c r="EZ201" s="12">
        <f t="shared" si="106"/>
        <v>15151604.822460111</v>
      </c>
    </row>
    <row r="202" spans="1:156">
      <c r="A202">
        <v>2018</v>
      </c>
      <c r="B202">
        <v>9</v>
      </c>
      <c r="C202" s="15">
        <v>17.329999999999998</v>
      </c>
      <c r="D202">
        <v>149.6</v>
      </c>
      <c r="E202">
        <v>9.5</v>
      </c>
      <c r="F202">
        <v>106</v>
      </c>
      <c r="G202">
        <v>25.900000000000002</v>
      </c>
      <c r="H202">
        <v>72.900000000000006</v>
      </c>
      <c r="I202">
        <v>52.800000000000004</v>
      </c>
      <c r="J202">
        <v>43.999999999999993</v>
      </c>
      <c r="K202">
        <v>83.899999999999991</v>
      </c>
      <c r="L202">
        <v>20.699999999999996</v>
      </c>
      <c r="M202">
        <v>120.6</v>
      </c>
      <c r="N202">
        <v>4.5</v>
      </c>
      <c r="O202">
        <v>164.39999999999995</v>
      </c>
      <c r="P202">
        <v>0.40000000000000036</v>
      </c>
      <c r="Q202">
        <v>220.29999999999998</v>
      </c>
      <c r="R202">
        <v>0</v>
      </c>
      <c r="S202">
        <v>279.89999999999998</v>
      </c>
      <c r="EG202" s="12">
        <f>Dataset!H82</f>
        <v>14652387.189313523</v>
      </c>
      <c r="EH202" s="12">
        <f>Dataset!K82</f>
        <v>7601986.5556712942</v>
      </c>
      <c r="EI202" s="12">
        <f>Dataset!N82</f>
        <v>22352119.82716728</v>
      </c>
      <c r="EJ202" s="12">
        <f>Dataset!Q82</f>
        <v>14653959.707068207</v>
      </c>
      <c r="EK202" s="5"/>
      <c r="EW202" s="12">
        <f t="shared" si="103"/>
        <v>13579020.858841317</v>
      </c>
      <c r="EX202" s="12">
        <f t="shared" si="104"/>
        <v>7294767.6869539693</v>
      </c>
      <c r="EY202" s="12">
        <f t="shared" si="105"/>
        <v>21998177.714598782</v>
      </c>
      <c r="EZ202" s="12">
        <f t="shared" si="106"/>
        <v>14021463.974294793</v>
      </c>
    </row>
    <row r="203" spans="1:156">
      <c r="A203">
        <v>2018</v>
      </c>
      <c r="B203">
        <v>10</v>
      </c>
      <c r="C203" s="15">
        <v>8.2354838709677445</v>
      </c>
      <c r="D203">
        <v>426.7</v>
      </c>
      <c r="E203">
        <v>0</v>
      </c>
      <c r="F203">
        <v>364.7</v>
      </c>
      <c r="G203">
        <v>0</v>
      </c>
      <c r="H203">
        <v>304.89999999999998</v>
      </c>
      <c r="I203">
        <v>2.1999999999999993</v>
      </c>
      <c r="J203">
        <v>247.99999999999994</v>
      </c>
      <c r="K203">
        <v>7.3000000000000007</v>
      </c>
      <c r="L203">
        <v>193.29999999999998</v>
      </c>
      <c r="M203">
        <v>14.600000000000001</v>
      </c>
      <c r="N203">
        <v>141.4</v>
      </c>
      <c r="O203">
        <v>24.700000000000003</v>
      </c>
      <c r="P203">
        <v>94.699999999999989</v>
      </c>
      <c r="Q203">
        <v>39.999999999999993</v>
      </c>
      <c r="R203">
        <v>55.800000000000004</v>
      </c>
      <c r="S203">
        <v>63.099999999999994</v>
      </c>
      <c r="EG203" s="12">
        <f>Dataset!H83</f>
        <v>15303235.70581352</v>
      </c>
      <c r="EH203" s="12">
        <f>Dataset!K83</f>
        <v>7438109.1987712942</v>
      </c>
      <c r="EI203" s="12">
        <f>Dataset!N83</f>
        <v>22308372.475967281</v>
      </c>
      <c r="EJ203" s="12">
        <f>Dataset!Q83</f>
        <v>13592425.685068209</v>
      </c>
      <c r="EK203" s="5"/>
      <c r="EW203" s="12">
        <f t="shared" si="103"/>
        <v>14672492.063361555</v>
      </c>
      <c r="EX203" s="12">
        <f t="shared" si="104"/>
        <v>7122796.7584497882</v>
      </c>
      <c r="EY203" s="12">
        <f t="shared" si="105"/>
        <v>21449691.159907661</v>
      </c>
      <c r="EZ203" s="12">
        <f t="shared" si="106"/>
        <v>12615500.522306884</v>
      </c>
    </row>
    <row r="204" spans="1:156">
      <c r="A204">
        <v>2018</v>
      </c>
      <c r="B204">
        <v>11</v>
      </c>
      <c r="C204" s="15">
        <v>0.91999999999999982</v>
      </c>
      <c r="D204">
        <v>632.40000000000009</v>
      </c>
      <c r="E204">
        <v>0</v>
      </c>
      <c r="F204">
        <v>572.4</v>
      </c>
      <c r="G204">
        <v>0</v>
      </c>
      <c r="H204">
        <v>512.40000000000009</v>
      </c>
      <c r="I204">
        <v>0</v>
      </c>
      <c r="J204">
        <v>452.40000000000003</v>
      </c>
      <c r="K204">
        <v>0</v>
      </c>
      <c r="L204">
        <v>392.40000000000009</v>
      </c>
      <c r="M204">
        <v>0</v>
      </c>
      <c r="N204">
        <v>332.40000000000003</v>
      </c>
      <c r="O204">
        <v>0</v>
      </c>
      <c r="P204">
        <v>272.5</v>
      </c>
      <c r="Q204">
        <v>9.9999999999999645E-2</v>
      </c>
      <c r="R204">
        <v>214.49999999999997</v>
      </c>
      <c r="S204">
        <v>2.0999999999999996</v>
      </c>
      <c r="EG204" s="12">
        <f>Dataset!H84</f>
        <v>18267081.415113531</v>
      </c>
      <c r="EH204" s="12">
        <f>Dataset!K84</f>
        <v>8072799.4723712942</v>
      </c>
      <c r="EI204" s="12">
        <f>Dataset!N84</f>
        <v>23539097.562667284</v>
      </c>
      <c r="EJ204" s="12">
        <f>Dataset!Q84</f>
        <v>12734714.604068208</v>
      </c>
      <c r="EK204" s="5"/>
      <c r="EW204" s="12">
        <f t="shared" si="103"/>
        <v>17839179.193242259</v>
      </c>
      <c r="EX204" s="12">
        <f t="shared" si="104"/>
        <v>7890000.0604639389</v>
      </c>
      <c r="EY204" s="12">
        <f t="shared" si="105"/>
        <v>23296997.950965717</v>
      </c>
      <c r="EZ204" s="12">
        <f t="shared" si="106"/>
        <v>12556480.345058214</v>
      </c>
    </row>
    <row r="205" spans="1:156">
      <c r="A205">
        <v>2018</v>
      </c>
      <c r="B205">
        <v>12</v>
      </c>
      <c r="C205" s="15">
        <v>-2.1129032258064515</v>
      </c>
      <c r="D205">
        <v>747.49999999999989</v>
      </c>
      <c r="E205">
        <v>0</v>
      </c>
      <c r="F205">
        <v>685.5</v>
      </c>
      <c r="G205">
        <v>0</v>
      </c>
      <c r="H205">
        <v>623.5</v>
      </c>
      <c r="I205">
        <v>0</v>
      </c>
      <c r="J205">
        <v>561.5</v>
      </c>
      <c r="K205">
        <v>0</v>
      </c>
      <c r="L205">
        <v>499.49999999999994</v>
      </c>
      <c r="M205">
        <v>0</v>
      </c>
      <c r="N205">
        <v>437.5</v>
      </c>
      <c r="O205">
        <v>0</v>
      </c>
      <c r="P205">
        <v>375.5</v>
      </c>
      <c r="Q205">
        <v>0</v>
      </c>
      <c r="R205">
        <v>313.5</v>
      </c>
      <c r="S205">
        <v>0</v>
      </c>
      <c r="EG205" s="12">
        <f>Dataset!H85</f>
        <v>20336974.536213517</v>
      </c>
      <c r="EH205" s="12">
        <f>Dataset!K85</f>
        <v>8604306.1488712952</v>
      </c>
      <c r="EI205" s="12">
        <f>Dataset!N85</f>
        <v>25106733.411467277</v>
      </c>
      <c r="EJ205" s="12">
        <f>Dataset!Q85</f>
        <v>12706922.413068209</v>
      </c>
      <c r="EK205" s="5"/>
      <c r="EW205" s="12">
        <f t="shared" si="103"/>
        <v>19748009.455376901</v>
      </c>
      <c r="EX205" s="12">
        <f t="shared" si="104"/>
        <v>8406951.7871224526</v>
      </c>
      <c r="EY205" s="12">
        <f t="shared" si="105"/>
        <v>24557139.892850708</v>
      </c>
      <c r="EZ205" s="12">
        <f t="shared" si="106"/>
        <v>12771920.32112666</v>
      </c>
    </row>
    <row r="206" spans="1:156">
      <c r="A206">
        <v>2019</v>
      </c>
      <c r="B206">
        <v>1</v>
      </c>
      <c r="C206" s="15">
        <v>-8.4774193548387089</v>
      </c>
      <c r="D206">
        <v>944.80000000000007</v>
      </c>
      <c r="E206">
        <v>0</v>
      </c>
      <c r="F206">
        <v>882.80000000000007</v>
      </c>
      <c r="G206">
        <v>0</v>
      </c>
      <c r="H206">
        <v>820.80000000000018</v>
      </c>
      <c r="I206">
        <v>0</v>
      </c>
      <c r="J206">
        <v>758.80000000000018</v>
      </c>
      <c r="K206">
        <v>0</v>
      </c>
      <c r="L206">
        <v>696.8000000000003</v>
      </c>
      <c r="M206">
        <v>0</v>
      </c>
      <c r="N206">
        <v>634.80000000000018</v>
      </c>
      <c r="O206">
        <v>0</v>
      </c>
      <c r="P206">
        <v>572.80000000000007</v>
      </c>
      <c r="Q206">
        <v>0</v>
      </c>
      <c r="R206">
        <v>510.8</v>
      </c>
      <c r="S206">
        <v>0</v>
      </c>
      <c r="EG206" s="12">
        <f>Dataset!H86</f>
        <v>24358608.422473613</v>
      </c>
      <c r="EH206" s="12">
        <f>Dataset!K86</f>
        <v>9765593.0170296691</v>
      </c>
      <c r="EI206" s="12">
        <f>Dataset!N86</f>
        <v>27746431.887743346</v>
      </c>
      <c r="EJ206" s="12">
        <f>Dataset!Q86</f>
        <v>12644810.213620322</v>
      </c>
      <c r="EK206" s="5"/>
      <c r="EW206" s="12">
        <f t="shared" si="103"/>
        <v>23137858.336737521</v>
      </c>
      <c r="EX206" s="12">
        <f t="shared" si="104"/>
        <v>9341824.1580640208</v>
      </c>
      <c r="EY206" s="12">
        <f t="shared" si="105"/>
        <v>26836021.699760962</v>
      </c>
      <c r="EZ206" s="12">
        <f t="shared" si="106"/>
        <v>13207417.588017846</v>
      </c>
    </row>
    <row r="207" spans="1:156">
      <c r="A207">
        <v>2019</v>
      </c>
      <c r="B207">
        <v>2</v>
      </c>
      <c r="C207" s="15">
        <v>-5.8607142857142867</v>
      </c>
      <c r="D207">
        <v>780.0999999999998</v>
      </c>
      <c r="E207">
        <v>0</v>
      </c>
      <c r="F207">
        <v>724.0999999999998</v>
      </c>
      <c r="G207">
        <v>0</v>
      </c>
      <c r="H207">
        <v>668.09999999999991</v>
      </c>
      <c r="I207">
        <v>0</v>
      </c>
      <c r="J207">
        <v>612.09999999999991</v>
      </c>
      <c r="K207">
        <v>0</v>
      </c>
      <c r="L207">
        <v>556.09999999999991</v>
      </c>
      <c r="M207">
        <v>0</v>
      </c>
      <c r="N207">
        <v>500.09999999999997</v>
      </c>
      <c r="O207">
        <v>0</v>
      </c>
      <c r="P207">
        <v>444.09999999999997</v>
      </c>
      <c r="Q207">
        <v>0</v>
      </c>
      <c r="R207">
        <v>388.1</v>
      </c>
      <c r="S207">
        <v>0</v>
      </c>
      <c r="EG207" s="12">
        <f>Dataset!H87</f>
        <v>20865435.422473613</v>
      </c>
      <c r="EH207" s="12">
        <f>Dataset!K87</f>
        <v>8694546.6816106699</v>
      </c>
      <c r="EI207" s="12">
        <f>Dataset!N87</f>
        <v>24478258.412378345</v>
      </c>
      <c r="EJ207" s="12">
        <f>Dataset!Q87</f>
        <v>12471905.953620322</v>
      </c>
      <c r="EK207" s="5"/>
      <c r="EW207" s="12">
        <f t="shared" si="103"/>
        <v>20514290.550707277</v>
      </c>
      <c r="EX207" s="12">
        <f t="shared" si="104"/>
        <v>8646711.2497156784</v>
      </c>
      <c r="EY207" s="12">
        <f t="shared" si="105"/>
        <v>25141587.026300576</v>
      </c>
      <c r="EZ207" s="12">
        <f t="shared" si="106"/>
        <v>12910096.341944644</v>
      </c>
    </row>
    <row r="208" spans="1:156">
      <c r="A208">
        <v>2019</v>
      </c>
      <c r="B208">
        <v>3</v>
      </c>
      <c r="C208" s="15">
        <v>-2.5000000000000004</v>
      </c>
      <c r="D208">
        <v>759.49999999999989</v>
      </c>
      <c r="E208">
        <v>0</v>
      </c>
      <c r="F208">
        <v>697.49999999999989</v>
      </c>
      <c r="G208">
        <v>0</v>
      </c>
      <c r="H208">
        <v>635.49999999999989</v>
      </c>
      <c r="I208">
        <v>0</v>
      </c>
      <c r="J208">
        <v>573.49999999999989</v>
      </c>
      <c r="K208">
        <v>0</v>
      </c>
      <c r="L208">
        <v>511.49999999999989</v>
      </c>
      <c r="M208">
        <v>0</v>
      </c>
      <c r="N208">
        <v>449.49999999999989</v>
      </c>
      <c r="O208">
        <v>0</v>
      </c>
      <c r="P208">
        <v>387.49999999999994</v>
      </c>
      <c r="Q208">
        <v>0</v>
      </c>
      <c r="R208">
        <v>325.5</v>
      </c>
      <c r="S208">
        <v>0</v>
      </c>
      <c r="EG208" s="12">
        <f>Dataset!H88</f>
        <v>20595370.422473613</v>
      </c>
      <c r="EH208" s="12">
        <f>Dataset!K88</f>
        <v>8904902.7535226718</v>
      </c>
      <c r="EI208" s="12">
        <f>Dataset!N88</f>
        <v>25117630.199547343</v>
      </c>
      <c r="EJ208" s="12">
        <f>Dataset!Q88</f>
        <v>13635170.913620321</v>
      </c>
      <c r="EK208" s="5"/>
      <c r="EW208" s="12">
        <f t="shared" si="103"/>
        <v>19954183.741116013</v>
      </c>
      <c r="EX208" s="12">
        <f t="shared" si="104"/>
        <v>8463811.7387255896</v>
      </c>
      <c r="EY208" s="12">
        <f t="shared" si="105"/>
        <v>24695743.956119448</v>
      </c>
      <c r="EZ208" s="12">
        <f t="shared" si="106"/>
        <v>12798407.737257903</v>
      </c>
    </row>
    <row r="209" spans="1:156">
      <c r="A209">
        <v>2019</v>
      </c>
      <c r="B209">
        <v>4</v>
      </c>
      <c r="C209" s="15">
        <v>5.3266666666666671</v>
      </c>
      <c r="D209">
        <v>500.20000000000005</v>
      </c>
      <c r="E209">
        <v>0</v>
      </c>
      <c r="F209">
        <v>440.2</v>
      </c>
      <c r="G209">
        <v>0</v>
      </c>
      <c r="H209">
        <v>380.2</v>
      </c>
      <c r="I209">
        <v>0</v>
      </c>
      <c r="J209">
        <v>320.19999999999993</v>
      </c>
      <c r="K209">
        <v>0</v>
      </c>
      <c r="L209">
        <v>260.2</v>
      </c>
      <c r="M209">
        <v>0</v>
      </c>
      <c r="N209">
        <v>200.2</v>
      </c>
      <c r="O209">
        <v>0</v>
      </c>
      <c r="P209">
        <v>141.5</v>
      </c>
      <c r="Q209">
        <v>1.3000000000000007</v>
      </c>
      <c r="R209">
        <v>90.199999999999974</v>
      </c>
      <c r="S209">
        <v>10</v>
      </c>
      <c r="EG209" s="12">
        <f>Dataset!H89</f>
        <v>15891975.422473613</v>
      </c>
      <c r="EH209" s="12">
        <f>Dataset!K89</f>
        <v>7546753.2511836691</v>
      </c>
      <c r="EI209" s="12">
        <f>Dataset!N89</f>
        <v>21701191.155090347</v>
      </c>
      <c r="EJ209" s="12">
        <f>Dataset!Q89</f>
        <v>12637225.513620323</v>
      </c>
      <c r="EK209" s="5"/>
      <c r="EW209" s="12">
        <f t="shared" si="103"/>
        <v>15567825.812016338</v>
      </c>
      <c r="EX209" s="12">
        <f t="shared" si="104"/>
        <v>7263592.9269693866</v>
      </c>
      <c r="EY209" s="12">
        <f t="shared" si="105"/>
        <v>21770043.187288396</v>
      </c>
      <c r="EZ209" s="12">
        <f t="shared" si="106"/>
        <v>12326920.445929851</v>
      </c>
    </row>
    <row r="210" spans="1:156">
      <c r="A210">
        <v>2019</v>
      </c>
      <c r="B210">
        <v>5</v>
      </c>
      <c r="C210" s="15">
        <v>10.700000000000001</v>
      </c>
      <c r="D210">
        <v>350.30000000000007</v>
      </c>
      <c r="E210">
        <v>0</v>
      </c>
      <c r="F210">
        <v>288.29999999999995</v>
      </c>
      <c r="G210">
        <v>0</v>
      </c>
      <c r="H210">
        <v>226.29999999999995</v>
      </c>
      <c r="I210">
        <v>0</v>
      </c>
      <c r="J210">
        <v>166.79999999999995</v>
      </c>
      <c r="K210">
        <v>2.5</v>
      </c>
      <c r="L210">
        <v>109.50000000000003</v>
      </c>
      <c r="M210">
        <v>7.2000000000000011</v>
      </c>
      <c r="N210">
        <v>63.199999999999989</v>
      </c>
      <c r="O210">
        <v>22.9</v>
      </c>
      <c r="P210">
        <v>30.4</v>
      </c>
      <c r="Q210">
        <v>52.1</v>
      </c>
      <c r="R210">
        <v>8</v>
      </c>
      <c r="S210">
        <v>91.699999999999989</v>
      </c>
      <c r="EG210" s="12">
        <f>Dataset!H90</f>
        <v>12781113.422473613</v>
      </c>
      <c r="EH210" s="12">
        <f>Dataset!K90</f>
        <v>7039001.9810326714</v>
      </c>
      <c r="EI210" s="12">
        <f>Dataset!N90</f>
        <v>20852273.979842342</v>
      </c>
      <c r="EJ210" s="12">
        <f>Dataset!Q90</f>
        <v>13298731.343620325</v>
      </c>
      <c r="EK210" s="5"/>
      <c r="EW210" s="12">
        <f t="shared" si="103"/>
        <v>13120116.709698403</v>
      </c>
      <c r="EX210" s="12">
        <f t="shared" si="104"/>
        <v>6723373.9669395499</v>
      </c>
      <c r="EY210" s="12">
        <f t="shared" si="105"/>
        <v>20474376.606178563</v>
      </c>
      <c r="EZ210" s="12">
        <f t="shared" si="106"/>
        <v>12668226.767882042</v>
      </c>
    </row>
    <row r="211" spans="1:156">
      <c r="A211">
        <v>2019</v>
      </c>
      <c r="B211">
        <v>6</v>
      </c>
      <c r="C211" s="15">
        <v>16.733333333333334</v>
      </c>
      <c r="D211">
        <v>158.00000000000003</v>
      </c>
      <c r="E211">
        <v>0</v>
      </c>
      <c r="F211">
        <v>101.1</v>
      </c>
      <c r="G211">
        <v>3.1000000000000014</v>
      </c>
      <c r="H211">
        <v>53.700000000000017</v>
      </c>
      <c r="I211">
        <v>15.700000000000003</v>
      </c>
      <c r="J211">
        <v>23.1</v>
      </c>
      <c r="K211">
        <v>45.100000000000009</v>
      </c>
      <c r="L211">
        <v>6.3000000000000007</v>
      </c>
      <c r="M211">
        <v>88.300000000000011</v>
      </c>
      <c r="N211">
        <v>2.3000000000000007</v>
      </c>
      <c r="O211">
        <v>144.29999999999995</v>
      </c>
      <c r="P211">
        <v>0</v>
      </c>
      <c r="Q211">
        <v>201.99999999999997</v>
      </c>
      <c r="R211">
        <v>0</v>
      </c>
      <c r="S211">
        <v>262</v>
      </c>
      <c r="EG211" s="12">
        <f>Dataset!H91</f>
        <v>12291200.422473613</v>
      </c>
      <c r="EH211" s="12">
        <f>Dataset!K91</f>
        <v>7103846.595436669</v>
      </c>
      <c r="EI211" s="12">
        <f>Dataset!N91</f>
        <v>21071389.844526347</v>
      </c>
      <c r="EJ211" s="12">
        <f>Dataset!Q91</f>
        <v>13932321.423620323</v>
      </c>
      <c r="EK211" s="5"/>
      <c r="EW211" s="12">
        <f t="shared" si="103"/>
        <v>12367728.331263617</v>
      </c>
      <c r="EX211" s="12">
        <f t="shared" si="104"/>
        <v>7031916.5535711646</v>
      </c>
      <c r="EY211" s="12">
        <f t="shared" si="105"/>
        <v>21338840.146198459</v>
      </c>
      <c r="EZ211" s="12">
        <f t="shared" si="106"/>
        <v>13875576.033954719</v>
      </c>
    </row>
    <row r="212" spans="1:156">
      <c r="A212">
        <v>2019</v>
      </c>
      <c r="B212">
        <v>7</v>
      </c>
      <c r="C212" s="15">
        <v>21.4258064516129</v>
      </c>
      <c r="D212">
        <v>41.599999999999994</v>
      </c>
      <c r="E212">
        <v>23.8</v>
      </c>
      <c r="F212">
        <v>13.099999999999994</v>
      </c>
      <c r="G212">
        <v>57.300000000000004</v>
      </c>
      <c r="H212">
        <v>0.69999999999999929</v>
      </c>
      <c r="I212">
        <v>106.9</v>
      </c>
      <c r="J212">
        <v>0</v>
      </c>
      <c r="K212">
        <v>168.20000000000002</v>
      </c>
      <c r="L212">
        <v>0</v>
      </c>
      <c r="M212">
        <v>230.20000000000002</v>
      </c>
      <c r="N212">
        <v>0</v>
      </c>
      <c r="O212">
        <v>292.2</v>
      </c>
      <c r="P212">
        <v>0</v>
      </c>
      <c r="Q212">
        <v>354.2</v>
      </c>
      <c r="R212">
        <v>0</v>
      </c>
      <c r="S212">
        <v>416.2000000000001</v>
      </c>
      <c r="EG212" s="12">
        <f>Dataset!H92</f>
        <v>16405916.422473613</v>
      </c>
      <c r="EH212" s="12">
        <f>Dataset!K92</f>
        <v>8583144.3288966697</v>
      </c>
      <c r="EI212" s="12">
        <f>Dataset!N92</f>
        <v>25024538.843645345</v>
      </c>
      <c r="EJ212" s="12">
        <f>Dataset!Q92</f>
        <v>13589025.973620323</v>
      </c>
      <c r="EK212" s="5"/>
      <c r="EW212" s="12">
        <f t="shared" si="103"/>
        <v>15329341.948890071</v>
      </c>
      <c r="EX212" s="12">
        <f t="shared" si="104"/>
        <v>8127883.3131025871</v>
      </c>
      <c r="EY212" s="12">
        <f t="shared" si="105"/>
        <v>24147284.000966027</v>
      </c>
      <c r="EZ212" s="12">
        <f t="shared" si="106"/>
        <v>15085422.248269357</v>
      </c>
    </row>
    <row r="213" spans="1:156">
      <c r="A213">
        <v>2019</v>
      </c>
      <c r="B213">
        <v>8</v>
      </c>
      <c r="C213" s="15">
        <v>19.880645161290321</v>
      </c>
      <c r="D213">
        <v>69.2</v>
      </c>
      <c r="E213">
        <v>3.5</v>
      </c>
      <c r="F213">
        <v>25.400000000000002</v>
      </c>
      <c r="G213">
        <v>21.7</v>
      </c>
      <c r="H213">
        <v>4.5000000000000071</v>
      </c>
      <c r="I213">
        <v>62.8</v>
      </c>
      <c r="J213">
        <v>0</v>
      </c>
      <c r="K213">
        <v>120.3</v>
      </c>
      <c r="L213">
        <v>0</v>
      </c>
      <c r="M213">
        <v>182.30000000000004</v>
      </c>
      <c r="N213">
        <v>0</v>
      </c>
      <c r="O213">
        <v>244.3</v>
      </c>
      <c r="P213">
        <v>0</v>
      </c>
      <c r="Q213">
        <v>306.3</v>
      </c>
      <c r="R213">
        <v>0</v>
      </c>
      <c r="S213">
        <v>368.29999999999995</v>
      </c>
      <c r="EG213" s="12">
        <f>Dataset!H93</f>
        <v>14702095.422473613</v>
      </c>
      <c r="EH213" s="12">
        <f>Dataset!K93</f>
        <v>8039409.7426806698</v>
      </c>
      <c r="EI213" s="12">
        <f>Dataset!N93</f>
        <v>23406949.786848348</v>
      </c>
      <c r="EJ213" s="12">
        <f>Dataset!Q93</f>
        <v>15202784.223620323</v>
      </c>
      <c r="EK213" s="5"/>
      <c r="EW213" s="12">
        <f t="shared" si="103"/>
        <v>14087518.559025537</v>
      </c>
      <c r="EX213" s="12">
        <f t="shared" si="104"/>
        <v>7737486.2761248909</v>
      </c>
      <c r="EY213" s="12">
        <f t="shared" si="105"/>
        <v>23151308.376846902</v>
      </c>
      <c r="EZ213" s="12">
        <f t="shared" si="106"/>
        <v>14708023.99782446</v>
      </c>
    </row>
    <row r="214" spans="1:156">
      <c r="A214">
        <v>2019</v>
      </c>
      <c r="B214">
        <v>9</v>
      </c>
      <c r="C214" s="15">
        <v>15.363333333333335</v>
      </c>
      <c r="D214">
        <v>199.09999999999997</v>
      </c>
      <c r="E214">
        <v>0</v>
      </c>
      <c r="F214">
        <v>142.6</v>
      </c>
      <c r="G214">
        <v>3.5</v>
      </c>
      <c r="H214">
        <v>89.9</v>
      </c>
      <c r="I214">
        <v>10.8</v>
      </c>
      <c r="J214">
        <v>43.7</v>
      </c>
      <c r="K214">
        <v>24.599999999999998</v>
      </c>
      <c r="L214">
        <v>11.5</v>
      </c>
      <c r="M214">
        <v>52.4</v>
      </c>
      <c r="N214">
        <v>1.0999999999999996</v>
      </c>
      <c r="O214">
        <v>102</v>
      </c>
      <c r="P214">
        <v>0</v>
      </c>
      <c r="Q214">
        <v>160.90000000000003</v>
      </c>
      <c r="R214">
        <v>0</v>
      </c>
      <c r="S214">
        <v>220.9</v>
      </c>
      <c r="EG214" s="12">
        <f>Dataset!H94</f>
        <v>13062621.422473613</v>
      </c>
      <c r="EH214" s="12">
        <f>Dataset!K94</f>
        <v>7075858.1130756699</v>
      </c>
      <c r="EI214" s="12">
        <f>Dataset!N94</f>
        <v>20949641.991899345</v>
      </c>
      <c r="EJ214" s="12">
        <f>Dataset!Q94</f>
        <v>14817127.493620321</v>
      </c>
      <c r="EK214" s="5"/>
      <c r="EW214" s="12">
        <f t="shared" si="103"/>
        <v>12010035.700038387</v>
      </c>
      <c r="EX214" s="12">
        <f t="shared" si="104"/>
        <v>6784770.5074246796</v>
      </c>
      <c r="EY214" s="12">
        <f t="shared" si="105"/>
        <v>20697241.236294024</v>
      </c>
      <c r="EZ214" s="12">
        <f t="shared" si="106"/>
        <v>13549105.411479693</v>
      </c>
    </row>
    <row r="215" spans="1:156">
      <c r="A215">
        <v>2019</v>
      </c>
      <c r="B215">
        <v>10</v>
      </c>
      <c r="C215" s="15">
        <v>9.8516129032258064</v>
      </c>
      <c r="D215">
        <v>376.59999999999997</v>
      </c>
      <c r="E215">
        <v>0</v>
      </c>
      <c r="F215">
        <v>315.79999999999995</v>
      </c>
      <c r="G215">
        <v>1.1999999999999993</v>
      </c>
      <c r="H215">
        <v>255.8</v>
      </c>
      <c r="I215">
        <v>3.1999999999999993</v>
      </c>
      <c r="J215">
        <v>195.79999999999998</v>
      </c>
      <c r="K215">
        <v>5.1999999999999993</v>
      </c>
      <c r="L215">
        <v>136</v>
      </c>
      <c r="M215">
        <v>7.3999999999999986</v>
      </c>
      <c r="N215">
        <v>80.7</v>
      </c>
      <c r="O215">
        <v>14.099999999999998</v>
      </c>
      <c r="P215">
        <v>37.700000000000003</v>
      </c>
      <c r="Q215">
        <v>33.099999999999994</v>
      </c>
      <c r="R215">
        <v>15.400000000000002</v>
      </c>
      <c r="S215">
        <v>72.799999999999983</v>
      </c>
      <c r="EG215" s="12">
        <f>Dataset!H95</f>
        <v>14092832.422473613</v>
      </c>
      <c r="EH215" s="12">
        <f>Dataset!K95</f>
        <v>7088529.3732526693</v>
      </c>
      <c r="EI215" s="12">
        <f>Dataset!N95</f>
        <v>21186039.268876348</v>
      </c>
      <c r="EJ215" s="12">
        <f>Dataset!Q95</f>
        <v>13442639.713620322</v>
      </c>
      <c r="EK215" s="5"/>
      <c r="EW215" s="12">
        <f t="shared" si="103"/>
        <v>13632419.498592792</v>
      </c>
      <c r="EX215" s="12">
        <f t="shared" si="104"/>
        <v>6789063.3052608306</v>
      </c>
      <c r="EY215" s="12">
        <f t="shared" si="105"/>
        <v>20626359.693129908</v>
      </c>
      <c r="EZ215" s="12">
        <f t="shared" si="106"/>
        <v>12557943.457810907</v>
      </c>
    </row>
    <row r="216" spans="1:156">
      <c r="A216">
        <v>2019</v>
      </c>
      <c r="B216">
        <v>11</v>
      </c>
      <c r="C216" s="15">
        <v>-1.6666666666666607E-2</v>
      </c>
      <c r="D216">
        <v>660.50000000000011</v>
      </c>
      <c r="E216">
        <v>0</v>
      </c>
      <c r="F216">
        <v>600.50000000000011</v>
      </c>
      <c r="G216">
        <v>0</v>
      </c>
      <c r="H216">
        <v>540.50000000000011</v>
      </c>
      <c r="I216">
        <v>0</v>
      </c>
      <c r="J216">
        <v>480.50000000000011</v>
      </c>
      <c r="K216">
        <v>0</v>
      </c>
      <c r="L216">
        <v>420.50000000000011</v>
      </c>
      <c r="M216">
        <v>0</v>
      </c>
      <c r="N216">
        <v>360.50000000000006</v>
      </c>
      <c r="O216">
        <v>0</v>
      </c>
      <c r="P216">
        <v>300.5</v>
      </c>
      <c r="Q216">
        <v>0</v>
      </c>
      <c r="R216">
        <v>240.49999999999997</v>
      </c>
      <c r="S216">
        <v>0</v>
      </c>
      <c r="EG216" s="12">
        <f>Dataset!H96</f>
        <v>18671557.422473613</v>
      </c>
      <c r="EH216" s="12">
        <f>Dataset!K96</f>
        <v>8142869.9494546708</v>
      </c>
      <c r="EI216" s="12">
        <f>Dataset!N96</f>
        <v>23414227.377836343</v>
      </c>
      <c r="EJ216" s="12">
        <f>Dataset!Q96</f>
        <v>13004597.323620323</v>
      </c>
      <c r="EK216" s="5"/>
      <c r="EW216" s="12">
        <f t="shared" si="103"/>
        <v>18321970.645681355</v>
      </c>
      <c r="EX216" s="12">
        <f t="shared" si="104"/>
        <v>8023147.1138012838</v>
      </c>
      <c r="EY216" s="12">
        <f t="shared" si="105"/>
        <v>23621562.465786692</v>
      </c>
      <c r="EZ216" s="12">
        <f t="shared" si="106"/>
        <v>12601959.400951186</v>
      </c>
    </row>
    <row r="217" spans="1:156">
      <c r="A217">
        <v>2019</v>
      </c>
      <c r="B217">
        <v>12</v>
      </c>
      <c r="C217" s="15">
        <v>-2.7645161290322582</v>
      </c>
      <c r="D217">
        <v>767.69999999999993</v>
      </c>
      <c r="E217">
        <v>0</v>
      </c>
      <c r="F217">
        <v>705.7</v>
      </c>
      <c r="G217">
        <v>0</v>
      </c>
      <c r="H217">
        <v>643.70000000000005</v>
      </c>
      <c r="I217">
        <v>0</v>
      </c>
      <c r="J217">
        <v>581.70000000000005</v>
      </c>
      <c r="K217">
        <v>0</v>
      </c>
      <c r="L217">
        <v>519.70000000000005</v>
      </c>
      <c r="M217">
        <v>0</v>
      </c>
      <c r="N217">
        <v>457.7</v>
      </c>
      <c r="O217">
        <v>0</v>
      </c>
      <c r="P217">
        <v>395.7</v>
      </c>
      <c r="Q217">
        <v>0</v>
      </c>
      <c r="R217">
        <v>333.69999999999993</v>
      </c>
      <c r="S217">
        <v>0</v>
      </c>
      <c r="EG217" s="12">
        <f>Dataset!H97</f>
        <v>20870592.422473613</v>
      </c>
      <c r="EH217" s="12">
        <f>Dataset!K97</f>
        <v>8838245.8780446704</v>
      </c>
      <c r="EI217" s="12">
        <f>Dataset!N97</f>
        <v>24886053.494590349</v>
      </c>
      <c r="EJ217" s="12">
        <f>Dataset!Q97</f>
        <v>13523223.413620323</v>
      </c>
      <c r="EK217" s="5"/>
      <c r="EW217" s="12">
        <f t="shared" si="103"/>
        <v>20095069.503037743</v>
      </c>
      <c r="EX217" s="12">
        <f t="shared" si="104"/>
        <v>8502666.0389877334</v>
      </c>
      <c r="EY217" s="12">
        <f t="shared" si="105"/>
        <v>24790456.732686426</v>
      </c>
      <c r="EZ217" s="12">
        <f t="shared" si="106"/>
        <v>12816507.471614253</v>
      </c>
    </row>
    <row r="218" spans="1:156">
      <c r="A218">
        <v>2020</v>
      </c>
      <c r="B218">
        <v>1</v>
      </c>
      <c r="C218" s="15">
        <v>-3.5096774193548383</v>
      </c>
      <c r="D218">
        <v>790.79999999999984</v>
      </c>
      <c r="E218">
        <v>0</v>
      </c>
      <c r="F218">
        <v>728.8</v>
      </c>
      <c r="G218">
        <v>0</v>
      </c>
      <c r="H218">
        <v>666.8</v>
      </c>
      <c r="I218">
        <v>0</v>
      </c>
      <c r="J218">
        <v>604.79999999999984</v>
      </c>
      <c r="K218">
        <v>0</v>
      </c>
      <c r="L218">
        <v>542.80000000000007</v>
      </c>
      <c r="M218">
        <v>0</v>
      </c>
      <c r="N218">
        <v>480.80000000000007</v>
      </c>
      <c r="O218">
        <v>0</v>
      </c>
      <c r="P218">
        <v>418.80000000000007</v>
      </c>
      <c r="Q218">
        <v>0</v>
      </c>
      <c r="R218">
        <v>356.8</v>
      </c>
      <c r="S218">
        <v>0</v>
      </c>
      <c r="EG218" s="12">
        <f>Dataset!H98</f>
        <v>21721654.70830933</v>
      </c>
      <c r="EH218" s="12">
        <f>Dataset!K98</f>
        <v>9061913.6126453578</v>
      </c>
      <c r="EI218" s="12">
        <f>Dataset!N98</f>
        <v>25587597.180278916</v>
      </c>
      <c r="EJ218" s="12">
        <f>Dataset!Q98</f>
        <v>14325652.718734216</v>
      </c>
      <c r="EK218" s="5"/>
      <c r="EW218" s="12">
        <f t="shared" si="103"/>
        <v>20491955.003085539</v>
      </c>
      <c r="EX218" s="12">
        <f t="shared" si="104"/>
        <v>8612121.44582377</v>
      </c>
      <c r="EY218" s="12">
        <f t="shared" si="105"/>
        <v>25057269.554478753</v>
      </c>
      <c r="EZ218" s="12">
        <f t="shared" si="106"/>
        <v>12867495.747666895</v>
      </c>
    </row>
    <row r="219" spans="1:156">
      <c r="A219">
        <v>2020</v>
      </c>
      <c r="B219">
        <v>2</v>
      </c>
      <c r="C219" s="15">
        <v>-4.4034482758620692</v>
      </c>
      <c r="D219">
        <v>765.70000000000016</v>
      </c>
      <c r="E219">
        <v>0</v>
      </c>
      <c r="F219">
        <v>707.70000000000016</v>
      </c>
      <c r="G219">
        <v>0</v>
      </c>
      <c r="H219">
        <v>649.69999999999993</v>
      </c>
      <c r="I219">
        <v>0</v>
      </c>
      <c r="J219">
        <v>591.70000000000005</v>
      </c>
      <c r="K219">
        <v>0</v>
      </c>
      <c r="L219">
        <v>533.69999999999993</v>
      </c>
      <c r="M219">
        <v>0</v>
      </c>
      <c r="N219">
        <v>475.69999999999993</v>
      </c>
      <c r="O219">
        <v>0</v>
      </c>
      <c r="P219">
        <v>417.69999999999993</v>
      </c>
      <c r="Q219">
        <v>0</v>
      </c>
      <c r="R219">
        <v>359.69999999999993</v>
      </c>
      <c r="S219">
        <v>0</v>
      </c>
      <c r="EG219" s="12">
        <f>Dataset!H99</f>
        <v>20047893.18539834</v>
      </c>
      <c r="EH219" s="12">
        <f>Dataset!K99</f>
        <v>8458160.8721813578</v>
      </c>
      <c r="EI219" s="12">
        <f>Dataset!N99</f>
        <v>23815248.617196914</v>
      </c>
      <c r="EJ219" s="12">
        <f>Dataset!Q99</f>
        <v>13467842.694734216</v>
      </c>
      <c r="EK219" s="5"/>
      <c r="EW219" s="12">
        <f t="shared" si="103"/>
        <v>20198156.645907298</v>
      </c>
      <c r="EX219" s="12">
        <f t="shared" si="104"/>
        <v>8550049.3319903463</v>
      </c>
      <c r="EY219" s="12">
        <f t="shared" si="105"/>
        <v>24905960.11874371</v>
      </c>
      <c r="EZ219" s="12">
        <f t="shared" si="106"/>
        <v>12856238.595811117</v>
      </c>
    </row>
    <row r="220" spans="1:156">
      <c r="A220">
        <v>2020</v>
      </c>
      <c r="B220">
        <v>3</v>
      </c>
      <c r="C220" s="15">
        <v>1.6322580645161289</v>
      </c>
      <c r="D220">
        <v>631.4</v>
      </c>
      <c r="E220">
        <v>0</v>
      </c>
      <c r="F220">
        <v>569.40000000000009</v>
      </c>
      <c r="G220">
        <v>0</v>
      </c>
      <c r="H220">
        <v>507.40000000000009</v>
      </c>
      <c r="I220">
        <v>0</v>
      </c>
      <c r="J220">
        <v>445.40000000000009</v>
      </c>
      <c r="K220">
        <v>0</v>
      </c>
      <c r="L220">
        <v>383.40000000000009</v>
      </c>
      <c r="M220">
        <v>0</v>
      </c>
      <c r="N220">
        <v>321.40000000000003</v>
      </c>
      <c r="O220">
        <v>0</v>
      </c>
      <c r="P220">
        <v>259.39999999999998</v>
      </c>
      <c r="Q220">
        <v>0</v>
      </c>
      <c r="R220">
        <v>197.39999999999998</v>
      </c>
      <c r="S220">
        <v>0</v>
      </c>
      <c r="EG220" s="12">
        <f>Dataset!H100</f>
        <v>18800096.078158345</v>
      </c>
      <c r="EH220" s="12">
        <f>Dataset!K100</f>
        <v>7799488.4423623588</v>
      </c>
      <c r="EI220" s="12">
        <f>Dataset!N100</f>
        <v>22619053.844218913</v>
      </c>
      <c r="EJ220" s="12">
        <f>Dataset!Q100</f>
        <v>13042119.628734218</v>
      </c>
      <c r="EK220" s="5"/>
      <c r="EW220" s="12">
        <f t="shared" si="103"/>
        <v>17753273.240850963</v>
      </c>
      <c r="EX220" s="12">
        <f t="shared" si="104"/>
        <v>7856831.7553621102</v>
      </c>
      <c r="EY220" s="12">
        <f t="shared" si="105"/>
        <v>23216145.580725618</v>
      </c>
      <c r="EZ220" s="12">
        <f t="shared" si="106"/>
        <v>12515654.570056887</v>
      </c>
    </row>
    <row r="221" spans="1:156">
      <c r="A221">
        <v>2020</v>
      </c>
      <c r="B221">
        <v>4</v>
      </c>
      <c r="C221" s="15">
        <v>4.5866666666666669</v>
      </c>
      <c r="D221">
        <v>522.4</v>
      </c>
      <c r="E221">
        <v>0</v>
      </c>
      <c r="F221">
        <v>462.40000000000003</v>
      </c>
      <c r="G221">
        <v>0</v>
      </c>
      <c r="H221">
        <v>402.4</v>
      </c>
      <c r="I221">
        <v>0</v>
      </c>
      <c r="J221">
        <v>342.4</v>
      </c>
      <c r="K221">
        <v>0</v>
      </c>
      <c r="L221">
        <v>282.39999999999998</v>
      </c>
      <c r="M221">
        <v>0</v>
      </c>
      <c r="N221">
        <v>222.4</v>
      </c>
      <c r="O221">
        <v>0</v>
      </c>
      <c r="P221">
        <v>164.69999999999996</v>
      </c>
      <c r="Q221">
        <v>2.2999999999999989</v>
      </c>
      <c r="R221">
        <v>108.7</v>
      </c>
      <c r="S221">
        <v>6.2999999999999989</v>
      </c>
      <c r="EG221" s="12">
        <f>Dataset!H101</f>
        <v>15938827.92191234</v>
      </c>
      <c r="EH221" s="12">
        <f>Dataset!K101</f>
        <v>6291994.0030783564</v>
      </c>
      <c r="EI221" s="12">
        <f>Dataset!N101</f>
        <v>18779124.509080913</v>
      </c>
      <c r="EJ221" s="12">
        <f>Dataset!Q101</f>
        <v>10853990.175734216</v>
      </c>
      <c r="EK221" s="5"/>
      <c r="EW221" s="12">
        <f t="shared" si="103"/>
        <v>15949248.240633702</v>
      </c>
      <c r="EX221" s="12">
        <f t="shared" si="104"/>
        <v>7368783.8374351896</v>
      </c>
      <c r="EY221" s="12">
        <f t="shared" si="105"/>
        <v>22026460.70433557</v>
      </c>
      <c r="EZ221" s="12">
        <f t="shared" si="106"/>
        <v>12346770.317617198</v>
      </c>
    </row>
    <row r="222" spans="1:156">
      <c r="A222">
        <v>2020</v>
      </c>
      <c r="B222">
        <v>5</v>
      </c>
      <c r="C222" s="15">
        <v>11.087096774193546</v>
      </c>
      <c r="D222">
        <v>339</v>
      </c>
      <c r="E222">
        <v>0.69999999999999929</v>
      </c>
      <c r="F222">
        <v>279.00000000000011</v>
      </c>
      <c r="G222">
        <v>2.6999999999999993</v>
      </c>
      <c r="H222">
        <v>223.00000000000003</v>
      </c>
      <c r="I222">
        <v>8.6999999999999993</v>
      </c>
      <c r="J222">
        <v>174.10000000000002</v>
      </c>
      <c r="K222">
        <v>21.8</v>
      </c>
      <c r="L222">
        <v>128.19999999999999</v>
      </c>
      <c r="M222">
        <v>37.899999999999991</v>
      </c>
      <c r="N222">
        <v>89.999999999999986</v>
      </c>
      <c r="O222">
        <v>61.7</v>
      </c>
      <c r="P222">
        <v>58.600000000000009</v>
      </c>
      <c r="Q222">
        <v>92.3</v>
      </c>
      <c r="R222">
        <v>33.799999999999997</v>
      </c>
      <c r="S222">
        <v>129.5</v>
      </c>
      <c r="EG222" s="12">
        <f>Dataset!H102</f>
        <v>14164484.643576335</v>
      </c>
      <c r="EH222" s="12">
        <f>Dataset!K102</f>
        <v>6106455.9491883572</v>
      </c>
      <c r="EI222" s="12">
        <f>Dataset!N102</f>
        <v>18538754.118218917</v>
      </c>
      <c r="EJ222" s="12">
        <f>Dataset!Q102</f>
        <v>10955713.231734218</v>
      </c>
      <c r="EK222" s="5"/>
      <c r="EW222" s="12">
        <f t="shared" si="103"/>
        <v>13901171.093229439</v>
      </c>
      <c r="EX222" s="12">
        <f t="shared" si="104"/>
        <v>7074193.5210346868</v>
      </c>
      <c r="EY222" s="12">
        <f t="shared" si="105"/>
        <v>21365455.1263474</v>
      </c>
      <c r="EZ222" s="12">
        <f t="shared" si="106"/>
        <v>13025203.581100209</v>
      </c>
    </row>
    <row r="223" spans="1:156">
      <c r="A223">
        <v>2020</v>
      </c>
      <c r="B223">
        <v>6</v>
      </c>
      <c r="C223" s="15">
        <v>17.536666666666669</v>
      </c>
      <c r="D223">
        <v>136.79999999999998</v>
      </c>
      <c r="E223">
        <v>2.8999999999999986</v>
      </c>
      <c r="F223">
        <v>89.000000000000028</v>
      </c>
      <c r="G223">
        <v>15.100000000000001</v>
      </c>
      <c r="H223">
        <v>53.899999999999991</v>
      </c>
      <c r="I223">
        <v>40</v>
      </c>
      <c r="J223">
        <v>30.4</v>
      </c>
      <c r="K223">
        <v>76.500000000000014</v>
      </c>
      <c r="L223">
        <v>13.499999999999998</v>
      </c>
      <c r="M223">
        <v>119.60000000000001</v>
      </c>
      <c r="N223">
        <v>5.2999999999999989</v>
      </c>
      <c r="O223">
        <v>171.40000000000003</v>
      </c>
      <c r="P223">
        <v>1.0999999999999996</v>
      </c>
      <c r="Q223">
        <v>227.19999999999996</v>
      </c>
      <c r="R223">
        <v>0</v>
      </c>
      <c r="S223">
        <v>286.09999999999997</v>
      </c>
      <c r="EG223" s="12">
        <f>Dataset!H103</f>
        <v>14384469.00357634</v>
      </c>
      <c r="EH223" s="12">
        <f>Dataset!K103</f>
        <v>6630361.1521883588</v>
      </c>
      <c r="EI223" s="12">
        <f>Dataset!N103</f>
        <v>19388700.472218916</v>
      </c>
      <c r="EJ223" s="12">
        <f>Dataset!Q103</f>
        <v>11399524.148734216</v>
      </c>
      <c r="EK223" s="5"/>
      <c r="EW223" s="12">
        <f t="shared" si="103"/>
        <v>13225289.890825743</v>
      </c>
      <c r="EX223" s="12">
        <f t="shared" si="104"/>
        <v>7287378.1675276989</v>
      </c>
      <c r="EY223" s="12">
        <f t="shared" si="105"/>
        <v>21986642.783231728</v>
      </c>
      <c r="EZ223" s="12">
        <f t="shared" si="106"/>
        <v>14072078.844891954</v>
      </c>
    </row>
    <row r="224" spans="1:156">
      <c r="A224">
        <v>2020</v>
      </c>
      <c r="B224">
        <v>7</v>
      </c>
      <c r="C224" s="15">
        <v>23.216129032258063</v>
      </c>
      <c r="D224">
        <v>9.4999999999999964</v>
      </c>
      <c r="E224">
        <v>47.199999999999996</v>
      </c>
      <c r="F224">
        <v>0</v>
      </c>
      <c r="G224">
        <v>99.700000000000017</v>
      </c>
      <c r="H224">
        <v>0</v>
      </c>
      <c r="I224">
        <v>161.69999999999999</v>
      </c>
      <c r="J224">
        <v>0</v>
      </c>
      <c r="K224">
        <v>223.70000000000002</v>
      </c>
      <c r="L224">
        <v>0</v>
      </c>
      <c r="M224">
        <v>285.7</v>
      </c>
      <c r="N224">
        <v>0</v>
      </c>
      <c r="O224">
        <v>347.69999999999993</v>
      </c>
      <c r="P224">
        <v>0</v>
      </c>
      <c r="Q224">
        <v>409.69999999999993</v>
      </c>
      <c r="R224">
        <v>0</v>
      </c>
      <c r="S224">
        <v>471.7</v>
      </c>
      <c r="EG224" s="12">
        <f>Dataset!H104</f>
        <v>19038491.049929332</v>
      </c>
      <c r="EH224" s="12">
        <f>Dataset!K104</f>
        <v>8283527.7833883576</v>
      </c>
      <c r="EI224" s="12">
        <f>Dataset!N104</f>
        <v>23514542.781218912</v>
      </c>
      <c r="EJ224" s="12">
        <f>Dataset!Q104</f>
        <v>15294776.090734215</v>
      </c>
      <c r="EK224" s="5"/>
      <c r="EW224" s="12">
        <f t="shared" si="103"/>
        <v>16831818.481094889</v>
      </c>
      <c r="EX224" s="12">
        <f t="shared" si="104"/>
        <v>8580222.2599139046</v>
      </c>
      <c r="EY224" s="12">
        <f t="shared" si="105"/>
        <v>25301284.985070653</v>
      </c>
      <c r="EZ224" s="12">
        <f t="shared" si="106"/>
        <v>15522699.970601123</v>
      </c>
    </row>
    <row r="225" spans="1:156">
      <c r="A225">
        <v>2020</v>
      </c>
      <c r="B225">
        <v>8</v>
      </c>
      <c r="C225" s="15">
        <v>20.216129032258067</v>
      </c>
      <c r="D225">
        <v>67.699999999999989</v>
      </c>
      <c r="E225">
        <v>12.399999999999999</v>
      </c>
      <c r="F225">
        <v>32.4</v>
      </c>
      <c r="G225">
        <v>39.1</v>
      </c>
      <c r="H225">
        <v>11.799999999999999</v>
      </c>
      <c r="I225">
        <v>80.5</v>
      </c>
      <c r="J225">
        <v>1.5999999999999996</v>
      </c>
      <c r="K225">
        <v>132.30000000000001</v>
      </c>
      <c r="L225">
        <v>0</v>
      </c>
      <c r="M225">
        <v>192.7</v>
      </c>
      <c r="N225">
        <v>0</v>
      </c>
      <c r="O225">
        <v>254.7</v>
      </c>
      <c r="P225">
        <v>0</v>
      </c>
      <c r="Q225">
        <v>316.7</v>
      </c>
      <c r="R225">
        <v>0</v>
      </c>
      <c r="S225">
        <v>378.7</v>
      </c>
      <c r="EG225" s="12">
        <f>Dataset!H105</f>
        <v>16568798.660576334</v>
      </c>
      <c r="EH225" s="12">
        <f>Dataset!K105</f>
        <v>7701420.6838883562</v>
      </c>
      <c r="EI225" s="12">
        <f>Dataset!N105</f>
        <v>22225009.702218913</v>
      </c>
      <c r="EJ225" s="12">
        <f>Dataset!Q105</f>
        <v>15175613.824734217</v>
      </c>
      <c r="EK225" s="5"/>
      <c r="EW225" s="12">
        <f t="shared" si="103"/>
        <v>14496740.078374702</v>
      </c>
      <c r="EX225" s="12">
        <f t="shared" si="104"/>
        <v>7829830.2164618438</v>
      </c>
      <c r="EY225" s="12">
        <f t="shared" si="105"/>
        <v>23386034.148069907</v>
      </c>
      <c r="EZ225" s="12">
        <f t="shared" si="106"/>
        <v>14789964.32777492</v>
      </c>
    </row>
    <row r="226" spans="1:156">
      <c r="A226">
        <v>2020</v>
      </c>
      <c r="B226">
        <v>9</v>
      </c>
      <c r="C226" s="15">
        <v>15.063333333333334</v>
      </c>
      <c r="D226">
        <v>208.79999999999995</v>
      </c>
      <c r="E226">
        <v>0.69999999999999929</v>
      </c>
      <c r="F226">
        <v>152.49999999999997</v>
      </c>
      <c r="G226">
        <v>4.4000000000000021</v>
      </c>
      <c r="H226">
        <v>103.3</v>
      </c>
      <c r="I226">
        <v>15.200000000000003</v>
      </c>
      <c r="J226">
        <v>63.800000000000004</v>
      </c>
      <c r="K226">
        <v>35.700000000000003</v>
      </c>
      <c r="L226">
        <v>38.9</v>
      </c>
      <c r="M226">
        <v>70.8</v>
      </c>
      <c r="N226">
        <v>19.8</v>
      </c>
      <c r="O226">
        <v>111.69999999999997</v>
      </c>
      <c r="P226">
        <v>5.8999999999999995</v>
      </c>
      <c r="Q226">
        <v>157.79999999999998</v>
      </c>
      <c r="R226">
        <v>1.2000000000000002</v>
      </c>
      <c r="S226">
        <v>213.1</v>
      </c>
      <c r="EG226" s="12">
        <f>Dataset!H106</f>
        <v>13418361.369996339</v>
      </c>
      <c r="EH226" s="12">
        <f>Dataset!K106</f>
        <v>6613544.5190983564</v>
      </c>
      <c r="EI226" s="12">
        <f>Dataset!N106</f>
        <v>19245561.414218914</v>
      </c>
      <c r="EJ226" s="12">
        <f>Dataset!Q106</f>
        <v>13608350.231734218</v>
      </c>
      <c r="EK226" s="5"/>
      <c r="EW226" s="12">
        <f t="shared" si="103"/>
        <v>12742369.272734066</v>
      </c>
      <c r="EX226" s="12">
        <f t="shared" si="104"/>
        <v>6959068.3639107402</v>
      </c>
      <c r="EY226" s="12">
        <f t="shared" si="105"/>
        <v>21131093.304355923</v>
      </c>
      <c r="EZ226" s="12">
        <f t="shared" si="106"/>
        <v>13528926.387488035</v>
      </c>
    </row>
    <row r="227" spans="1:156">
      <c r="A227">
        <v>2020</v>
      </c>
      <c r="B227">
        <v>10</v>
      </c>
      <c r="C227" s="15">
        <v>8.9032258064516139</v>
      </c>
      <c r="D227">
        <v>405.99999999999994</v>
      </c>
      <c r="E227">
        <v>0</v>
      </c>
      <c r="F227">
        <v>344</v>
      </c>
      <c r="G227">
        <v>0</v>
      </c>
      <c r="H227">
        <v>282.00000000000006</v>
      </c>
      <c r="I227">
        <v>0</v>
      </c>
      <c r="J227">
        <v>220</v>
      </c>
      <c r="K227">
        <v>0</v>
      </c>
      <c r="L227">
        <v>160.5</v>
      </c>
      <c r="M227">
        <v>2.5</v>
      </c>
      <c r="N227">
        <v>109.5</v>
      </c>
      <c r="O227">
        <v>13.5</v>
      </c>
      <c r="P227">
        <v>70.2</v>
      </c>
      <c r="Q227">
        <v>36.20000000000001</v>
      </c>
      <c r="R227">
        <v>41.400000000000006</v>
      </c>
      <c r="S227">
        <v>69.400000000000006</v>
      </c>
      <c r="EG227" s="12">
        <f>Dataset!H107</f>
        <v>14654652.278234344</v>
      </c>
      <c r="EH227" s="12">
        <f>Dataset!K107</f>
        <v>6768510.9620883549</v>
      </c>
      <c r="EI227" s="12">
        <f>Dataset!N107</f>
        <v>19239964.987618916</v>
      </c>
      <c r="EJ227" s="12">
        <f>Dataset!Q107</f>
        <v>12304887.396734217</v>
      </c>
      <c r="EK227" s="5"/>
      <c r="EW227" s="12">
        <f t="shared" si="103"/>
        <v>13948853.77937285</v>
      </c>
      <c r="EX227" s="12">
        <f t="shared" si="104"/>
        <v>6898840.723550817</v>
      </c>
      <c r="EY227" s="12">
        <f t="shared" si="105"/>
        <v>20893402.201073896</v>
      </c>
      <c r="EZ227" s="12">
        <f t="shared" si="106"/>
        <v>12594725.071734395</v>
      </c>
    </row>
    <row r="228" spans="1:156">
      <c r="A228">
        <v>2020</v>
      </c>
      <c r="B228">
        <v>11</v>
      </c>
      <c r="C228" s="15">
        <v>5.616666666666668</v>
      </c>
      <c r="D228">
        <v>491.50000000000006</v>
      </c>
      <c r="E228">
        <v>0</v>
      </c>
      <c r="F228">
        <v>431.50000000000011</v>
      </c>
      <c r="G228">
        <v>0</v>
      </c>
      <c r="H228">
        <v>371.50000000000006</v>
      </c>
      <c r="I228">
        <v>0</v>
      </c>
      <c r="J228">
        <v>311.50000000000006</v>
      </c>
      <c r="K228">
        <v>0</v>
      </c>
      <c r="L228">
        <v>251.49999999999997</v>
      </c>
      <c r="M228">
        <v>0</v>
      </c>
      <c r="N228">
        <v>196.39999999999998</v>
      </c>
      <c r="O228">
        <v>4.8999999999999986</v>
      </c>
      <c r="P228">
        <v>145.29999999999998</v>
      </c>
      <c r="Q228">
        <v>13.799999999999999</v>
      </c>
      <c r="R228">
        <v>98.6</v>
      </c>
      <c r="S228">
        <v>27.099999999999994</v>
      </c>
      <c r="EG228" s="12">
        <f>Dataset!H108</f>
        <v>16593883.505421333</v>
      </c>
      <c r="EH228" s="12">
        <f>Dataset!K108</f>
        <v>7216142.1306073563</v>
      </c>
      <c r="EI228" s="12">
        <f>Dataset!N108</f>
        <v>20190679.101818912</v>
      </c>
      <c r="EJ228" s="12">
        <f>Dataset!Q108</f>
        <v>12017493.426734217</v>
      </c>
      <c r="EK228" s="5"/>
      <c r="EW228" s="12">
        <f t="shared" si="103"/>
        <v>15418349.454855483</v>
      </c>
      <c r="EX228" s="12">
        <f t="shared" si="104"/>
        <v>7262305.6933972118</v>
      </c>
      <c r="EY228" s="12">
        <f t="shared" si="105"/>
        <v>21771440.012988158</v>
      </c>
      <c r="EZ228" s="12">
        <f t="shared" si="106"/>
        <v>12453261.575900421</v>
      </c>
    </row>
    <row r="229" spans="1:156">
      <c r="A229">
        <v>2020</v>
      </c>
      <c r="B229">
        <v>12</v>
      </c>
      <c r="C229" s="15">
        <v>-0.82258064516129059</v>
      </c>
      <c r="D229">
        <v>707.50000000000011</v>
      </c>
      <c r="E229">
        <v>0</v>
      </c>
      <c r="F229">
        <v>645.50000000000011</v>
      </c>
      <c r="G229">
        <v>0</v>
      </c>
      <c r="H229">
        <v>583.5</v>
      </c>
      <c r="I229">
        <v>0</v>
      </c>
      <c r="J229">
        <v>521.5</v>
      </c>
      <c r="K229">
        <v>0</v>
      </c>
      <c r="L229">
        <v>459.50000000000006</v>
      </c>
      <c r="M229">
        <v>0</v>
      </c>
      <c r="N229">
        <v>397.5</v>
      </c>
      <c r="O229">
        <v>0</v>
      </c>
      <c r="P229">
        <v>335.5</v>
      </c>
      <c r="Q229">
        <v>0</v>
      </c>
      <c r="R229">
        <v>273.49999999999989</v>
      </c>
      <c r="S229">
        <v>0</v>
      </c>
      <c r="EG229" s="12">
        <f>Dataset!H109</f>
        <v>20520399.577806327</v>
      </c>
      <c r="EH229" s="12">
        <f>Dataset!K109</f>
        <v>8313564.2674153568</v>
      </c>
      <c r="EI229" s="12">
        <f>Dataset!N109</f>
        <v>22938912.741218917</v>
      </c>
      <c r="EJ229" s="12">
        <f>Dataset!Q109</f>
        <v>12999254.905734217</v>
      </c>
      <c r="EK229" s="5"/>
      <c r="EW229" s="12">
        <f t="shared" si="103"/>
        <v>19060761.836246517</v>
      </c>
      <c r="EX229" s="12">
        <f t="shared" si="104"/>
        <v>8217418.6151119992</v>
      </c>
      <c r="EY229" s="12">
        <f t="shared" si="105"/>
        <v>24095126.348621562</v>
      </c>
      <c r="EZ229" s="12">
        <f t="shared" si="106"/>
        <v>12683628.934022518</v>
      </c>
    </row>
    <row r="230" spans="1:156">
      <c r="A230">
        <v>2021</v>
      </c>
      <c r="B230">
        <v>1</v>
      </c>
      <c r="C230" s="15">
        <v>-4.7354838709677427</v>
      </c>
      <c r="D230">
        <v>828.80000000000007</v>
      </c>
      <c r="E230">
        <v>0</v>
      </c>
      <c r="F230">
        <v>766.80000000000018</v>
      </c>
      <c r="G230">
        <v>0</v>
      </c>
      <c r="H230">
        <v>704.80000000000018</v>
      </c>
      <c r="I230">
        <v>0</v>
      </c>
      <c r="J230">
        <v>642.80000000000007</v>
      </c>
      <c r="K230">
        <v>0</v>
      </c>
      <c r="L230">
        <v>580.79999999999995</v>
      </c>
      <c r="M230">
        <v>0</v>
      </c>
      <c r="N230">
        <v>518.79999999999995</v>
      </c>
      <c r="O230">
        <v>0</v>
      </c>
      <c r="P230">
        <v>456.79999999999995</v>
      </c>
      <c r="Q230">
        <v>0</v>
      </c>
      <c r="R230">
        <v>394.79999999999995</v>
      </c>
      <c r="S230">
        <v>0</v>
      </c>
      <c r="EG230" s="12">
        <f>Dataset!H110</f>
        <v>21935648.162941419</v>
      </c>
      <c r="EH230" s="12">
        <f>Dataset!K110</f>
        <v>8415733.1449915711</v>
      </c>
      <c r="EI230" s="12">
        <f>Dataset!N110</f>
        <v>23318194.539025888</v>
      </c>
      <c r="EJ230" s="12">
        <f>Dataset!Q110</f>
        <v>12993233.567094862</v>
      </c>
      <c r="EK230" s="5"/>
      <c r="EW230" s="12">
        <f t="shared" si="103"/>
        <v>21144840.241259411</v>
      </c>
      <c r="EX230" s="12">
        <f t="shared" si="104"/>
        <v>8792177.9592337012</v>
      </c>
      <c r="EY230" s="12">
        <f t="shared" si="105"/>
        <v>25496182.421496443</v>
      </c>
      <c r="EZ230" s="12">
        <f t="shared" si="106"/>
        <v>12951372.565415831</v>
      </c>
    </row>
    <row r="231" spans="1:156">
      <c r="A231">
        <v>2021</v>
      </c>
      <c r="B231">
        <v>2</v>
      </c>
      <c r="C231" s="15">
        <v>-6.3964285714285714</v>
      </c>
      <c r="D231">
        <v>795.09999999999991</v>
      </c>
      <c r="E231">
        <v>0</v>
      </c>
      <c r="F231">
        <v>739.1</v>
      </c>
      <c r="G231">
        <v>0</v>
      </c>
      <c r="H231">
        <v>683.09999999999991</v>
      </c>
      <c r="I231">
        <v>0</v>
      </c>
      <c r="J231">
        <v>627.09999999999991</v>
      </c>
      <c r="K231">
        <v>0</v>
      </c>
      <c r="L231">
        <v>571.09999999999991</v>
      </c>
      <c r="M231">
        <v>0</v>
      </c>
      <c r="N231">
        <v>515.09999999999991</v>
      </c>
      <c r="O231">
        <v>0</v>
      </c>
      <c r="P231">
        <v>459.09999999999991</v>
      </c>
      <c r="Q231">
        <v>0</v>
      </c>
      <c r="R231">
        <v>403.09999999999991</v>
      </c>
      <c r="S231">
        <v>0</v>
      </c>
      <c r="EG231" s="12">
        <f>Dataset!H111</f>
        <v>21108872.079706412</v>
      </c>
      <c r="EH231" s="12">
        <f>Dataset!K111</f>
        <v>8168106.6980855726</v>
      </c>
      <c r="EI231" s="12">
        <f>Dataset!N111</f>
        <v>22103375.45733989</v>
      </c>
      <c r="EJ231" s="12">
        <f>Dataset!Q111</f>
        <v>12244707.237094862</v>
      </c>
      <c r="EK231" s="5"/>
      <c r="EW231" s="12">
        <f t="shared" si="103"/>
        <v>20772008.407881171</v>
      </c>
      <c r="EX231" s="12">
        <f t="shared" si="104"/>
        <v>8717786.1892195977</v>
      </c>
      <c r="EY231" s="12">
        <f t="shared" si="105"/>
        <v>25314842.105386503</v>
      </c>
      <c r="EZ231" s="12">
        <f t="shared" si="106"/>
        <v>12943205.612108698</v>
      </c>
    </row>
    <row r="232" spans="1:156">
      <c r="A232">
        <v>2021</v>
      </c>
      <c r="B232">
        <v>3</v>
      </c>
      <c r="C232" s="15">
        <v>0.50967741935483901</v>
      </c>
      <c r="D232">
        <v>666.19999999999993</v>
      </c>
      <c r="E232">
        <v>0</v>
      </c>
      <c r="F232">
        <v>604.20000000000005</v>
      </c>
      <c r="G232">
        <v>0</v>
      </c>
      <c r="H232">
        <v>542.20000000000005</v>
      </c>
      <c r="I232">
        <v>0</v>
      </c>
      <c r="J232">
        <v>480.20000000000005</v>
      </c>
      <c r="K232">
        <v>0</v>
      </c>
      <c r="L232">
        <v>418.20000000000005</v>
      </c>
      <c r="M232">
        <v>0</v>
      </c>
      <c r="N232">
        <v>356.2000000000001</v>
      </c>
      <c r="O232">
        <v>0</v>
      </c>
      <c r="P232">
        <v>295.10000000000008</v>
      </c>
      <c r="Q232">
        <v>0.90000000000000036</v>
      </c>
      <c r="R232">
        <v>236.4</v>
      </c>
      <c r="S232">
        <v>4.2000000000000011</v>
      </c>
      <c r="EG232" s="12">
        <f>Dataset!H112</f>
        <v>19430996.140872423</v>
      </c>
      <c r="EH232" s="12">
        <f>Dataset!K112</f>
        <v>8205599.6949345721</v>
      </c>
      <c r="EI232" s="12">
        <f>Dataset!N112</f>
        <v>22204168.761447892</v>
      </c>
      <c r="EJ232" s="12">
        <f>Dataset!Q112</f>
        <v>13157488.817094862</v>
      </c>
      <c r="EK232" s="5"/>
      <c r="EW232" s="12">
        <f t="shared" si="103"/>
        <v>18351178.669494398</v>
      </c>
      <c r="EX232" s="12">
        <f t="shared" si="104"/>
        <v>8021725.615011205</v>
      </c>
      <c r="EY232" s="12">
        <f t="shared" si="105"/>
        <v>23618097.364204973</v>
      </c>
      <c r="EZ232" s="12">
        <f t="shared" si="106"/>
        <v>12625559.363932868</v>
      </c>
    </row>
    <row r="233" spans="1:156">
      <c r="A233">
        <v>2021</v>
      </c>
      <c r="B233">
        <v>4</v>
      </c>
      <c r="C233" s="15">
        <v>7.0299999999999994</v>
      </c>
      <c r="D233">
        <v>449.09999999999991</v>
      </c>
      <c r="E233">
        <v>0</v>
      </c>
      <c r="F233">
        <v>389.1</v>
      </c>
      <c r="G233">
        <v>0</v>
      </c>
      <c r="H233">
        <v>329.09999999999997</v>
      </c>
      <c r="I233">
        <v>0</v>
      </c>
      <c r="J233">
        <v>269.10000000000002</v>
      </c>
      <c r="K233">
        <v>0</v>
      </c>
      <c r="L233">
        <v>210.60000000000002</v>
      </c>
      <c r="M233">
        <v>1.5</v>
      </c>
      <c r="N233">
        <v>156.80000000000001</v>
      </c>
      <c r="O233">
        <v>7.7000000000000011</v>
      </c>
      <c r="P233">
        <v>107.80000000000003</v>
      </c>
      <c r="Q233">
        <v>18.700000000000003</v>
      </c>
      <c r="R233">
        <v>69</v>
      </c>
      <c r="S233">
        <v>39.900000000000013</v>
      </c>
      <c r="EG233" s="12">
        <f>Dataset!H113</f>
        <v>15228874.917770419</v>
      </c>
      <c r="EH233" s="12">
        <f>Dataset!K113</f>
        <v>6647089.207704572</v>
      </c>
      <c r="EI233" s="12">
        <f>Dataset!N113</f>
        <v>18822234.350443892</v>
      </c>
      <c r="EJ233" s="12">
        <f>Dataset!Q113</f>
        <v>12176603.797094861</v>
      </c>
      <c r="EK233" s="5"/>
      <c r="EW233" s="12">
        <f t="shared" si="103"/>
        <v>14730799.501970235</v>
      </c>
      <c r="EX233" s="12">
        <f t="shared" si="104"/>
        <v>7084221.2346890438</v>
      </c>
      <c r="EY233" s="12">
        <f t="shared" si="105"/>
        <v>21339925.525573608</v>
      </c>
      <c r="EZ233" s="12">
        <f t="shared" si="106"/>
        <v>12466702.73952942</v>
      </c>
    </row>
    <row r="234" spans="1:156">
      <c r="A234">
        <v>2021</v>
      </c>
      <c r="B234">
        <v>5</v>
      </c>
      <c r="C234" s="15">
        <v>11.761290322580644</v>
      </c>
      <c r="D234">
        <v>317.40000000000003</v>
      </c>
      <c r="E234">
        <v>0</v>
      </c>
      <c r="F234">
        <v>255.99999999999994</v>
      </c>
      <c r="G234">
        <v>0.60000000000000142</v>
      </c>
      <c r="H234">
        <v>199.69999999999996</v>
      </c>
      <c r="I234">
        <v>6.3000000000000007</v>
      </c>
      <c r="J234">
        <v>146.59999999999997</v>
      </c>
      <c r="K234">
        <v>15.200000000000003</v>
      </c>
      <c r="L234">
        <v>98.500000000000014</v>
      </c>
      <c r="M234">
        <v>29.1</v>
      </c>
      <c r="N234">
        <v>54.699999999999989</v>
      </c>
      <c r="O234">
        <v>47.299999999999983</v>
      </c>
      <c r="P234">
        <v>28.200000000000003</v>
      </c>
      <c r="Q234">
        <v>82.8</v>
      </c>
      <c r="R234">
        <v>11.399999999999999</v>
      </c>
      <c r="S234">
        <v>127.99999999999999</v>
      </c>
      <c r="EG234" s="12">
        <f>Dataset!H114</f>
        <v>13575273.094279418</v>
      </c>
      <c r="EH234" s="12">
        <f>Dataset!K114</f>
        <v>6490729.9070125716</v>
      </c>
      <c r="EI234" s="12">
        <f>Dataset!N114</f>
        <v>18831755.289890893</v>
      </c>
      <c r="EJ234" s="12">
        <f>Dataset!Q114</f>
        <v>12690478.277094861</v>
      </c>
      <c r="EK234" s="5"/>
      <c r="EW234" s="12">
        <f t="shared" si="103"/>
        <v>13260711.884513946</v>
      </c>
      <c r="EX234" s="12">
        <f t="shared" si="104"/>
        <v>6826525.846645372</v>
      </c>
      <c r="EY234" s="12">
        <f t="shared" si="105"/>
        <v>20748404.343138393</v>
      </c>
      <c r="EZ234" s="12">
        <f t="shared" si="106"/>
        <v>12935468.115161024</v>
      </c>
    </row>
    <row r="235" spans="1:156">
      <c r="A235">
        <v>2021</v>
      </c>
      <c r="B235">
        <v>6</v>
      </c>
      <c r="C235" s="15">
        <v>18.97666666666667</v>
      </c>
      <c r="D235">
        <v>99.1</v>
      </c>
      <c r="E235">
        <v>8.4000000000000021</v>
      </c>
      <c r="F235">
        <v>56.300000000000004</v>
      </c>
      <c r="G235">
        <v>25.600000000000005</v>
      </c>
      <c r="H235">
        <v>27</v>
      </c>
      <c r="I235">
        <v>56.300000000000011</v>
      </c>
      <c r="J235">
        <v>7.8000000000000007</v>
      </c>
      <c r="K235">
        <v>97.1</v>
      </c>
      <c r="L235">
        <v>2.9000000000000004</v>
      </c>
      <c r="M235">
        <v>152.19999999999999</v>
      </c>
      <c r="N235">
        <v>0</v>
      </c>
      <c r="O235">
        <v>209.29999999999995</v>
      </c>
      <c r="P235">
        <v>0</v>
      </c>
      <c r="Q235">
        <v>269.29999999999995</v>
      </c>
      <c r="R235">
        <v>0</v>
      </c>
      <c r="S235">
        <v>329.3</v>
      </c>
      <c r="EG235" s="12">
        <f>Dataset!H115</f>
        <v>14322662.784943422</v>
      </c>
      <c r="EH235" s="12">
        <f>Dataset!K115</f>
        <v>7043212.1190405712</v>
      </c>
      <c r="EI235" s="12">
        <f>Dataset!N115</f>
        <v>20089451.435042888</v>
      </c>
      <c r="EJ235" s="12">
        <f>Dataset!Q115</f>
        <v>12325476.267094862</v>
      </c>
      <c r="EK235" s="5"/>
      <c r="EW235" s="12">
        <f t="shared" si="103"/>
        <v>13652716.04203427</v>
      </c>
      <c r="EX235" s="12">
        <f t="shared" si="104"/>
        <v>7489186.4493805114</v>
      </c>
      <c r="EY235" s="12">
        <f t="shared" si="105"/>
        <v>22513652.649617314</v>
      </c>
      <c r="EZ235" s="12">
        <f t="shared" si="106"/>
        <v>14400747.760510247</v>
      </c>
    </row>
    <row r="236" spans="1:156">
      <c r="A236">
        <v>2021</v>
      </c>
      <c r="B236">
        <v>7</v>
      </c>
      <c r="C236" s="15">
        <v>19.619354838709675</v>
      </c>
      <c r="D236">
        <v>82.199999999999989</v>
      </c>
      <c r="E236">
        <v>8.3999999999999986</v>
      </c>
      <c r="F236">
        <v>38.999999999999993</v>
      </c>
      <c r="G236">
        <v>27.200000000000003</v>
      </c>
      <c r="H236">
        <v>11.199999999999998</v>
      </c>
      <c r="I236">
        <v>61.400000000000006</v>
      </c>
      <c r="J236">
        <v>0.59999999999999964</v>
      </c>
      <c r="K236">
        <v>112.79999999999998</v>
      </c>
      <c r="L236">
        <v>0</v>
      </c>
      <c r="M236">
        <v>174.20000000000002</v>
      </c>
      <c r="N236">
        <v>0</v>
      </c>
      <c r="O236">
        <v>236.20000000000007</v>
      </c>
      <c r="P236">
        <v>0</v>
      </c>
      <c r="Q236">
        <v>298.20000000000005</v>
      </c>
      <c r="R236">
        <v>0</v>
      </c>
      <c r="S236">
        <v>360.20000000000005</v>
      </c>
      <c r="EG236" s="12">
        <f>Dataset!H116</f>
        <v>15296448.93241542</v>
      </c>
      <c r="EH236" s="12">
        <f>Dataset!K116</f>
        <v>7557798.761481571</v>
      </c>
      <c r="EI236" s="12">
        <f>Dataset!N116</f>
        <v>21564179.704029888</v>
      </c>
      <c r="EJ236" s="12">
        <f>Dataset!Q116</f>
        <v>13672533.637094861</v>
      </c>
      <c r="EK236" s="5"/>
      <c r="EW236" s="12">
        <f t="shared" si="103"/>
        <v>13981596.908907879</v>
      </c>
      <c r="EX236" s="12">
        <f t="shared" si="104"/>
        <v>7674312.2382244766</v>
      </c>
      <c r="EY236" s="12">
        <f t="shared" si="105"/>
        <v>22989816.814762637</v>
      </c>
      <c r="EZ236" s="12">
        <f t="shared" si="106"/>
        <v>14644205.086997664</v>
      </c>
    </row>
    <row r="237" spans="1:156">
      <c r="A237">
        <v>2021</v>
      </c>
      <c r="B237">
        <v>8</v>
      </c>
      <c r="C237" s="15">
        <v>22.080645161290324</v>
      </c>
      <c r="D237">
        <v>38</v>
      </c>
      <c r="E237">
        <v>40.5</v>
      </c>
      <c r="F237">
        <v>17.499999999999996</v>
      </c>
      <c r="G237">
        <v>81.999999999999986</v>
      </c>
      <c r="H237">
        <v>4.7999999999999972</v>
      </c>
      <c r="I237">
        <v>131.30000000000001</v>
      </c>
      <c r="J237">
        <v>0</v>
      </c>
      <c r="K237">
        <v>188.50000000000003</v>
      </c>
      <c r="L237">
        <v>0</v>
      </c>
      <c r="M237">
        <v>250.5</v>
      </c>
      <c r="N237">
        <v>0</v>
      </c>
      <c r="O237">
        <v>312.5</v>
      </c>
      <c r="P237">
        <v>0</v>
      </c>
      <c r="Q237">
        <v>374.49999999999994</v>
      </c>
      <c r="R237">
        <v>0</v>
      </c>
      <c r="S237">
        <v>436.5</v>
      </c>
      <c r="EG237" s="12">
        <f>Dataset!H117</f>
        <v>17832557.37804842</v>
      </c>
      <c r="EH237" s="12">
        <f>Dataset!K117</f>
        <v>8403814.3153585717</v>
      </c>
      <c r="EI237" s="12">
        <f>Dataset!N117</f>
        <v>23805948.386429891</v>
      </c>
      <c r="EJ237" s="12">
        <f>Dataset!Q117</f>
        <v>13975132.037094863</v>
      </c>
      <c r="EK237" s="5"/>
      <c r="EW237" s="12">
        <f t="shared" si="103"/>
        <v>15953738.313102357</v>
      </c>
      <c r="EX237" s="12">
        <f t="shared" si="104"/>
        <v>8293333.4143687095</v>
      </c>
      <c r="EY237" s="12">
        <f t="shared" si="105"/>
        <v>24569378.054611504</v>
      </c>
      <c r="EZ237" s="12">
        <f t="shared" si="106"/>
        <v>15245363.469230345</v>
      </c>
    </row>
    <row r="238" spans="1:156">
      <c r="A238">
        <v>2021</v>
      </c>
      <c r="B238">
        <v>9</v>
      </c>
      <c r="C238" s="15">
        <v>16.603333333333332</v>
      </c>
      <c r="D238">
        <v>161.90000000000003</v>
      </c>
      <c r="E238">
        <v>0</v>
      </c>
      <c r="F238">
        <v>102.5</v>
      </c>
      <c r="G238">
        <v>0.59999999999999787</v>
      </c>
      <c r="H238">
        <v>54</v>
      </c>
      <c r="I238">
        <v>12.099999999999991</v>
      </c>
      <c r="J238">
        <v>24.500000000000004</v>
      </c>
      <c r="K238">
        <v>42.6</v>
      </c>
      <c r="L238">
        <v>8.3000000000000025</v>
      </c>
      <c r="M238">
        <v>86.399999999999977</v>
      </c>
      <c r="N238">
        <v>2.0000000000000018</v>
      </c>
      <c r="O238">
        <v>140.1</v>
      </c>
      <c r="P238">
        <v>0</v>
      </c>
      <c r="Q238">
        <v>198.09999999999994</v>
      </c>
      <c r="R238">
        <v>0</v>
      </c>
      <c r="S238">
        <v>258.09999999999997</v>
      </c>
      <c r="EG238" s="12">
        <f>Dataset!H118</f>
        <v>14058587.007795418</v>
      </c>
      <c r="EH238" s="12">
        <f>Dataset!K118</f>
        <v>7090089.8248145711</v>
      </c>
      <c r="EI238" s="12">
        <f>Dataset!N118</f>
        <v>20504052.910656892</v>
      </c>
      <c r="EJ238" s="12">
        <f>Dataset!Q118</f>
        <v>14476620.097094862</v>
      </c>
      <c r="EK238" s="5"/>
      <c r="EW238" s="12">
        <f t="shared" si="103"/>
        <v>12321034.825442674</v>
      </c>
      <c r="EX238" s="12">
        <f t="shared" si="104"/>
        <v>7004319.1591571607</v>
      </c>
      <c r="EY238" s="12">
        <f t="shared" si="105"/>
        <v>21267680.816043966</v>
      </c>
      <c r="EZ238" s="12">
        <f t="shared" si="106"/>
        <v>13844186.224820016</v>
      </c>
    </row>
    <row r="239" spans="1:156">
      <c r="A239">
        <v>2021</v>
      </c>
      <c r="B239">
        <v>10</v>
      </c>
      <c r="C239" s="15">
        <v>12.861290322580647</v>
      </c>
      <c r="D239">
        <v>283.30000000000007</v>
      </c>
      <c r="E239">
        <v>0</v>
      </c>
      <c r="F239">
        <v>221.30000000000004</v>
      </c>
      <c r="G239">
        <v>0</v>
      </c>
      <c r="H239">
        <v>163.5</v>
      </c>
      <c r="I239">
        <v>4.2000000000000028</v>
      </c>
      <c r="J239">
        <v>115.80000000000001</v>
      </c>
      <c r="K239">
        <v>18.500000000000004</v>
      </c>
      <c r="L239">
        <v>79.7</v>
      </c>
      <c r="M239">
        <v>44.400000000000006</v>
      </c>
      <c r="N239">
        <v>50.9</v>
      </c>
      <c r="O239">
        <v>77.599999999999994</v>
      </c>
      <c r="P239">
        <v>26.1</v>
      </c>
      <c r="Q239">
        <v>114.79999999999997</v>
      </c>
      <c r="R239">
        <v>8</v>
      </c>
      <c r="S239">
        <v>158.69999999999999</v>
      </c>
      <c r="EG239" s="12">
        <f>Dataset!H119</f>
        <v>14345193.086367419</v>
      </c>
      <c r="EH239" s="12">
        <f>Dataset!K119</f>
        <v>6939234.3072825717</v>
      </c>
      <c r="EI239" s="12">
        <f>Dataset!N119</f>
        <v>20196374.316429891</v>
      </c>
      <c r="EJ239" s="12">
        <f>Dataset!Q119</f>
        <v>13485508.799094863</v>
      </c>
      <c r="EK239" s="5"/>
      <c r="EW239" s="12">
        <f t="shared" ref="EW239:EW241" si="107">$EO$97+H239*$EO$98+M239*$EO$99</f>
        <v>13056264.527809164</v>
      </c>
      <c r="EX239" s="12">
        <f t="shared" ref="EX239:EX241" si="108">$EO$114+J239*$EO$115+O239*$EO$116</f>
        <v>6927537.9184024213</v>
      </c>
      <c r="EY239" s="12">
        <f t="shared" ref="EY239:EY241" si="109">$EO$131+J239*$EO$132+O239*$EO$133</f>
        <v>21022676.072971508</v>
      </c>
      <c r="EZ239" s="12">
        <f t="shared" si="106"/>
        <v>13168961.984297579</v>
      </c>
    </row>
    <row r="240" spans="1:156">
      <c r="A240" s="5">
        <v>2021</v>
      </c>
      <c r="B240" s="5">
        <v>11</v>
      </c>
      <c r="C240" s="190">
        <v>3.083333333333333</v>
      </c>
      <c r="D240" s="5">
        <v>567.5</v>
      </c>
      <c r="E240" s="5">
        <v>0</v>
      </c>
      <c r="F240" s="5">
        <v>507.5</v>
      </c>
      <c r="G240" s="5">
        <v>0</v>
      </c>
      <c r="H240" s="5">
        <v>447.50000000000006</v>
      </c>
      <c r="I240" s="5">
        <v>0</v>
      </c>
      <c r="J240" s="5">
        <v>387.50000000000006</v>
      </c>
      <c r="K240" s="5">
        <v>0</v>
      </c>
      <c r="L240" s="5">
        <v>327.50000000000006</v>
      </c>
      <c r="M240" s="5">
        <v>0</v>
      </c>
      <c r="N240" s="5">
        <v>267.5</v>
      </c>
      <c r="O240" s="5">
        <v>0</v>
      </c>
      <c r="P240" s="5">
        <v>208.60000000000002</v>
      </c>
      <c r="Q240" s="5">
        <v>1.0999999999999996</v>
      </c>
      <c r="R240" s="5">
        <v>152.6</v>
      </c>
      <c r="S240" s="5">
        <v>5.0999999999999996</v>
      </c>
      <c r="EG240" s="12">
        <f>Dataset!H120</f>
        <v>17444914.683329418</v>
      </c>
      <c r="EH240" s="12">
        <f>Dataset!K120</f>
        <v>7517562.6828275714</v>
      </c>
      <c r="EI240" s="12">
        <f>Dataset!N120</f>
        <v>21212272.143554665</v>
      </c>
      <c r="EJ240" s="12">
        <f>Dataset!Q120</f>
        <v>12663097.705094863</v>
      </c>
      <c r="EK240" s="5"/>
      <c r="EW240" s="12">
        <f t="shared" si="107"/>
        <v>16724119.931203213</v>
      </c>
      <c r="EX240" s="12">
        <f t="shared" si="108"/>
        <v>7582482.488876977</v>
      </c>
      <c r="EY240" s="12">
        <f t="shared" si="109"/>
        <v>22547380.975453932</v>
      </c>
      <c r="EZ240" s="12">
        <f t="shared" si="106"/>
        <v>12436864.203121297</v>
      </c>
    </row>
    <row r="241" spans="1:156">
      <c r="A241" s="5">
        <v>2021</v>
      </c>
      <c r="B241" s="5">
        <v>12</v>
      </c>
      <c r="C241" s="190">
        <v>-0.47096774193548402</v>
      </c>
      <c r="D241" s="5">
        <v>696.5999999999998</v>
      </c>
      <c r="E241" s="5">
        <v>0</v>
      </c>
      <c r="F241" s="5">
        <v>634.59999999999991</v>
      </c>
      <c r="G241" s="5">
        <v>0</v>
      </c>
      <c r="H241" s="5">
        <v>572.59999999999991</v>
      </c>
      <c r="I241" s="5">
        <v>0</v>
      </c>
      <c r="J241" s="5">
        <v>510.6</v>
      </c>
      <c r="K241" s="5">
        <v>0</v>
      </c>
      <c r="L241" s="5">
        <v>448.60000000000008</v>
      </c>
      <c r="M241" s="5">
        <v>0</v>
      </c>
      <c r="N241" s="5">
        <v>386.6</v>
      </c>
      <c r="O241" s="5">
        <v>0</v>
      </c>
      <c r="P241" s="5">
        <v>324.60000000000002</v>
      </c>
      <c r="Q241" s="5">
        <v>0</v>
      </c>
      <c r="R241" s="5">
        <v>264.60000000000008</v>
      </c>
      <c r="S241" s="5">
        <v>2</v>
      </c>
      <c r="EG241" s="12">
        <f>Dataset!H121</f>
        <v>20170037.268817425</v>
      </c>
      <c r="EH241" s="12">
        <f>Dataset!K121</f>
        <v>8235817.7430015719</v>
      </c>
      <c r="EI241" s="12">
        <f>Dataset!N121</f>
        <v>23164511.725036889</v>
      </c>
      <c r="EJ241" s="12">
        <f>Dataset!Q121</f>
        <v>12835847.108094862</v>
      </c>
      <c r="EK241" s="5"/>
      <c r="EW241" s="12">
        <f t="shared" si="107"/>
        <v>18873486.860033482</v>
      </c>
      <c r="EX241" s="12">
        <f t="shared" si="108"/>
        <v>8165770.8257391499</v>
      </c>
      <c r="EY241" s="12">
        <f t="shared" si="109"/>
        <v>23969227.657819122</v>
      </c>
      <c r="EZ241" s="12">
        <f t="shared" si="106"/>
        <v>12675327.286796343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5BF51-C0FD-4547-B74B-CC2B71B0DD16}">
  <sheetPr codeName="Sheet4"/>
  <dimension ref="A1:AN162"/>
  <sheetViews>
    <sheetView workbookViewId="0">
      <pane xSplit="1" ySplit="1" topLeftCell="B110" activePane="bottomRight" state="frozen"/>
      <selection activeCell="Q163" sqref="Q163"/>
      <selection pane="topRight" activeCell="Q163" sqref="Q163"/>
      <selection pane="bottomLeft" activeCell="Q163" sqref="Q163"/>
      <selection pane="bottomRight" activeCell="L158" sqref="L158"/>
    </sheetView>
  </sheetViews>
  <sheetFormatPr defaultRowHeight="12.75"/>
  <cols>
    <col min="1" max="1" width="13.5703125" style="29" customWidth="1"/>
    <col min="2" max="2" width="9.140625" style="29"/>
    <col min="3" max="3" width="11.85546875" style="29" bestFit="1" customWidth="1"/>
    <col min="4" max="4" width="13.42578125" style="29" bestFit="1" customWidth="1"/>
    <col min="5" max="5" width="10.5703125" style="29" bestFit="1" customWidth="1"/>
    <col min="6" max="7" width="8.7109375" style="29" customWidth="1"/>
    <col min="8" max="11" width="9.140625" style="29"/>
    <col min="12" max="12" width="12.5703125" style="29" customWidth="1"/>
    <col min="13" max="13" width="9.140625" style="29"/>
    <col min="14" max="14" width="11.28515625" style="29" bestFit="1" customWidth="1"/>
    <col min="15" max="15" width="9.28515625" style="29" bestFit="1" customWidth="1"/>
    <col min="16" max="16" width="11.42578125" style="29" customWidth="1"/>
    <col min="17" max="17" width="12.42578125" style="29" customWidth="1"/>
    <col min="18" max="26" width="9.28515625" style="29" bestFit="1" customWidth="1"/>
    <col min="27" max="34" width="9.140625" style="29"/>
    <col min="35" max="35" width="14.85546875" style="29" customWidth="1"/>
    <col min="36" max="16384" width="9.140625" style="29"/>
  </cols>
  <sheetData>
    <row r="1" spans="1:40" ht="48.75" customHeight="1">
      <c r="A1" s="29" t="s">
        <v>0</v>
      </c>
      <c r="B1" s="29" t="s">
        <v>13</v>
      </c>
      <c r="C1" s="29" t="s">
        <v>69</v>
      </c>
      <c r="D1" s="29" t="s">
        <v>70</v>
      </c>
      <c r="E1" s="29" t="s">
        <v>71</v>
      </c>
      <c r="F1" s="30" t="s">
        <v>81</v>
      </c>
      <c r="G1" s="30" t="s">
        <v>82</v>
      </c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</row>
    <row r="2" spans="1:40">
      <c r="A2" s="31">
        <v>40544</v>
      </c>
      <c r="B2" s="29">
        <f>YEAR(A2)</f>
        <v>2011</v>
      </c>
      <c r="C2" s="32">
        <v>625936.9</v>
      </c>
      <c r="D2" s="33">
        <v>6580.3</v>
      </c>
      <c r="E2" s="33">
        <v>6544.8</v>
      </c>
      <c r="F2" s="33">
        <v>76.2</v>
      </c>
      <c r="G2" s="33">
        <v>75.599999999999994</v>
      </c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</row>
    <row r="3" spans="1:40">
      <c r="A3" s="31">
        <v>40575</v>
      </c>
      <c r="B3" s="29">
        <f t="shared" ref="B3:B66" si="0">YEAR(A3)</f>
        <v>2011</v>
      </c>
      <c r="C3" s="32">
        <v>625936.9</v>
      </c>
      <c r="D3" s="33">
        <v>6596.8</v>
      </c>
      <c r="E3" s="33">
        <v>6526.6</v>
      </c>
      <c r="F3" s="33">
        <v>76.599999999999994</v>
      </c>
      <c r="G3" s="33">
        <v>75.599999999999994</v>
      </c>
      <c r="I3" s="5"/>
      <c r="J3" s="5"/>
      <c r="K3" s="41" t="s">
        <v>72</v>
      </c>
      <c r="L3" s="5" t="s">
        <v>73</v>
      </c>
      <c r="M3" s="5" t="s">
        <v>74</v>
      </c>
      <c r="N3" s="5" t="s">
        <v>75</v>
      </c>
      <c r="O3" s="42" t="s">
        <v>76</v>
      </c>
      <c r="Q3" s="5" t="s">
        <v>77</v>
      </c>
      <c r="R3" s="5" t="s">
        <v>78</v>
      </c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</row>
    <row r="4" spans="1:40">
      <c r="A4" s="31">
        <v>40603</v>
      </c>
      <c r="B4" s="29">
        <f t="shared" si="0"/>
        <v>2011</v>
      </c>
      <c r="C4" s="32">
        <v>625936.9</v>
      </c>
      <c r="D4" s="33">
        <v>6610.1</v>
      </c>
      <c r="E4" s="33">
        <v>6506.1</v>
      </c>
      <c r="F4" s="33">
        <v>76.8</v>
      </c>
      <c r="G4" s="33">
        <v>75.400000000000006</v>
      </c>
      <c r="I4" s="5"/>
      <c r="J4" s="5"/>
      <c r="K4" s="43">
        <v>44637</v>
      </c>
      <c r="L4" s="44">
        <v>44645</v>
      </c>
      <c r="M4" s="43">
        <v>44631</v>
      </c>
      <c r="N4" s="43">
        <v>44630</v>
      </c>
      <c r="O4" s="192">
        <v>44939</v>
      </c>
      <c r="Q4" s="5"/>
      <c r="R4" s="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</row>
    <row r="5" spans="1:40">
      <c r="A5" s="31">
        <v>40634</v>
      </c>
      <c r="B5" s="29">
        <f t="shared" si="0"/>
        <v>2011</v>
      </c>
      <c r="C5" s="32">
        <v>625936.9</v>
      </c>
      <c r="D5" s="33">
        <v>6619.5</v>
      </c>
      <c r="E5" s="33">
        <v>6534</v>
      </c>
      <c r="F5" s="33">
        <v>77.900000000000006</v>
      </c>
      <c r="G5" s="33">
        <v>77.2</v>
      </c>
      <c r="I5" s="5"/>
      <c r="J5" s="5">
        <v>2020</v>
      </c>
      <c r="K5" s="116"/>
      <c r="L5" s="116">
        <v>-5.0999999999999997E-2</v>
      </c>
      <c r="M5" s="116">
        <v>-5.0999999999999997E-2</v>
      </c>
      <c r="N5" s="116">
        <v>-5.0999999999999997E-2</v>
      </c>
      <c r="O5" s="116">
        <v>-5.0999999999999997E-2</v>
      </c>
      <c r="Q5" s="45">
        <f>AVERAGE(K5:N5)</f>
        <v>-5.0999999999999997E-2</v>
      </c>
      <c r="R5" s="45">
        <f>AVERAGE(K5:O5)</f>
        <v>-5.0999999999999997E-2</v>
      </c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</row>
    <row r="6" spans="1:40">
      <c r="A6" s="31">
        <v>40664</v>
      </c>
      <c r="B6" s="29">
        <f t="shared" si="0"/>
        <v>2011</v>
      </c>
      <c r="C6" s="32">
        <v>625936.9</v>
      </c>
      <c r="D6" s="33">
        <v>6629.8</v>
      </c>
      <c r="E6" s="33">
        <v>6596.7</v>
      </c>
      <c r="F6" s="33">
        <v>78.3</v>
      </c>
      <c r="G6" s="33">
        <v>78.400000000000006</v>
      </c>
      <c r="I6" s="42" t="s">
        <v>79</v>
      </c>
      <c r="J6" s="5">
        <v>2021</v>
      </c>
      <c r="K6" s="116">
        <v>4.2999999999999997E-2</v>
      </c>
      <c r="L6" s="116">
        <v>4.3999999999999997E-2</v>
      </c>
      <c r="M6" s="116">
        <v>4.1000000000000002E-2</v>
      </c>
      <c r="N6" s="116">
        <v>4.2000000000000003E-2</v>
      </c>
      <c r="O6" s="116">
        <v>3.9E-2</v>
      </c>
      <c r="Q6" s="45">
        <f>AVERAGE(K6:N6)</f>
        <v>4.2500000000000003E-2</v>
      </c>
      <c r="R6" s="45">
        <f>AVERAGE(K6:O6)</f>
        <v>4.1800000000000004E-2</v>
      </c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</row>
    <row r="7" spans="1:40">
      <c r="A7" s="31">
        <v>40695</v>
      </c>
      <c r="B7" s="29">
        <f t="shared" si="0"/>
        <v>2011</v>
      </c>
      <c r="C7" s="32">
        <v>625936.9</v>
      </c>
      <c r="D7" s="33">
        <v>6647</v>
      </c>
      <c r="E7" s="33">
        <v>6693.4</v>
      </c>
      <c r="F7" s="33">
        <v>79.5</v>
      </c>
      <c r="G7" s="33">
        <v>80.599999999999994</v>
      </c>
      <c r="I7" s="5"/>
      <c r="J7" s="5">
        <v>2022</v>
      </c>
      <c r="K7" s="116">
        <v>4.2000000000000003E-2</v>
      </c>
      <c r="L7" s="116">
        <v>3.4000000000000002E-2</v>
      </c>
      <c r="M7" s="116">
        <v>4.1000000000000002E-2</v>
      </c>
      <c r="N7" s="116">
        <v>4.2000000000000003E-2</v>
      </c>
      <c r="O7" s="116">
        <v>4.1000000000000002E-2</v>
      </c>
      <c r="Q7" s="45">
        <f>AVERAGE(K7:N7)</f>
        <v>3.9750000000000008E-2</v>
      </c>
      <c r="R7" s="45">
        <f>AVERAGE(K7:O7)</f>
        <v>4.0000000000000008E-2</v>
      </c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</row>
    <row r="8" spans="1:40">
      <c r="A8" s="31">
        <v>40725</v>
      </c>
      <c r="B8" s="29">
        <f t="shared" si="0"/>
        <v>2011</v>
      </c>
      <c r="C8" s="32">
        <v>625936.9</v>
      </c>
      <c r="D8" s="33">
        <v>6648.8</v>
      </c>
      <c r="E8" s="33">
        <v>6739.7</v>
      </c>
      <c r="F8" s="33">
        <v>79.400000000000006</v>
      </c>
      <c r="G8" s="33">
        <v>80.599999999999994</v>
      </c>
      <c r="I8" s="5"/>
      <c r="J8" s="29">
        <v>2023</v>
      </c>
      <c r="K8" s="116">
        <v>0.03</v>
      </c>
      <c r="L8" s="116">
        <v>0.03</v>
      </c>
      <c r="M8" s="116">
        <v>3.2000000000000001E-2</v>
      </c>
      <c r="N8" s="116">
        <v>2.8000000000000001E-2</v>
      </c>
      <c r="O8" s="116">
        <v>3.4000000000000002E-2</v>
      </c>
      <c r="Q8" s="45">
        <f>AVERAGE(K8:N8)</f>
        <v>0.03</v>
      </c>
      <c r="R8" s="45">
        <f>AVERAGE(K8:O8)</f>
        <v>3.0800000000000001E-2</v>
      </c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</row>
    <row r="9" spans="1:40">
      <c r="A9" s="31">
        <v>40756</v>
      </c>
      <c r="B9" s="29">
        <f t="shared" si="0"/>
        <v>2011</v>
      </c>
      <c r="C9" s="32">
        <v>625936.9</v>
      </c>
      <c r="D9" s="33">
        <v>6659</v>
      </c>
      <c r="E9" s="33">
        <v>6759.5</v>
      </c>
      <c r="F9" s="33">
        <v>80.3</v>
      </c>
      <c r="G9" s="33">
        <v>81.400000000000006</v>
      </c>
      <c r="I9" s="5"/>
      <c r="J9" s="5"/>
      <c r="K9" s="5"/>
      <c r="L9" s="5"/>
      <c r="M9" s="5"/>
      <c r="N9" s="5"/>
      <c r="O9" s="5"/>
      <c r="Q9" s="5"/>
      <c r="R9" s="5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pans="1:40">
      <c r="A10" s="31">
        <v>40787</v>
      </c>
      <c r="B10" s="29">
        <f t="shared" si="0"/>
        <v>2011</v>
      </c>
      <c r="C10" s="32">
        <v>625936.9</v>
      </c>
      <c r="D10" s="33">
        <v>6653.4</v>
      </c>
      <c r="E10" s="33">
        <v>6708.4</v>
      </c>
      <c r="F10" s="33">
        <v>79.7</v>
      </c>
      <c r="G10" s="33">
        <v>79.8</v>
      </c>
      <c r="I10" s="5"/>
      <c r="J10" s="5"/>
      <c r="K10" s="43">
        <v>44637</v>
      </c>
      <c r="L10" s="44">
        <v>44645</v>
      </c>
      <c r="M10" s="43">
        <v>44631</v>
      </c>
      <c r="N10" s="192">
        <v>44630</v>
      </c>
      <c r="O10" s="192"/>
      <c r="Q10" s="5"/>
      <c r="R10" s="5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</row>
    <row r="11" spans="1:40">
      <c r="A11" s="31">
        <v>40817</v>
      </c>
      <c r="B11" s="29">
        <f t="shared" si="0"/>
        <v>2011</v>
      </c>
      <c r="C11" s="32">
        <v>625936.9</v>
      </c>
      <c r="D11" s="33">
        <v>6647</v>
      </c>
      <c r="E11" s="33">
        <v>6675.7</v>
      </c>
      <c r="F11" s="33">
        <v>79.599999999999994</v>
      </c>
      <c r="G11" s="33">
        <v>79.099999999999994</v>
      </c>
      <c r="I11" s="5"/>
      <c r="J11" s="5">
        <v>2020</v>
      </c>
      <c r="K11" s="116"/>
      <c r="L11" s="116">
        <v>-4.7E-2</v>
      </c>
      <c r="M11" s="116">
        <v>-4.8000000000000001E-2</v>
      </c>
      <c r="N11" s="116">
        <v>-4.8000000000000001E-2</v>
      </c>
      <c r="O11" s="116"/>
      <c r="Q11" s="45">
        <f>AVERAGE(K11:N11)</f>
        <v>-4.766666666666667E-2</v>
      </c>
      <c r="R11" s="45">
        <f>AVERAGE(K11:O11)</f>
        <v>-4.766666666666667E-2</v>
      </c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</row>
    <row r="12" spans="1:40">
      <c r="A12" s="31">
        <v>40848</v>
      </c>
      <c r="B12" s="29">
        <f t="shared" si="0"/>
        <v>2011</v>
      </c>
      <c r="C12" s="32">
        <v>625936.9</v>
      </c>
      <c r="D12" s="33">
        <v>6642.9</v>
      </c>
      <c r="E12" s="33">
        <v>6644.1</v>
      </c>
      <c r="F12" s="33">
        <v>79</v>
      </c>
      <c r="G12" s="33">
        <v>78.099999999999994</v>
      </c>
      <c r="I12" s="42" t="s">
        <v>80</v>
      </c>
      <c r="J12" s="5">
        <v>2021</v>
      </c>
      <c r="K12" s="116">
        <v>4.9000000000000002E-2</v>
      </c>
      <c r="L12" s="116">
        <v>4.9000000000000002E-2</v>
      </c>
      <c r="M12" s="116">
        <v>4.9000000000000002E-2</v>
      </c>
      <c r="N12" s="116">
        <v>4.9000000000000002E-2</v>
      </c>
      <c r="O12" s="116"/>
      <c r="Q12" s="45">
        <f>AVERAGE(K12:N12)</f>
        <v>4.9000000000000002E-2</v>
      </c>
      <c r="R12" s="45">
        <f>AVERAGE(K12:O12)</f>
        <v>4.9000000000000002E-2</v>
      </c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>
      <c r="A13" s="31">
        <v>40878</v>
      </c>
      <c r="B13" s="29">
        <f t="shared" si="0"/>
        <v>2011</v>
      </c>
      <c r="C13" s="32">
        <v>625936.9</v>
      </c>
      <c r="D13" s="33">
        <v>6643.1</v>
      </c>
      <c r="E13" s="33">
        <v>6644.7</v>
      </c>
      <c r="F13" s="33">
        <v>79.5</v>
      </c>
      <c r="G13" s="33">
        <v>78.900000000000006</v>
      </c>
      <c r="I13" s="5"/>
      <c r="J13" s="5">
        <v>2022</v>
      </c>
      <c r="K13" s="116">
        <v>4.4999999999999998E-2</v>
      </c>
      <c r="L13" s="116">
        <v>5.0999999999999997E-2</v>
      </c>
      <c r="M13" s="116">
        <v>4.4999999999999998E-2</v>
      </c>
      <c r="N13" s="116">
        <v>3.4000000000000002E-2</v>
      </c>
      <c r="O13" s="116"/>
      <c r="Q13" s="45">
        <f>AVERAGE(K13:N13)</f>
        <v>4.3750000000000004E-2</v>
      </c>
      <c r="R13" s="45">
        <f>AVERAGE(K13:O13)</f>
        <v>4.3750000000000004E-2</v>
      </c>
    </row>
    <row r="14" spans="1:40">
      <c r="A14" s="31">
        <v>40909</v>
      </c>
      <c r="B14" s="29">
        <f t="shared" si="0"/>
        <v>2012</v>
      </c>
      <c r="C14" s="32">
        <v>634944.30000000005</v>
      </c>
      <c r="D14" s="33">
        <v>6646.5</v>
      </c>
      <c r="E14" s="33">
        <v>6611.1</v>
      </c>
      <c r="F14" s="33">
        <v>80.2</v>
      </c>
      <c r="G14" s="33">
        <v>79.400000000000006</v>
      </c>
      <c r="J14" s="29">
        <v>2023</v>
      </c>
      <c r="K14" s="116">
        <v>0.01</v>
      </c>
      <c r="L14" s="116">
        <v>2.1999999999999999E-2</v>
      </c>
      <c r="M14" s="116">
        <v>1.4E-2</v>
      </c>
      <c r="N14" s="116">
        <v>1.6E-2</v>
      </c>
      <c r="O14" s="191"/>
      <c r="Q14" s="45">
        <f>AVERAGE(K14:N14)</f>
        <v>1.55E-2</v>
      </c>
      <c r="R14" s="45">
        <f>AVERAGE(K14:O14)</f>
        <v>1.55E-2</v>
      </c>
    </row>
    <row r="15" spans="1:40">
      <c r="A15" s="31">
        <v>40940</v>
      </c>
      <c r="B15" s="29">
        <f t="shared" si="0"/>
        <v>2012</v>
      </c>
      <c r="C15" s="32">
        <v>634944.30000000005</v>
      </c>
      <c r="D15" s="33">
        <v>6641.1</v>
      </c>
      <c r="E15" s="33">
        <v>6571.2</v>
      </c>
      <c r="F15" s="33">
        <v>81.2</v>
      </c>
      <c r="G15" s="33">
        <v>80.2</v>
      </c>
    </row>
    <row r="16" spans="1:40">
      <c r="A16" s="31">
        <v>40969</v>
      </c>
      <c r="B16" s="29">
        <f t="shared" si="0"/>
        <v>2012</v>
      </c>
      <c r="C16" s="32">
        <v>634944.30000000005</v>
      </c>
      <c r="D16" s="33">
        <v>6644.1</v>
      </c>
      <c r="E16" s="33">
        <v>6541.5</v>
      </c>
      <c r="F16" s="33">
        <v>81.2</v>
      </c>
      <c r="G16" s="33">
        <v>79.7</v>
      </c>
    </row>
    <row r="17" spans="1:12">
      <c r="A17" s="31">
        <v>41000</v>
      </c>
      <c r="B17" s="29">
        <f t="shared" si="0"/>
        <v>2012</v>
      </c>
      <c r="C17" s="32">
        <v>634944.30000000005</v>
      </c>
      <c r="D17" s="33">
        <v>6654.6</v>
      </c>
      <c r="E17" s="33">
        <v>6574.2</v>
      </c>
      <c r="F17" s="33">
        <v>80.900000000000006</v>
      </c>
      <c r="G17" s="33">
        <v>79.900000000000006</v>
      </c>
    </row>
    <row r="18" spans="1:12">
      <c r="A18" s="31">
        <v>41030</v>
      </c>
      <c r="B18" s="29">
        <f t="shared" si="0"/>
        <v>2012</v>
      </c>
      <c r="C18" s="32">
        <v>634944.30000000005</v>
      </c>
      <c r="D18" s="33">
        <v>6655.4</v>
      </c>
      <c r="E18" s="33">
        <v>6626.1</v>
      </c>
      <c r="F18" s="33">
        <v>80.8</v>
      </c>
      <c r="G18" s="33">
        <v>80.599999999999994</v>
      </c>
    </row>
    <row r="19" spans="1:12">
      <c r="A19" s="31">
        <v>41061</v>
      </c>
      <c r="B19" s="29">
        <f t="shared" si="0"/>
        <v>2012</v>
      </c>
      <c r="C19" s="32">
        <v>634944.30000000005</v>
      </c>
      <c r="D19" s="33">
        <v>6655.3</v>
      </c>
      <c r="E19" s="33">
        <v>6702</v>
      </c>
      <c r="F19" s="33">
        <v>80.599999999999994</v>
      </c>
      <c r="G19" s="33">
        <v>81.7</v>
      </c>
    </row>
    <row r="20" spans="1:12">
      <c r="A20" s="31">
        <v>41091</v>
      </c>
      <c r="B20" s="29">
        <f t="shared" si="0"/>
        <v>2012</v>
      </c>
      <c r="C20" s="32">
        <v>634944.30000000005</v>
      </c>
      <c r="D20" s="33">
        <v>6654</v>
      </c>
      <c r="E20" s="33">
        <v>6741.1</v>
      </c>
      <c r="F20" s="33">
        <v>79.5</v>
      </c>
      <c r="G20" s="33">
        <v>81.2</v>
      </c>
      <c r="L20" s="36"/>
    </row>
    <row r="21" spans="1:12">
      <c r="A21" s="31">
        <v>41122</v>
      </c>
      <c r="B21" s="29">
        <f t="shared" si="0"/>
        <v>2012</v>
      </c>
      <c r="C21" s="32">
        <v>634944.30000000005</v>
      </c>
      <c r="D21" s="33">
        <v>6661.5</v>
      </c>
      <c r="E21" s="33">
        <v>6758.8</v>
      </c>
      <c r="F21" s="33">
        <v>77.900000000000006</v>
      </c>
      <c r="G21" s="33">
        <v>79.400000000000006</v>
      </c>
      <c r="L21" s="36"/>
    </row>
    <row r="22" spans="1:12">
      <c r="A22" s="31">
        <v>41153</v>
      </c>
      <c r="B22" s="29">
        <f t="shared" si="0"/>
        <v>2012</v>
      </c>
      <c r="C22" s="32">
        <v>634944.30000000005</v>
      </c>
      <c r="D22" s="33">
        <v>6671.5</v>
      </c>
      <c r="E22" s="33">
        <v>6722.8</v>
      </c>
      <c r="F22" s="33">
        <v>77.2</v>
      </c>
      <c r="G22" s="33">
        <v>77.599999999999994</v>
      </c>
      <c r="L22" s="36"/>
    </row>
    <row r="23" spans="1:12">
      <c r="A23" s="31">
        <v>41183</v>
      </c>
      <c r="B23" s="29">
        <f t="shared" si="0"/>
        <v>2012</v>
      </c>
      <c r="C23" s="32">
        <v>634944.30000000005</v>
      </c>
      <c r="D23" s="33">
        <v>6675.2</v>
      </c>
      <c r="E23" s="33">
        <v>6699.2</v>
      </c>
      <c r="F23" s="33">
        <v>77</v>
      </c>
      <c r="G23" s="33">
        <v>76.5</v>
      </c>
      <c r="L23" s="36"/>
    </row>
    <row r="24" spans="1:12">
      <c r="A24" s="31">
        <v>41214</v>
      </c>
      <c r="B24" s="29">
        <f t="shared" si="0"/>
        <v>2012</v>
      </c>
      <c r="C24" s="32">
        <v>634944.30000000005</v>
      </c>
      <c r="D24" s="33">
        <v>6686.6</v>
      </c>
      <c r="E24" s="33">
        <v>6685.6</v>
      </c>
      <c r="F24" s="33">
        <v>78.099999999999994</v>
      </c>
      <c r="G24" s="33">
        <v>77.099999999999994</v>
      </c>
    </row>
    <row r="25" spans="1:12">
      <c r="A25" s="31">
        <v>41244</v>
      </c>
      <c r="B25" s="29">
        <f t="shared" si="0"/>
        <v>2012</v>
      </c>
      <c r="C25" s="32">
        <v>634944.30000000005</v>
      </c>
      <c r="D25" s="33">
        <v>6697</v>
      </c>
      <c r="E25" s="33">
        <v>6700.5</v>
      </c>
      <c r="F25" s="33">
        <v>78.400000000000006</v>
      </c>
      <c r="G25" s="33">
        <v>77.8</v>
      </c>
    </row>
    <row r="26" spans="1:12">
      <c r="A26" s="31">
        <v>41275</v>
      </c>
      <c r="B26" s="29">
        <f t="shared" si="0"/>
        <v>2013</v>
      </c>
      <c r="C26" s="32">
        <v>643937</v>
      </c>
      <c r="D26" s="33">
        <v>6711.6</v>
      </c>
      <c r="E26" s="33">
        <v>6680.9</v>
      </c>
      <c r="F26" s="33">
        <v>79.2</v>
      </c>
      <c r="G26" s="33">
        <v>79</v>
      </c>
    </row>
    <row r="27" spans="1:12">
      <c r="A27" s="31">
        <v>41306</v>
      </c>
      <c r="B27" s="29">
        <f t="shared" si="0"/>
        <v>2013</v>
      </c>
      <c r="C27" s="32">
        <v>643937</v>
      </c>
      <c r="D27" s="33">
        <v>6728.5</v>
      </c>
      <c r="E27" s="33">
        <v>6660.8</v>
      </c>
      <c r="F27" s="33">
        <v>79.099999999999994</v>
      </c>
      <c r="G27" s="33">
        <v>78.8</v>
      </c>
    </row>
    <row r="28" spans="1:12">
      <c r="A28" s="31">
        <v>41334</v>
      </c>
      <c r="B28" s="29">
        <f t="shared" si="0"/>
        <v>2013</v>
      </c>
      <c r="C28" s="32">
        <v>643937</v>
      </c>
      <c r="D28" s="33">
        <v>6735.1</v>
      </c>
      <c r="E28" s="33">
        <v>6634.8</v>
      </c>
      <c r="F28" s="33">
        <v>79.400000000000006</v>
      </c>
      <c r="G28" s="33">
        <v>78.7</v>
      </c>
    </row>
    <row r="29" spans="1:12">
      <c r="A29" s="31">
        <v>41365</v>
      </c>
      <c r="B29" s="29">
        <f t="shared" si="0"/>
        <v>2013</v>
      </c>
      <c r="C29" s="32">
        <v>643937</v>
      </c>
      <c r="D29" s="33">
        <v>6742.7</v>
      </c>
      <c r="E29" s="33">
        <v>6662.1</v>
      </c>
      <c r="F29" s="33">
        <v>79.3</v>
      </c>
      <c r="G29" s="33">
        <v>78.400000000000006</v>
      </c>
    </row>
    <row r="30" spans="1:12">
      <c r="A30" s="31">
        <v>41395</v>
      </c>
      <c r="B30" s="29">
        <f t="shared" si="0"/>
        <v>2013</v>
      </c>
      <c r="C30" s="32">
        <v>643937</v>
      </c>
      <c r="D30" s="33">
        <v>6754.1</v>
      </c>
      <c r="E30" s="33">
        <v>6726.6</v>
      </c>
      <c r="F30" s="33">
        <v>78.7</v>
      </c>
      <c r="G30" s="33">
        <v>78.599999999999994</v>
      </c>
    </row>
    <row r="31" spans="1:12">
      <c r="A31" s="31">
        <v>41426</v>
      </c>
      <c r="B31" s="29">
        <f t="shared" si="0"/>
        <v>2013</v>
      </c>
      <c r="C31" s="32">
        <v>643937</v>
      </c>
      <c r="D31" s="33">
        <v>6766.1</v>
      </c>
      <c r="E31" s="33">
        <v>6812.7</v>
      </c>
      <c r="F31" s="33">
        <v>78.3</v>
      </c>
      <c r="G31" s="33">
        <v>79.599999999999994</v>
      </c>
    </row>
    <row r="32" spans="1:12">
      <c r="A32" s="31">
        <v>41456</v>
      </c>
      <c r="B32" s="29">
        <f t="shared" si="0"/>
        <v>2013</v>
      </c>
      <c r="C32" s="32">
        <v>643937</v>
      </c>
      <c r="D32" s="33">
        <v>6774.7</v>
      </c>
      <c r="E32" s="33">
        <v>6863.4</v>
      </c>
      <c r="F32" s="33">
        <v>78.5</v>
      </c>
      <c r="G32" s="33">
        <v>80.2</v>
      </c>
    </row>
    <row r="33" spans="1:7">
      <c r="A33" s="31">
        <v>41487</v>
      </c>
      <c r="B33" s="29">
        <f t="shared" si="0"/>
        <v>2013</v>
      </c>
      <c r="C33" s="32">
        <v>643937</v>
      </c>
      <c r="D33" s="33">
        <v>6778.4</v>
      </c>
      <c r="E33" s="33">
        <v>6876.4</v>
      </c>
      <c r="F33" s="33">
        <v>79.3</v>
      </c>
      <c r="G33" s="33">
        <v>80.900000000000006</v>
      </c>
    </row>
    <row r="34" spans="1:7">
      <c r="A34" s="31">
        <v>41518</v>
      </c>
      <c r="B34" s="29">
        <f t="shared" si="0"/>
        <v>2013</v>
      </c>
      <c r="C34" s="32">
        <v>643937</v>
      </c>
      <c r="D34" s="33">
        <v>6782.1</v>
      </c>
      <c r="E34" s="33">
        <v>6841.7</v>
      </c>
      <c r="F34" s="33">
        <v>80.8</v>
      </c>
      <c r="G34" s="33">
        <v>81.400000000000006</v>
      </c>
    </row>
    <row r="35" spans="1:7">
      <c r="A35" s="31">
        <v>41548</v>
      </c>
      <c r="B35" s="29">
        <f t="shared" si="0"/>
        <v>2013</v>
      </c>
      <c r="C35" s="32">
        <v>643937</v>
      </c>
      <c r="D35" s="33">
        <v>6784.2</v>
      </c>
      <c r="E35" s="33">
        <v>6821.6</v>
      </c>
      <c r="F35" s="33">
        <v>82.2</v>
      </c>
      <c r="G35" s="33">
        <v>82.4</v>
      </c>
    </row>
    <row r="36" spans="1:7">
      <c r="A36" s="31">
        <v>41579</v>
      </c>
      <c r="B36" s="29">
        <f t="shared" si="0"/>
        <v>2013</v>
      </c>
      <c r="C36" s="32">
        <v>643937</v>
      </c>
      <c r="D36" s="33">
        <v>6785.3</v>
      </c>
      <c r="E36" s="33">
        <v>6794.8</v>
      </c>
      <c r="F36" s="33">
        <v>82.6</v>
      </c>
      <c r="G36" s="33">
        <v>82.3</v>
      </c>
    </row>
    <row r="37" spans="1:7">
      <c r="A37" s="31">
        <v>41609</v>
      </c>
      <c r="B37" s="29">
        <f t="shared" si="0"/>
        <v>2013</v>
      </c>
      <c r="C37" s="32">
        <v>643937</v>
      </c>
      <c r="D37" s="33">
        <v>6781.3</v>
      </c>
      <c r="E37" s="33">
        <v>6783.1</v>
      </c>
      <c r="F37" s="33">
        <v>81.7</v>
      </c>
      <c r="G37" s="33">
        <v>81.3</v>
      </c>
    </row>
    <row r="38" spans="1:7">
      <c r="A38" s="31">
        <v>41640</v>
      </c>
      <c r="B38" s="29">
        <f t="shared" si="0"/>
        <v>2014</v>
      </c>
      <c r="C38" s="32">
        <v>659861.19999999995</v>
      </c>
      <c r="D38" s="33">
        <v>6780.9</v>
      </c>
      <c r="E38" s="33">
        <v>6741.6</v>
      </c>
      <c r="F38" s="33">
        <v>80.099999999999994</v>
      </c>
      <c r="G38" s="33">
        <v>79.7</v>
      </c>
    </row>
    <row r="39" spans="1:7">
      <c r="A39" s="31">
        <v>41671</v>
      </c>
      <c r="B39" s="29">
        <f t="shared" si="0"/>
        <v>2014</v>
      </c>
      <c r="C39" s="32">
        <v>659861.19999999995</v>
      </c>
      <c r="D39" s="33">
        <v>6781.1</v>
      </c>
      <c r="E39" s="33">
        <v>6707.8</v>
      </c>
      <c r="F39" s="33">
        <v>79.900000000000006</v>
      </c>
      <c r="G39" s="33">
        <v>79.400000000000006</v>
      </c>
    </row>
    <row r="40" spans="1:7">
      <c r="A40" s="31">
        <v>41699</v>
      </c>
      <c r="B40" s="29">
        <f t="shared" si="0"/>
        <v>2014</v>
      </c>
      <c r="C40" s="32">
        <v>659861.19999999995</v>
      </c>
      <c r="D40" s="33">
        <v>6786.1</v>
      </c>
      <c r="E40" s="33">
        <v>6686.4</v>
      </c>
      <c r="F40" s="33">
        <v>79.900000000000006</v>
      </c>
      <c r="G40" s="33">
        <v>79.2</v>
      </c>
    </row>
    <row r="41" spans="1:7">
      <c r="A41" s="31">
        <v>41730</v>
      </c>
      <c r="B41" s="29">
        <f t="shared" si="0"/>
        <v>2014</v>
      </c>
      <c r="C41" s="32">
        <v>659861.19999999995</v>
      </c>
      <c r="D41" s="33">
        <v>6797.3</v>
      </c>
      <c r="E41" s="33">
        <v>6715.8</v>
      </c>
      <c r="F41" s="33">
        <v>80.099999999999994</v>
      </c>
      <c r="G41" s="33">
        <v>79.3</v>
      </c>
    </row>
    <row r="42" spans="1:7">
      <c r="A42" s="31">
        <v>41760</v>
      </c>
      <c r="B42" s="29">
        <f t="shared" si="0"/>
        <v>2014</v>
      </c>
      <c r="C42" s="32">
        <v>659861.19999999995</v>
      </c>
      <c r="D42" s="33">
        <v>6798</v>
      </c>
      <c r="E42" s="33">
        <v>6770.1</v>
      </c>
      <c r="F42" s="33">
        <v>79.900000000000006</v>
      </c>
      <c r="G42" s="33">
        <v>79.900000000000006</v>
      </c>
    </row>
    <row r="43" spans="1:7">
      <c r="A43" s="31">
        <v>41791</v>
      </c>
      <c r="B43" s="29">
        <f t="shared" si="0"/>
        <v>2014</v>
      </c>
      <c r="C43" s="32">
        <v>659861.19999999995</v>
      </c>
      <c r="D43" s="33">
        <v>6790.7</v>
      </c>
      <c r="E43" s="33">
        <v>6837.5</v>
      </c>
      <c r="F43" s="33">
        <v>79.7</v>
      </c>
      <c r="G43" s="33">
        <v>80.400000000000006</v>
      </c>
    </row>
    <row r="44" spans="1:7">
      <c r="A44" s="31">
        <v>41821</v>
      </c>
      <c r="B44" s="29">
        <f t="shared" si="0"/>
        <v>2014</v>
      </c>
      <c r="C44" s="32">
        <v>659861.19999999995</v>
      </c>
      <c r="D44" s="33">
        <v>6792</v>
      </c>
      <c r="E44" s="33">
        <v>6884</v>
      </c>
      <c r="F44" s="33">
        <v>79.2</v>
      </c>
      <c r="G44" s="33">
        <v>80.400000000000006</v>
      </c>
    </row>
    <row r="45" spans="1:7">
      <c r="A45" s="31">
        <v>41852</v>
      </c>
      <c r="B45" s="29">
        <f t="shared" si="0"/>
        <v>2014</v>
      </c>
      <c r="C45" s="32">
        <v>659861.19999999995</v>
      </c>
      <c r="D45" s="33">
        <v>6796.3</v>
      </c>
      <c r="E45" s="33">
        <v>6897.1</v>
      </c>
      <c r="F45" s="33">
        <v>78.3</v>
      </c>
      <c r="G45" s="33">
        <v>79.2</v>
      </c>
    </row>
    <row r="46" spans="1:7">
      <c r="A46" s="31">
        <v>41883</v>
      </c>
      <c r="B46" s="29">
        <f t="shared" si="0"/>
        <v>2014</v>
      </c>
      <c r="C46" s="32">
        <v>659861.19999999995</v>
      </c>
      <c r="D46" s="33">
        <v>6817.7</v>
      </c>
      <c r="E46" s="33">
        <v>6875.4</v>
      </c>
      <c r="F46" s="33">
        <v>77.8</v>
      </c>
      <c r="G46" s="33">
        <v>78.400000000000006</v>
      </c>
    </row>
    <row r="47" spans="1:7">
      <c r="A47" s="31">
        <v>41913</v>
      </c>
      <c r="B47" s="29">
        <f t="shared" si="0"/>
        <v>2014</v>
      </c>
      <c r="C47" s="32">
        <v>659861.19999999995</v>
      </c>
      <c r="D47" s="33">
        <v>6834</v>
      </c>
      <c r="E47" s="33">
        <v>6869.1</v>
      </c>
      <c r="F47" s="33">
        <v>76.900000000000006</v>
      </c>
      <c r="G47" s="33">
        <v>77.099999999999994</v>
      </c>
    </row>
    <row r="48" spans="1:7">
      <c r="A48" s="31">
        <v>41944</v>
      </c>
      <c r="B48" s="29">
        <f t="shared" si="0"/>
        <v>2014</v>
      </c>
      <c r="C48" s="32">
        <v>659861.19999999995</v>
      </c>
      <c r="D48" s="33">
        <v>6842</v>
      </c>
      <c r="E48" s="33">
        <v>6850</v>
      </c>
      <c r="F48" s="33">
        <v>76.5</v>
      </c>
      <c r="G48" s="33">
        <v>76.2</v>
      </c>
    </row>
    <row r="49" spans="1:7">
      <c r="A49" s="31">
        <v>41974</v>
      </c>
      <c r="B49" s="29">
        <f t="shared" si="0"/>
        <v>2014</v>
      </c>
      <c r="C49" s="32">
        <v>659861.19999999995</v>
      </c>
      <c r="D49" s="33">
        <v>6833.4</v>
      </c>
      <c r="E49" s="33">
        <v>6837.3</v>
      </c>
      <c r="F49" s="33">
        <v>76.5</v>
      </c>
      <c r="G49" s="33">
        <v>76.099999999999994</v>
      </c>
    </row>
    <row r="50" spans="1:7">
      <c r="A50" s="31">
        <v>42005</v>
      </c>
      <c r="B50" s="29">
        <f t="shared" si="0"/>
        <v>2015</v>
      </c>
      <c r="C50" s="32">
        <v>677384</v>
      </c>
      <c r="D50" s="33">
        <v>6815.7</v>
      </c>
      <c r="E50" s="33">
        <v>6777.3</v>
      </c>
      <c r="F50" s="33">
        <v>77.400000000000006</v>
      </c>
      <c r="G50" s="33">
        <v>76.7</v>
      </c>
    </row>
    <row r="51" spans="1:7">
      <c r="A51" s="31">
        <v>42036</v>
      </c>
      <c r="B51" s="29">
        <f t="shared" si="0"/>
        <v>2015</v>
      </c>
      <c r="C51" s="32">
        <v>677384</v>
      </c>
      <c r="D51" s="33">
        <v>6814.3</v>
      </c>
      <c r="E51" s="33">
        <v>6740.1</v>
      </c>
      <c r="F51" s="33">
        <v>77.3</v>
      </c>
      <c r="G51" s="33">
        <v>76.400000000000006</v>
      </c>
    </row>
    <row r="52" spans="1:7">
      <c r="A52" s="31">
        <v>42064</v>
      </c>
      <c r="B52" s="29">
        <f t="shared" si="0"/>
        <v>2015</v>
      </c>
      <c r="C52" s="32">
        <v>677384</v>
      </c>
      <c r="D52" s="33">
        <v>6821.3</v>
      </c>
      <c r="E52" s="33">
        <v>6712.3</v>
      </c>
      <c r="F52" s="33">
        <v>77.400000000000006</v>
      </c>
      <c r="G52" s="33">
        <v>76.400000000000006</v>
      </c>
    </row>
    <row r="53" spans="1:7">
      <c r="A53" s="31">
        <v>42095</v>
      </c>
      <c r="B53" s="29">
        <f t="shared" si="0"/>
        <v>2015</v>
      </c>
      <c r="C53" s="32">
        <v>677384</v>
      </c>
      <c r="D53" s="33">
        <v>6825</v>
      </c>
      <c r="E53" s="33">
        <v>6733.1</v>
      </c>
      <c r="F53" s="33">
        <v>77.400000000000006</v>
      </c>
      <c r="G53" s="33">
        <v>76.599999999999994</v>
      </c>
    </row>
    <row r="54" spans="1:7">
      <c r="A54" s="31">
        <v>42125</v>
      </c>
      <c r="B54" s="29">
        <f t="shared" si="0"/>
        <v>2015</v>
      </c>
      <c r="C54" s="32">
        <v>677384</v>
      </c>
      <c r="D54" s="33">
        <v>6830.5</v>
      </c>
      <c r="E54" s="33">
        <v>6793.2</v>
      </c>
      <c r="F54" s="33">
        <v>78.5</v>
      </c>
      <c r="G54" s="33">
        <v>78.599999999999994</v>
      </c>
    </row>
    <row r="55" spans="1:7">
      <c r="A55" s="31">
        <v>42156</v>
      </c>
      <c r="B55" s="29">
        <f t="shared" si="0"/>
        <v>2015</v>
      </c>
      <c r="C55" s="32">
        <v>677384</v>
      </c>
      <c r="D55" s="33">
        <v>6841.5</v>
      </c>
      <c r="E55" s="33">
        <v>6885.3</v>
      </c>
      <c r="F55" s="33">
        <v>79.3</v>
      </c>
      <c r="G55" s="33">
        <v>80.099999999999994</v>
      </c>
    </row>
    <row r="56" spans="1:7">
      <c r="A56" s="31">
        <v>42186</v>
      </c>
      <c r="B56" s="29">
        <f t="shared" si="0"/>
        <v>2015</v>
      </c>
      <c r="C56" s="32">
        <v>677384</v>
      </c>
      <c r="D56" s="33">
        <v>6859.4</v>
      </c>
      <c r="E56" s="33">
        <v>6951.4</v>
      </c>
      <c r="F56" s="33">
        <v>79.7</v>
      </c>
      <c r="G56" s="33">
        <v>81</v>
      </c>
    </row>
    <row r="57" spans="1:7">
      <c r="A57" s="31">
        <v>42217</v>
      </c>
      <c r="B57" s="29">
        <f t="shared" si="0"/>
        <v>2015</v>
      </c>
      <c r="C57" s="32">
        <v>677384</v>
      </c>
      <c r="D57" s="33">
        <v>6869.1</v>
      </c>
      <c r="E57" s="33">
        <v>6969.1</v>
      </c>
      <c r="F57" s="33">
        <v>80.400000000000006</v>
      </c>
      <c r="G57" s="33">
        <v>81.5</v>
      </c>
    </row>
    <row r="58" spans="1:7">
      <c r="A58" s="31">
        <v>42248</v>
      </c>
      <c r="B58" s="29">
        <f t="shared" si="0"/>
        <v>2015</v>
      </c>
      <c r="C58" s="32">
        <v>677384</v>
      </c>
      <c r="D58" s="33">
        <v>6860.5</v>
      </c>
      <c r="E58" s="33">
        <v>6917.2</v>
      </c>
      <c r="F58" s="33">
        <v>80.5</v>
      </c>
      <c r="G58" s="33">
        <v>81.2</v>
      </c>
    </row>
    <row r="59" spans="1:7">
      <c r="A59" s="31">
        <v>42278</v>
      </c>
      <c r="B59" s="29">
        <f t="shared" si="0"/>
        <v>2015</v>
      </c>
      <c r="C59" s="32">
        <v>677384</v>
      </c>
      <c r="D59" s="33">
        <v>6852.7</v>
      </c>
      <c r="E59" s="33">
        <v>6887.9</v>
      </c>
      <c r="F59" s="33">
        <v>81.3</v>
      </c>
      <c r="G59" s="33">
        <v>81.599999999999994</v>
      </c>
    </row>
    <row r="60" spans="1:7">
      <c r="A60" s="31">
        <v>42309</v>
      </c>
      <c r="B60" s="29">
        <f t="shared" si="0"/>
        <v>2015</v>
      </c>
      <c r="C60" s="32">
        <v>677384</v>
      </c>
      <c r="D60" s="33">
        <v>6843.8</v>
      </c>
      <c r="E60" s="33">
        <v>6853.9</v>
      </c>
      <c r="F60" s="33">
        <v>81</v>
      </c>
      <c r="G60" s="33">
        <v>80.599999999999994</v>
      </c>
    </row>
    <row r="61" spans="1:7">
      <c r="A61" s="31">
        <v>42339</v>
      </c>
      <c r="B61" s="29">
        <f t="shared" si="0"/>
        <v>2015</v>
      </c>
      <c r="C61" s="32">
        <v>677384</v>
      </c>
      <c r="D61" s="33">
        <v>6858.1</v>
      </c>
      <c r="E61" s="33">
        <v>6866.6</v>
      </c>
      <c r="F61" s="33">
        <v>80.900000000000006</v>
      </c>
      <c r="G61" s="33">
        <v>80.400000000000006</v>
      </c>
    </row>
    <row r="62" spans="1:7">
      <c r="A62" s="31">
        <v>42370</v>
      </c>
      <c r="B62" s="29">
        <f t="shared" si="0"/>
        <v>2016</v>
      </c>
      <c r="C62" s="32">
        <v>692620.80000000005</v>
      </c>
      <c r="D62" s="33">
        <v>6871.7</v>
      </c>
      <c r="E62" s="33">
        <v>6837.4</v>
      </c>
      <c r="F62" s="33">
        <v>81.099999999999994</v>
      </c>
      <c r="G62" s="33">
        <v>79.900000000000006</v>
      </c>
    </row>
    <row r="63" spans="1:7">
      <c r="A63" s="31">
        <v>42401</v>
      </c>
      <c r="B63" s="29">
        <f t="shared" si="0"/>
        <v>2016</v>
      </c>
      <c r="C63" s="32">
        <v>692620.80000000005</v>
      </c>
      <c r="D63" s="33">
        <v>6885.9</v>
      </c>
      <c r="E63" s="33">
        <v>6815.5</v>
      </c>
      <c r="F63" s="33">
        <v>81.2</v>
      </c>
      <c r="G63" s="33">
        <v>79.900000000000006</v>
      </c>
    </row>
    <row r="64" spans="1:7">
      <c r="A64" s="31">
        <v>42430</v>
      </c>
      <c r="B64" s="29">
        <f t="shared" si="0"/>
        <v>2016</v>
      </c>
      <c r="C64" s="32">
        <v>692620.80000000005</v>
      </c>
      <c r="D64" s="33">
        <v>6897.7</v>
      </c>
      <c r="E64" s="33">
        <v>6793.5</v>
      </c>
      <c r="F64" s="33">
        <v>80.900000000000006</v>
      </c>
      <c r="G64" s="33">
        <v>79.599999999999994</v>
      </c>
    </row>
    <row r="65" spans="1:7">
      <c r="A65" s="31">
        <v>42461</v>
      </c>
      <c r="B65" s="29">
        <f t="shared" si="0"/>
        <v>2016</v>
      </c>
      <c r="C65" s="32">
        <v>692620.80000000005</v>
      </c>
      <c r="D65" s="33">
        <v>6905.4</v>
      </c>
      <c r="E65" s="33">
        <v>6814.3</v>
      </c>
      <c r="F65" s="33">
        <v>79.5</v>
      </c>
      <c r="G65" s="33">
        <v>78.8</v>
      </c>
    </row>
    <row r="66" spans="1:7">
      <c r="A66" s="31">
        <v>42491</v>
      </c>
      <c r="B66" s="29">
        <f t="shared" si="0"/>
        <v>2016</v>
      </c>
      <c r="C66" s="32">
        <v>692620.80000000005</v>
      </c>
      <c r="D66" s="33">
        <v>6917.8</v>
      </c>
      <c r="E66" s="33">
        <v>6884.3</v>
      </c>
      <c r="F66" s="33">
        <v>78.8</v>
      </c>
      <c r="G66" s="33">
        <v>79.099999999999994</v>
      </c>
    </row>
    <row r="67" spans="1:7">
      <c r="A67" s="31">
        <v>42522</v>
      </c>
      <c r="B67" s="29">
        <f t="shared" ref="B67:B130" si="1">YEAR(A67)</f>
        <v>2016</v>
      </c>
      <c r="C67" s="32">
        <v>692620.80000000005</v>
      </c>
      <c r="D67" s="33">
        <v>6923.9</v>
      </c>
      <c r="E67" s="33">
        <v>6966.5</v>
      </c>
      <c r="F67" s="33">
        <v>79</v>
      </c>
      <c r="G67" s="33">
        <v>80.2</v>
      </c>
    </row>
    <row r="68" spans="1:7">
      <c r="A68" s="31">
        <v>42552</v>
      </c>
      <c r="B68" s="29">
        <f t="shared" si="1"/>
        <v>2016</v>
      </c>
      <c r="C68" s="32">
        <v>692620.80000000005</v>
      </c>
      <c r="D68" s="33">
        <v>6918.7</v>
      </c>
      <c r="E68" s="33">
        <v>7011.7</v>
      </c>
      <c r="F68" s="33">
        <v>80.2</v>
      </c>
      <c r="G68" s="33">
        <v>81.599999999999994</v>
      </c>
    </row>
    <row r="69" spans="1:7">
      <c r="A69" s="31">
        <v>42583</v>
      </c>
      <c r="B69" s="29">
        <f t="shared" si="1"/>
        <v>2016</v>
      </c>
      <c r="C69" s="32">
        <v>692620.80000000005</v>
      </c>
      <c r="D69" s="33">
        <v>6916.3</v>
      </c>
      <c r="E69" s="33">
        <v>7009.1</v>
      </c>
      <c r="F69" s="33">
        <v>80.7</v>
      </c>
      <c r="G69" s="33">
        <v>81.8</v>
      </c>
    </row>
    <row r="70" spans="1:7">
      <c r="A70" s="31">
        <v>42614</v>
      </c>
      <c r="B70" s="29">
        <f t="shared" si="1"/>
        <v>2016</v>
      </c>
      <c r="C70" s="32">
        <v>692620.80000000005</v>
      </c>
      <c r="D70" s="33">
        <v>6914.1</v>
      </c>
      <c r="E70" s="33">
        <v>6963.5</v>
      </c>
      <c r="F70" s="33">
        <v>80.5</v>
      </c>
      <c r="G70" s="33">
        <v>80.900000000000006</v>
      </c>
    </row>
    <row r="71" spans="1:7">
      <c r="A71" s="31">
        <v>42644</v>
      </c>
      <c r="B71" s="29">
        <f t="shared" si="1"/>
        <v>2016</v>
      </c>
      <c r="C71" s="32">
        <v>692620.80000000005</v>
      </c>
      <c r="D71" s="33">
        <v>6929.7</v>
      </c>
      <c r="E71" s="33">
        <v>6956.2</v>
      </c>
      <c r="F71" s="33">
        <v>80.7</v>
      </c>
      <c r="G71" s="33">
        <v>80.7</v>
      </c>
    </row>
    <row r="72" spans="1:7">
      <c r="A72" s="31">
        <v>42675</v>
      </c>
      <c r="B72" s="29">
        <f t="shared" si="1"/>
        <v>2016</v>
      </c>
      <c r="C72" s="32">
        <v>692620.80000000005</v>
      </c>
      <c r="D72" s="33">
        <v>6939.8</v>
      </c>
      <c r="E72" s="33">
        <v>6946.2</v>
      </c>
      <c r="F72" s="33">
        <v>80.8</v>
      </c>
      <c r="G72" s="33">
        <v>80.2</v>
      </c>
    </row>
    <row r="73" spans="1:7">
      <c r="A73" s="31">
        <v>42705</v>
      </c>
      <c r="B73" s="29">
        <f t="shared" si="1"/>
        <v>2016</v>
      </c>
      <c r="C73" s="32">
        <v>692620.80000000005</v>
      </c>
      <c r="D73" s="33">
        <v>6952.3</v>
      </c>
      <c r="E73" s="33">
        <v>6962</v>
      </c>
      <c r="F73" s="33">
        <v>81.3</v>
      </c>
      <c r="G73" s="33">
        <v>80.599999999999994</v>
      </c>
    </row>
    <row r="74" spans="1:7">
      <c r="A74" s="31">
        <v>42736</v>
      </c>
      <c r="B74" s="29">
        <f t="shared" si="1"/>
        <v>2017</v>
      </c>
      <c r="C74" s="32">
        <v>711695.1</v>
      </c>
      <c r="D74" s="33">
        <v>6971</v>
      </c>
      <c r="E74" s="33">
        <v>6942.1</v>
      </c>
      <c r="F74" s="33">
        <v>81.2</v>
      </c>
      <c r="G74" s="33">
        <v>80.5</v>
      </c>
    </row>
    <row r="75" spans="1:7">
      <c r="A75" s="31">
        <v>42767</v>
      </c>
      <c r="B75" s="29">
        <f t="shared" si="1"/>
        <v>2017</v>
      </c>
      <c r="C75" s="32">
        <v>711695.1</v>
      </c>
      <c r="D75" s="33">
        <v>6987.8</v>
      </c>
      <c r="E75" s="33">
        <v>6920.9</v>
      </c>
      <c r="F75" s="33">
        <v>82</v>
      </c>
      <c r="G75" s="33">
        <v>81.2</v>
      </c>
    </row>
    <row r="76" spans="1:7">
      <c r="A76" s="31">
        <v>42795</v>
      </c>
      <c r="B76" s="29">
        <f t="shared" si="1"/>
        <v>2017</v>
      </c>
      <c r="C76" s="32">
        <v>711695.1</v>
      </c>
      <c r="D76" s="33">
        <v>7000.6</v>
      </c>
      <c r="E76" s="33">
        <v>6896.8</v>
      </c>
      <c r="F76" s="33">
        <v>82.8</v>
      </c>
      <c r="G76" s="33">
        <v>82</v>
      </c>
    </row>
    <row r="77" spans="1:7">
      <c r="A77" s="31">
        <v>42826</v>
      </c>
      <c r="B77" s="29">
        <f t="shared" si="1"/>
        <v>2017</v>
      </c>
      <c r="C77" s="32">
        <v>711695.1</v>
      </c>
      <c r="D77" s="33">
        <v>6999.5</v>
      </c>
      <c r="E77" s="33">
        <v>6905.1</v>
      </c>
      <c r="F77" s="33">
        <v>83.5</v>
      </c>
      <c r="G77" s="33">
        <v>83</v>
      </c>
    </row>
    <row r="78" spans="1:7">
      <c r="A78" s="31">
        <v>42856</v>
      </c>
      <c r="B78" s="29">
        <f t="shared" si="1"/>
        <v>2017</v>
      </c>
      <c r="C78" s="32">
        <v>711695.1</v>
      </c>
      <c r="D78" s="33">
        <v>7006.2</v>
      </c>
      <c r="E78" s="33">
        <v>6969.8</v>
      </c>
      <c r="F78" s="33">
        <v>84</v>
      </c>
      <c r="G78" s="33">
        <v>84.6</v>
      </c>
    </row>
    <row r="79" spans="1:7">
      <c r="A79" s="31">
        <v>42887</v>
      </c>
      <c r="B79" s="29">
        <f t="shared" si="1"/>
        <v>2017</v>
      </c>
      <c r="C79" s="32">
        <v>711695.1</v>
      </c>
      <c r="D79" s="33">
        <v>7010.4</v>
      </c>
      <c r="E79" s="33">
        <v>7051.6</v>
      </c>
      <c r="F79" s="33">
        <v>83.8</v>
      </c>
      <c r="G79" s="33">
        <v>85.2</v>
      </c>
    </row>
    <row r="80" spans="1:7">
      <c r="A80" s="31">
        <v>42917</v>
      </c>
      <c r="B80" s="29">
        <f t="shared" si="1"/>
        <v>2017</v>
      </c>
      <c r="C80" s="32">
        <v>711695.1</v>
      </c>
      <c r="D80" s="33">
        <v>7022.8</v>
      </c>
      <c r="E80" s="33">
        <v>7118.5</v>
      </c>
      <c r="F80" s="33">
        <v>83.9</v>
      </c>
      <c r="G80" s="33">
        <v>85.5</v>
      </c>
    </row>
    <row r="81" spans="1:7">
      <c r="A81" s="31">
        <v>42948</v>
      </c>
      <c r="B81" s="29">
        <f t="shared" si="1"/>
        <v>2017</v>
      </c>
      <c r="C81" s="32">
        <v>711695.1</v>
      </c>
      <c r="D81" s="33">
        <v>7041.5</v>
      </c>
      <c r="E81" s="33">
        <v>7139</v>
      </c>
      <c r="F81" s="33">
        <v>83.5</v>
      </c>
      <c r="G81" s="33">
        <v>84.7</v>
      </c>
    </row>
    <row r="82" spans="1:7">
      <c r="A82" s="31">
        <v>42979</v>
      </c>
      <c r="B82" s="29">
        <f t="shared" si="1"/>
        <v>2017</v>
      </c>
      <c r="C82" s="32">
        <v>711695.1</v>
      </c>
      <c r="D82" s="33">
        <v>7068.5</v>
      </c>
      <c r="E82" s="33">
        <v>7121.5</v>
      </c>
      <c r="F82" s="33">
        <v>83.8</v>
      </c>
      <c r="G82" s="33">
        <v>84.1</v>
      </c>
    </row>
    <row r="83" spans="1:7">
      <c r="A83" s="31">
        <v>43009</v>
      </c>
      <c r="B83" s="29">
        <f t="shared" si="1"/>
        <v>2017</v>
      </c>
      <c r="C83" s="32">
        <v>711695.1</v>
      </c>
      <c r="D83" s="33">
        <v>7092.3</v>
      </c>
      <c r="E83" s="33">
        <v>7117.9</v>
      </c>
      <c r="F83" s="33">
        <v>83.8</v>
      </c>
      <c r="G83" s="33">
        <v>83.6</v>
      </c>
    </row>
    <row r="84" spans="1:7">
      <c r="A84" s="31">
        <v>43040</v>
      </c>
      <c r="B84" s="29">
        <f t="shared" si="1"/>
        <v>2017</v>
      </c>
      <c r="C84" s="32">
        <v>711695.1</v>
      </c>
      <c r="D84" s="33">
        <v>7114.4</v>
      </c>
      <c r="E84" s="33">
        <v>7117.8</v>
      </c>
      <c r="F84" s="33">
        <v>84.5</v>
      </c>
      <c r="G84" s="33">
        <v>83.6</v>
      </c>
    </row>
    <row r="85" spans="1:7">
      <c r="A85" s="31">
        <v>43070</v>
      </c>
      <c r="B85" s="29">
        <f t="shared" si="1"/>
        <v>2017</v>
      </c>
      <c r="C85" s="32">
        <v>711695.1</v>
      </c>
      <c r="D85" s="33">
        <v>7131.7</v>
      </c>
      <c r="E85" s="33">
        <v>7140.2</v>
      </c>
      <c r="F85" s="33">
        <v>85.4</v>
      </c>
      <c r="G85" s="33">
        <v>84.5</v>
      </c>
    </row>
    <row r="86" spans="1:7">
      <c r="A86" s="31">
        <v>43101</v>
      </c>
      <c r="B86" s="29">
        <f t="shared" si="1"/>
        <v>2018</v>
      </c>
      <c r="C86" s="32">
        <v>735936.1</v>
      </c>
      <c r="D86" s="33">
        <v>7129.8</v>
      </c>
      <c r="E86" s="33">
        <v>7100.3</v>
      </c>
      <c r="F86" s="33">
        <v>84.8</v>
      </c>
      <c r="G86" s="33">
        <v>83.8</v>
      </c>
    </row>
    <row r="87" spans="1:7">
      <c r="A87" s="31">
        <v>43132</v>
      </c>
      <c r="B87" s="29">
        <f t="shared" si="1"/>
        <v>2018</v>
      </c>
      <c r="C87" s="32">
        <v>735936.1</v>
      </c>
      <c r="D87" s="33">
        <v>7121.1</v>
      </c>
      <c r="E87" s="33">
        <v>7053.7</v>
      </c>
      <c r="F87" s="33">
        <v>84.1</v>
      </c>
      <c r="G87" s="33">
        <v>83</v>
      </c>
    </row>
    <row r="88" spans="1:7">
      <c r="A88" s="31">
        <v>43160</v>
      </c>
      <c r="B88" s="29">
        <f t="shared" si="1"/>
        <v>2018</v>
      </c>
      <c r="C88" s="32">
        <v>735936.1</v>
      </c>
      <c r="D88" s="33">
        <v>7120.5</v>
      </c>
      <c r="E88" s="33">
        <v>7013.3</v>
      </c>
      <c r="F88" s="33">
        <v>83.1</v>
      </c>
      <c r="G88" s="33">
        <v>82</v>
      </c>
    </row>
    <row r="89" spans="1:7">
      <c r="A89" s="31">
        <v>43191</v>
      </c>
      <c r="B89" s="29">
        <f t="shared" si="1"/>
        <v>2018</v>
      </c>
      <c r="C89" s="32">
        <v>735936.1</v>
      </c>
      <c r="D89" s="33">
        <v>7136.3</v>
      </c>
      <c r="E89" s="33">
        <v>7043.4</v>
      </c>
      <c r="F89" s="33">
        <v>83.6</v>
      </c>
      <c r="G89" s="33">
        <v>83</v>
      </c>
    </row>
    <row r="90" spans="1:7">
      <c r="A90" s="31">
        <v>43221</v>
      </c>
      <c r="B90" s="29">
        <f t="shared" si="1"/>
        <v>2018</v>
      </c>
      <c r="C90" s="32">
        <v>735936.1</v>
      </c>
      <c r="D90" s="33">
        <v>7145.7</v>
      </c>
      <c r="E90" s="33">
        <v>7111</v>
      </c>
      <c r="F90" s="33">
        <v>83.1</v>
      </c>
      <c r="G90" s="33">
        <v>83.5</v>
      </c>
    </row>
    <row r="91" spans="1:7">
      <c r="A91" s="31">
        <v>43252</v>
      </c>
      <c r="B91" s="29">
        <f t="shared" si="1"/>
        <v>2018</v>
      </c>
      <c r="C91" s="32">
        <v>735936.1</v>
      </c>
      <c r="D91" s="33">
        <v>7158.5</v>
      </c>
      <c r="E91" s="33">
        <v>7203.7</v>
      </c>
      <c r="F91" s="33">
        <v>82.4</v>
      </c>
      <c r="G91" s="33">
        <v>83.8</v>
      </c>
    </row>
    <row r="92" spans="1:7">
      <c r="A92" s="31">
        <v>43282</v>
      </c>
      <c r="B92" s="29">
        <f t="shared" si="1"/>
        <v>2018</v>
      </c>
      <c r="C92" s="32">
        <v>735936.1</v>
      </c>
      <c r="D92" s="33">
        <v>7189.2</v>
      </c>
      <c r="E92" s="33">
        <v>7285.2</v>
      </c>
      <c r="F92" s="33">
        <v>82.2</v>
      </c>
      <c r="G92" s="33">
        <v>84.4</v>
      </c>
    </row>
    <row r="93" spans="1:7">
      <c r="A93" s="31">
        <v>43313</v>
      </c>
      <c r="B93" s="29">
        <f t="shared" si="1"/>
        <v>2018</v>
      </c>
      <c r="C93" s="32">
        <v>735936.1</v>
      </c>
      <c r="D93" s="33">
        <v>7191.8</v>
      </c>
      <c r="E93" s="33">
        <v>7290.7</v>
      </c>
      <c r="F93" s="33">
        <v>82.5</v>
      </c>
      <c r="G93" s="33">
        <v>84.3</v>
      </c>
    </row>
    <row r="94" spans="1:7">
      <c r="A94" s="31">
        <v>43344</v>
      </c>
      <c r="B94" s="29">
        <f t="shared" si="1"/>
        <v>2018</v>
      </c>
      <c r="C94" s="32">
        <v>735936.1</v>
      </c>
      <c r="D94" s="33">
        <v>7195.6</v>
      </c>
      <c r="E94" s="33">
        <v>7249.1</v>
      </c>
      <c r="F94" s="33">
        <v>83.6</v>
      </c>
      <c r="G94" s="33">
        <v>84.3</v>
      </c>
    </row>
    <row r="95" spans="1:7">
      <c r="A95" s="31">
        <v>43374</v>
      </c>
      <c r="B95" s="29">
        <f t="shared" si="1"/>
        <v>2018</v>
      </c>
      <c r="C95" s="32">
        <v>735936.1</v>
      </c>
      <c r="D95" s="33">
        <v>7181.8</v>
      </c>
      <c r="E95" s="33">
        <v>7206.5</v>
      </c>
      <c r="F95" s="33">
        <v>83.4</v>
      </c>
      <c r="G95" s="33">
        <v>83</v>
      </c>
    </row>
    <row r="96" spans="1:7">
      <c r="A96" s="31">
        <v>43405</v>
      </c>
      <c r="B96" s="29">
        <f t="shared" si="1"/>
        <v>2018</v>
      </c>
      <c r="C96" s="32">
        <v>735936.1</v>
      </c>
      <c r="D96" s="33">
        <v>7204.8</v>
      </c>
      <c r="E96" s="33">
        <v>7207.4</v>
      </c>
      <c r="F96" s="33">
        <v>83.3</v>
      </c>
      <c r="G96" s="33">
        <v>82.3</v>
      </c>
    </row>
    <row r="97" spans="1:16">
      <c r="A97" s="31">
        <v>43435</v>
      </c>
      <c r="B97" s="29">
        <f t="shared" si="1"/>
        <v>2018</v>
      </c>
      <c r="C97" s="32">
        <v>735936.1</v>
      </c>
      <c r="D97" s="33">
        <v>7216.7</v>
      </c>
      <c r="E97" s="33">
        <v>7227.2</v>
      </c>
      <c r="F97" s="33">
        <v>82.4</v>
      </c>
      <c r="G97" s="33">
        <v>81.400000000000006</v>
      </c>
    </row>
    <row r="98" spans="1:16">
      <c r="A98" s="31">
        <v>43466</v>
      </c>
      <c r="B98" s="29">
        <f t="shared" si="1"/>
        <v>2019</v>
      </c>
      <c r="C98" s="32">
        <v>750792.8</v>
      </c>
      <c r="D98" s="33">
        <v>7241.7</v>
      </c>
      <c r="E98" s="33">
        <v>7214.9</v>
      </c>
      <c r="F98" s="33">
        <v>82.3</v>
      </c>
      <c r="G98" s="33">
        <v>81.099999999999994</v>
      </c>
      <c r="J98" s="184"/>
      <c r="K98" s="36"/>
      <c r="L98" s="36"/>
      <c r="O98" s="36"/>
      <c r="P98" s="36"/>
    </row>
    <row r="99" spans="1:16">
      <c r="A99" s="31">
        <v>43497</v>
      </c>
      <c r="B99" s="29">
        <f t="shared" si="1"/>
        <v>2019</v>
      </c>
      <c r="C99" s="32">
        <v>750792.8</v>
      </c>
      <c r="D99" s="33">
        <v>7272.4</v>
      </c>
      <c r="E99" s="33">
        <v>7205</v>
      </c>
      <c r="F99" s="33">
        <v>82.1</v>
      </c>
      <c r="G99" s="33">
        <v>81.2</v>
      </c>
      <c r="J99" s="184"/>
      <c r="K99" s="36"/>
      <c r="L99" s="36"/>
      <c r="O99" s="36"/>
      <c r="P99" s="36"/>
    </row>
    <row r="100" spans="1:16">
      <c r="A100" s="31">
        <v>43525</v>
      </c>
      <c r="B100" s="29">
        <f t="shared" si="1"/>
        <v>2019</v>
      </c>
      <c r="C100" s="32">
        <v>750792.8</v>
      </c>
      <c r="D100" s="33">
        <v>7293.4</v>
      </c>
      <c r="E100" s="33">
        <v>7185</v>
      </c>
      <c r="F100" s="33">
        <v>82.9</v>
      </c>
      <c r="G100" s="33">
        <v>82</v>
      </c>
      <c r="J100" s="184"/>
      <c r="K100" s="36"/>
      <c r="L100" s="36"/>
      <c r="O100" s="36"/>
      <c r="P100" s="36"/>
    </row>
    <row r="101" spans="1:16">
      <c r="A101" s="31">
        <v>43556</v>
      </c>
      <c r="B101" s="29">
        <f t="shared" si="1"/>
        <v>2019</v>
      </c>
      <c r="C101" s="32">
        <v>750792.8</v>
      </c>
      <c r="D101" s="33">
        <v>7315.9</v>
      </c>
      <c r="E101" s="33">
        <v>7222.7</v>
      </c>
      <c r="F101" s="33">
        <v>84</v>
      </c>
      <c r="G101" s="33">
        <v>83.7</v>
      </c>
      <c r="J101" s="184"/>
      <c r="K101" s="36"/>
      <c r="L101" s="36"/>
      <c r="O101" s="36"/>
      <c r="P101" s="36"/>
    </row>
    <row r="102" spans="1:16">
      <c r="A102" s="31">
        <v>43586</v>
      </c>
      <c r="B102" s="29">
        <f t="shared" si="1"/>
        <v>2019</v>
      </c>
      <c r="C102" s="32">
        <v>750792.8</v>
      </c>
      <c r="D102" s="33">
        <v>7336.7</v>
      </c>
      <c r="E102" s="33">
        <v>7297.7</v>
      </c>
      <c r="F102" s="33">
        <v>85.1</v>
      </c>
      <c r="G102" s="33">
        <v>85.5</v>
      </c>
      <c r="J102" s="184"/>
      <c r="K102" s="36"/>
      <c r="L102" s="36"/>
      <c r="O102" s="36"/>
      <c r="P102" s="36"/>
    </row>
    <row r="103" spans="1:16">
      <c r="A103" s="31">
        <v>43617</v>
      </c>
      <c r="B103" s="29">
        <f t="shared" si="1"/>
        <v>2019</v>
      </c>
      <c r="C103" s="32">
        <v>750792.8</v>
      </c>
      <c r="D103" s="33">
        <v>7361.4</v>
      </c>
      <c r="E103" s="33">
        <v>7398.9</v>
      </c>
      <c r="F103" s="33">
        <v>85.9</v>
      </c>
      <c r="G103" s="33">
        <v>87</v>
      </c>
      <c r="J103" s="184"/>
      <c r="K103" s="36"/>
      <c r="L103" s="36"/>
      <c r="O103" s="36"/>
      <c r="P103" s="36"/>
    </row>
    <row r="104" spans="1:16">
      <c r="A104" s="31">
        <v>43647</v>
      </c>
      <c r="B104" s="29">
        <f t="shared" si="1"/>
        <v>2019</v>
      </c>
      <c r="C104" s="32">
        <v>750792.8</v>
      </c>
      <c r="D104" s="33">
        <v>7363.9</v>
      </c>
      <c r="E104" s="33">
        <v>7452.4</v>
      </c>
      <c r="F104" s="33">
        <v>85.2</v>
      </c>
      <c r="G104" s="33">
        <v>86.8</v>
      </c>
      <c r="J104" s="184"/>
      <c r="K104" s="36"/>
      <c r="L104" s="36"/>
      <c r="O104" s="36"/>
      <c r="P104" s="36"/>
    </row>
    <row r="105" spans="1:16">
      <c r="A105" s="31">
        <v>43678</v>
      </c>
      <c r="B105" s="29">
        <f t="shared" si="1"/>
        <v>2019</v>
      </c>
      <c r="C105" s="32">
        <v>750792.8</v>
      </c>
      <c r="D105" s="33">
        <v>7372.9</v>
      </c>
      <c r="E105" s="33">
        <v>7472.4</v>
      </c>
      <c r="F105" s="33">
        <v>84.4</v>
      </c>
      <c r="G105" s="33">
        <v>85.7</v>
      </c>
      <c r="J105" s="184"/>
      <c r="K105" s="36"/>
      <c r="L105" s="36"/>
      <c r="O105" s="36"/>
      <c r="P105" s="36"/>
    </row>
    <row r="106" spans="1:16">
      <c r="A106" s="31">
        <v>43709</v>
      </c>
      <c r="B106" s="29">
        <f t="shared" si="1"/>
        <v>2019</v>
      </c>
      <c r="C106" s="32">
        <v>750792.8</v>
      </c>
      <c r="D106" s="33">
        <v>7397.8</v>
      </c>
      <c r="E106" s="33">
        <v>7464.3</v>
      </c>
      <c r="F106" s="33">
        <v>83.2</v>
      </c>
      <c r="G106" s="33">
        <v>84</v>
      </c>
      <c r="J106" s="184"/>
      <c r="K106" s="36"/>
      <c r="L106" s="36"/>
      <c r="O106" s="36"/>
      <c r="P106" s="36"/>
    </row>
    <row r="107" spans="1:16">
      <c r="A107" s="31">
        <v>43739</v>
      </c>
      <c r="B107" s="29">
        <f t="shared" si="1"/>
        <v>2019</v>
      </c>
      <c r="C107" s="32">
        <v>750792.8</v>
      </c>
      <c r="D107" s="33">
        <v>7423.9</v>
      </c>
      <c r="E107" s="33">
        <v>7466.9</v>
      </c>
      <c r="F107" s="33">
        <v>82.6</v>
      </c>
      <c r="G107" s="33">
        <v>82.6</v>
      </c>
      <c r="J107" s="184"/>
      <c r="K107" s="36"/>
      <c r="L107" s="36"/>
      <c r="O107" s="36"/>
      <c r="P107" s="36"/>
    </row>
    <row r="108" spans="1:16">
      <c r="A108" s="31">
        <v>43770</v>
      </c>
      <c r="B108" s="29">
        <f t="shared" si="1"/>
        <v>2019</v>
      </c>
      <c r="C108" s="32">
        <v>750792.8</v>
      </c>
      <c r="D108" s="33">
        <v>7435.1</v>
      </c>
      <c r="E108" s="33">
        <v>7455</v>
      </c>
      <c r="F108" s="33">
        <v>82.1</v>
      </c>
      <c r="G108" s="33">
        <v>82</v>
      </c>
      <c r="J108" s="184"/>
      <c r="K108" s="36"/>
      <c r="L108" s="36"/>
      <c r="O108" s="36"/>
      <c r="P108" s="36"/>
    </row>
    <row r="109" spans="1:16">
      <c r="A109" s="31">
        <v>43800</v>
      </c>
      <c r="B109" s="29">
        <f t="shared" si="1"/>
        <v>2019</v>
      </c>
      <c r="C109" s="32">
        <v>750792.8</v>
      </c>
      <c r="D109" s="33">
        <v>7444.9</v>
      </c>
      <c r="E109" s="33">
        <v>7459.6</v>
      </c>
      <c r="F109" s="33">
        <v>82</v>
      </c>
      <c r="G109" s="33">
        <v>81.7</v>
      </c>
      <c r="J109" s="184"/>
      <c r="K109" s="36"/>
      <c r="L109" s="36"/>
      <c r="O109" s="36"/>
      <c r="P109" s="36"/>
    </row>
    <row r="110" spans="1:16">
      <c r="A110" s="31">
        <v>43831</v>
      </c>
      <c r="B110" s="29">
        <f t="shared" si="1"/>
        <v>2020</v>
      </c>
      <c r="C110" s="32">
        <v>713444</v>
      </c>
      <c r="D110" s="33">
        <v>7466.4</v>
      </c>
      <c r="E110" s="33">
        <v>7437.3</v>
      </c>
      <c r="F110" s="33">
        <v>82.4</v>
      </c>
      <c r="G110" s="33">
        <v>81.599999999999994</v>
      </c>
      <c r="J110" s="184"/>
      <c r="K110" s="36"/>
      <c r="L110" s="36"/>
      <c r="O110" s="36"/>
      <c r="P110" s="36"/>
    </row>
    <row r="111" spans="1:16">
      <c r="A111" s="31">
        <v>43862</v>
      </c>
      <c r="B111" s="29">
        <f t="shared" si="1"/>
        <v>2020</v>
      </c>
      <c r="C111" s="32">
        <v>713444</v>
      </c>
      <c r="D111" s="33">
        <v>7486</v>
      </c>
      <c r="E111" s="33">
        <v>7414.9</v>
      </c>
      <c r="F111" s="33">
        <v>83.1</v>
      </c>
      <c r="G111" s="33">
        <v>82.1</v>
      </c>
      <c r="J111" s="184"/>
      <c r="K111" s="36"/>
      <c r="L111" s="36"/>
      <c r="O111" s="36"/>
      <c r="P111" s="36"/>
    </row>
    <row r="112" spans="1:16">
      <c r="A112" s="31">
        <v>43891</v>
      </c>
      <c r="B112" s="29">
        <f t="shared" si="1"/>
        <v>2020</v>
      </c>
      <c r="C112" s="32">
        <v>713444</v>
      </c>
      <c r="D112" s="33">
        <v>7360.7</v>
      </c>
      <c r="E112" s="33">
        <v>7246.6</v>
      </c>
      <c r="F112" s="33">
        <v>81.3</v>
      </c>
      <c r="G112" s="33">
        <v>80.5</v>
      </c>
      <c r="J112" s="184"/>
      <c r="K112" s="36"/>
      <c r="L112" s="36"/>
      <c r="O112" s="36"/>
      <c r="P112" s="36"/>
    </row>
    <row r="113" spans="1:19">
      <c r="A113" s="31">
        <v>43922</v>
      </c>
      <c r="B113" s="29">
        <f t="shared" si="1"/>
        <v>2020</v>
      </c>
      <c r="C113" s="32">
        <v>713444</v>
      </c>
      <c r="D113" s="33">
        <v>6998.7</v>
      </c>
      <c r="E113" s="33">
        <v>6905.7</v>
      </c>
      <c r="F113" s="33">
        <v>77.2</v>
      </c>
      <c r="G113" s="33">
        <v>77.3</v>
      </c>
      <c r="J113" s="184"/>
      <c r="K113" s="36"/>
      <c r="L113" s="36"/>
      <c r="O113" s="36"/>
      <c r="P113" s="36"/>
    </row>
    <row r="114" spans="1:19">
      <c r="A114" s="31">
        <v>43952</v>
      </c>
      <c r="B114" s="29">
        <f t="shared" si="1"/>
        <v>2020</v>
      </c>
      <c r="C114" s="32">
        <v>713444</v>
      </c>
      <c r="D114" s="33">
        <v>6624.5</v>
      </c>
      <c r="E114" s="33">
        <v>6577.9</v>
      </c>
      <c r="F114" s="33">
        <v>73.7</v>
      </c>
      <c r="G114" s="33">
        <v>74.3</v>
      </c>
      <c r="J114" s="184"/>
      <c r="K114" s="36"/>
      <c r="L114" s="36"/>
      <c r="O114" s="36"/>
      <c r="P114" s="36"/>
    </row>
    <row r="115" spans="1:19">
      <c r="A115" s="31">
        <v>43983</v>
      </c>
      <c r="B115" s="29">
        <f t="shared" si="1"/>
        <v>2020</v>
      </c>
      <c r="C115" s="32">
        <v>713444</v>
      </c>
      <c r="D115" s="33">
        <v>6504.8</v>
      </c>
      <c r="E115" s="33">
        <v>6533.5</v>
      </c>
      <c r="F115" s="33">
        <v>74.599999999999994</v>
      </c>
      <c r="G115" s="33">
        <v>75.2</v>
      </c>
      <c r="J115" s="184"/>
      <c r="K115" s="36"/>
      <c r="L115" s="36"/>
      <c r="O115" s="36"/>
      <c r="P115" s="36"/>
    </row>
    <row r="116" spans="1:19">
      <c r="A116" s="31">
        <v>44013</v>
      </c>
      <c r="B116" s="29">
        <f t="shared" si="1"/>
        <v>2020</v>
      </c>
      <c r="C116" s="32">
        <v>713444</v>
      </c>
      <c r="D116" s="33">
        <v>6664.4</v>
      </c>
      <c r="E116" s="33">
        <v>6731.6</v>
      </c>
      <c r="F116" s="33">
        <v>77.5</v>
      </c>
      <c r="G116" s="33">
        <v>78.2</v>
      </c>
      <c r="J116" s="184"/>
      <c r="K116" s="36"/>
      <c r="L116" s="36"/>
      <c r="O116" s="36"/>
      <c r="P116" s="36"/>
    </row>
    <row r="117" spans="1:19">
      <c r="A117" s="31">
        <v>44044</v>
      </c>
      <c r="B117" s="29">
        <f t="shared" si="1"/>
        <v>2020</v>
      </c>
      <c r="C117" s="32">
        <v>713444</v>
      </c>
      <c r="D117" s="33">
        <v>6873.3</v>
      </c>
      <c r="E117" s="33">
        <v>6953.8</v>
      </c>
      <c r="F117" s="33">
        <v>79.8</v>
      </c>
      <c r="G117" s="33">
        <v>80.400000000000006</v>
      </c>
      <c r="J117" s="184"/>
      <c r="K117" s="36"/>
      <c r="L117" s="36"/>
      <c r="O117" s="36"/>
      <c r="P117" s="36"/>
    </row>
    <row r="118" spans="1:19">
      <c r="A118" s="31">
        <v>44075</v>
      </c>
      <c r="B118" s="29">
        <f t="shared" si="1"/>
        <v>2020</v>
      </c>
      <c r="C118" s="32">
        <v>713444</v>
      </c>
      <c r="D118" s="33">
        <v>7018.3</v>
      </c>
      <c r="E118" s="33">
        <v>7070.2</v>
      </c>
      <c r="F118" s="33">
        <v>80.400000000000006</v>
      </c>
      <c r="G118" s="33">
        <v>80.8</v>
      </c>
      <c r="J118" s="184"/>
      <c r="K118" s="36"/>
      <c r="L118" s="36"/>
      <c r="O118" s="36"/>
      <c r="P118" s="36"/>
    </row>
    <row r="119" spans="1:19">
      <c r="A119" s="31">
        <v>44105</v>
      </c>
      <c r="B119" s="29">
        <f t="shared" si="1"/>
        <v>2020</v>
      </c>
      <c r="C119" s="32">
        <v>713444</v>
      </c>
      <c r="D119" s="33">
        <v>7123.3</v>
      </c>
      <c r="E119" s="33">
        <v>7157.8</v>
      </c>
      <c r="F119" s="33">
        <v>81.2</v>
      </c>
      <c r="G119" s="33">
        <v>81</v>
      </c>
      <c r="J119" s="184"/>
      <c r="K119" s="36"/>
      <c r="L119" s="36"/>
      <c r="O119" s="36"/>
      <c r="P119" s="36"/>
    </row>
    <row r="120" spans="1:19">
      <c r="A120" s="31">
        <v>44136</v>
      </c>
      <c r="B120" s="29">
        <f t="shared" si="1"/>
        <v>2020</v>
      </c>
      <c r="C120" s="32">
        <v>713444</v>
      </c>
      <c r="D120" s="33">
        <v>7198.7</v>
      </c>
      <c r="E120" s="33">
        <v>7216.9</v>
      </c>
      <c r="F120" s="33">
        <v>82.3</v>
      </c>
      <c r="G120" s="33">
        <v>81.900000000000006</v>
      </c>
      <c r="J120" s="184"/>
      <c r="K120" s="36"/>
      <c r="L120" s="36"/>
      <c r="O120" s="36"/>
      <c r="P120" s="36"/>
    </row>
    <row r="121" spans="1:19">
      <c r="A121" s="31">
        <v>44166</v>
      </c>
      <c r="B121" s="29">
        <f t="shared" si="1"/>
        <v>2020</v>
      </c>
      <c r="C121" s="32">
        <v>713444</v>
      </c>
      <c r="D121" s="33">
        <v>7219.1</v>
      </c>
      <c r="E121" s="33">
        <v>7236.4</v>
      </c>
      <c r="F121" s="33">
        <v>83.7</v>
      </c>
      <c r="G121" s="33">
        <v>83.4</v>
      </c>
      <c r="J121" s="184"/>
      <c r="K121" s="36"/>
      <c r="L121" s="36"/>
      <c r="O121" s="36"/>
      <c r="P121" s="36"/>
    </row>
    <row r="122" spans="1:19">
      <c r="A122" s="31">
        <v>44197</v>
      </c>
      <c r="B122" s="29">
        <f t="shared" si="1"/>
        <v>2021</v>
      </c>
      <c r="C122" s="35">
        <f t="shared" ref="C122:C133" si="2">C110*(1+$Q$6)</f>
        <v>743765.37</v>
      </c>
      <c r="D122" s="33">
        <v>7181.1</v>
      </c>
      <c r="E122" s="33">
        <v>7159</v>
      </c>
      <c r="F122" s="33">
        <v>84.1</v>
      </c>
      <c r="G122" s="33">
        <v>83.1</v>
      </c>
      <c r="J122" s="184"/>
      <c r="K122" s="36"/>
      <c r="L122" s="36"/>
      <c r="O122" s="36"/>
      <c r="P122" s="36"/>
    </row>
    <row r="123" spans="1:19">
      <c r="A123" s="31">
        <v>44228</v>
      </c>
      <c r="B123" s="29">
        <f t="shared" si="1"/>
        <v>2021</v>
      </c>
      <c r="C123" s="35">
        <f t="shared" si="2"/>
        <v>743765.37</v>
      </c>
      <c r="D123" s="33">
        <v>7171.8</v>
      </c>
      <c r="E123" s="33">
        <v>7107.3</v>
      </c>
      <c r="F123" s="33">
        <v>84.2</v>
      </c>
      <c r="G123" s="33">
        <v>83.1</v>
      </c>
      <c r="J123" s="184"/>
      <c r="K123" s="36"/>
      <c r="L123" s="36"/>
      <c r="O123" s="36"/>
      <c r="P123" s="36"/>
    </row>
    <row r="124" spans="1:19">
      <c r="A124" s="31">
        <v>44256</v>
      </c>
      <c r="B124" s="29">
        <f t="shared" si="1"/>
        <v>2021</v>
      </c>
      <c r="C124" s="35">
        <f t="shared" si="2"/>
        <v>743765.37</v>
      </c>
      <c r="D124" s="33">
        <v>7217</v>
      </c>
      <c r="E124" s="33">
        <v>7105.6</v>
      </c>
      <c r="F124" s="33">
        <v>83.8</v>
      </c>
      <c r="G124" s="33">
        <v>82.8</v>
      </c>
      <c r="J124" s="184"/>
      <c r="K124" s="36"/>
      <c r="L124" s="36"/>
      <c r="O124" s="36"/>
      <c r="P124" s="36"/>
    </row>
    <row r="125" spans="1:19">
      <c r="A125" s="31">
        <v>44287</v>
      </c>
      <c r="B125" s="29">
        <f t="shared" si="1"/>
        <v>2021</v>
      </c>
      <c r="C125" s="35">
        <f t="shared" si="2"/>
        <v>743765.37</v>
      </c>
      <c r="D125" s="33">
        <v>7260.1</v>
      </c>
      <c r="E125" s="33">
        <v>7163.1</v>
      </c>
      <c r="F125" s="33">
        <v>83</v>
      </c>
      <c r="G125" s="33">
        <v>83.1</v>
      </c>
      <c r="J125" s="184"/>
      <c r="K125" s="36"/>
      <c r="L125" s="36"/>
      <c r="O125" s="36"/>
      <c r="P125" s="36"/>
    </row>
    <row r="126" spans="1:19">
      <c r="A126" s="31">
        <v>44317</v>
      </c>
      <c r="B126" s="29">
        <f t="shared" si="1"/>
        <v>2021</v>
      </c>
      <c r="C126" s="35">
        <f t="shared" si="2"/>
        <v>743765.37</v>
      </c>
      <c r="D126" s="33">
        <v>7263</v>
      </c>
      <c r="E126" s="33">
        <v>7211.3</v>
      </c>
      <c r="F126" s="33">
        <v>80.400000000000006</v>
      </c>
      <c r="G126" s="33">
        <v>81</v>
      </c>
      <c r="J126" s="184"/>
      <c r="K126" s="36"/>
      <c r="L126" s="36"/>
      <c r="O126" s="36"/>
      <c r="P126" s="36"/>
    </row>
    <row r="127" spans="1:19">
      <c r="A127" s="31">
        <v>44348</v>
      </c>
      <c r="B127" s="29">
        <f t="shared" si="1"/>
        <v>2021</v>
      </c>
      <c r="C127" s="35">
        <f>C115*(1+$Q$6)</f>
        <v>743765.37</v>
      </c>
      <c r="D127" s="33">
        <v>7244</v>
      </c>
      <c r="E127" s="33">
        <v>7273.4</v>
      </c>
      <c r="F127" s="33">
        <v>78.599999999999994</v>
      </c>
      <c r="G127" s="33">
        <v>79.2</v>
      </c>
      <c r="J127" s="184"/>
      <c r="K127" s="36"/>
      <c r="L127" s="36"/>
      <c r="O127" s="36"/>
      <c r="P127" s="36"/>
    </row>
    <row r="128" spans="1:19">
      <c r="A128" s="31">
        <v>44378</v>
      </c>
      <c r="B128" s="29">
        <f t="shared" si="1"/>
        <v>2021</v>
      </c>
      <c r="C128" s="35">
        <f t="shared" si="2"/>
        <v>743765.37</v>
      </c>
      <c r="D128" s="33">
        <v>7295</v>
      </c>
      <c r="E128" s="33">
        <v>7372.5</v>
      </c>
      <c r="F128" s="33">
        <v>78.5</v>
      </c>
      <c r="G128" s="33">
        <v>79.2</v>
      </c>
      <c r="J128" s="184"/>
      <c r="K128" s="36"/>
      <c r="L128" s="36"/>
      <c r="O128" s="36"/>
      <c r="P128" s="36"/>
      <c r="Q128" s="36"/>
      <c r="R128" s="36"/>
      <c r="S128" s="36"/>
    </row>
    <row r="129" spans="1:16">
      <c r="A129" s="31">
        <v>44409</v>
      </c>
      <c r="B129" s="29">
        <f t="shared" si="1"/>
        <v>2021</v>
      </c>
      <c r="C129" s="35">
        <f t="shared" si="2"/>
        <v>743765.37</v>
      </c>
      <c r="D129" s="33">
        <v>7365</v>
      </c>
      <c r="E129" s="33">
        <v>7458.5</v>
      </c>
      <c r="F129" s="33">
        <v>80.099999999999994</v>
      </c>
      <c r="G129" s="33">
        <v>80.7</v>
      </c>
      <c r="J129" s="184"/>
      <c r="K129" s="36"/>
      <c r="L129" s="36"/>
      <c r="O129" s="36"/>
      <c r="P129" s="36"/>
    </row>
    <row r="130" spans="1:16">
      <c r="A130" s="31">
        <v>44440</v>
      </c>
      <c r="B130" s="29">
        <f t="shared" si="1"/>
        <v>2021</v>
      </c>
      <c r="C130" s="35">
        <f t="shared" si="2"/>
        <v>743765.37</v>
      </c>
      <c r="D130" s="33">
        <v>7427.9</v>
      </c>
      <c r="E130" s="33">
        <v>7485</v>
      </c>
      <c r="F130" s="33">
        <v>80.599999999999994</v>
      </c>
      <c r="G130" s="33">
        <v>80.7</v>
      </c>
      <c r="J130" s="184"/>
      <c r="K130" s="36"/>
      <c r="L130" s="36"/>
      <c r="O130" s="36"/>
      <c r="P130" s="36"/>
    </row>
    <row r="131" spans="1:16">
      <c r="A131" s="31">
        <v>44470</v>
      </c>
      <c r="B131" s="29">
        <f>YEAR(A131)</f>
        <v>2021</v>
      </c>
      <c r="C131" s="35">
        <f t="shared" si="2"/>
        <v>743765.37</v>
      </c>
      <c r="D131" s="33">
        <v>7481.8</v>
      </c>
      <c r="E131" s="33">
        <v>7514.2</v>
      </c>
      <c r="F131" s="33">
        <v>81.2</v>
      </c>
      <c r="G131" s="33">
        <v>80.8</v>
      </c>
      <c r="J131" s="184"/>
      <c r="K131" s="36"/>
      <c r="L131" s="36"/>
      <c r="O131" s="36"/>
      <c r="P131" s="36"/>
    </row>
    <row r="132" spans="1:16">
      <c r="A132" s="31">
        <v>44501</v>
      </c>
      <c r="B132" s="29">
        <f>YEAR(A132)</f>
        <v>2021</v>
      </c>
      <c r="C132" s="35">
        <f t="shared" si="2"/>
        <v>743765.37</v>
      </c>
      <c r="D132" s="33">
        <v>7538.6</v>
      </c>
      <c r="E132" s="33">
        <v>7552.6</v>
      </c>
      <c r="F132" s="33">
        <v>81.400000000000006</v>
      </c>
      <c r="G132" s="33">
        <v>80.900000000000006</v>
      </c>
      <c r="J132" s="184"/>
      <c r="K132" s="36"/>
      <c r="L132" s="36"/>
      <c r="O132" s="36"/>
      <c r="P132" s="36"/>
    </row>
    <row r="133" spans="1:16">
      <c r="A133" s="31">
        <v>44531</v>
      </c>
      <c r="B133" s="29">
        <f>YEAR(A133)</f>
        <v>2021</v>
      </c>
      <c r="C133" s="35">
        <f t="shared" si="2"/>
        <v>743765.37</v>
      </c>
      <c r="D133" s="33">
        <v>7585.1</v>
      </c>
      <c r="E133" s="33">
        <v>7601.7</v>
      </c>
      <c r="F133" s="33">
        <v>81.8</v>
      </c>
      <c r="G133" s="33">
        <v>81.5</v>
      </c>
      <c r="J133" s="184"/>
      <c r="K133" s="36"/>
      <c r="L133" s="36"/>
      <c r="O133" s="36"/>
      <c r="P133" s="36"/>
    </row>
    <row r="134" spans="1:16" s="39" customFormat="1">
      <c r="A134" s="38">
        <f>A122+365</f>
        <v>44562</v>
      </c>
      <c r="B134" s="39">
        <f t="shared" ref="B134:B157" si="3">YEAR(A134)</f>
        <v>2022</v>
      </c>
      <c r="C134" s="37">
        <f t="shared" ref="C134:C145" si="4">C122*(1+$Q$7)</f>
        <v>773330.04345749994</v>
      </c>
      <c r="D134" s="37">
        <f t="shared" ref="D134:G145" si="5">D122*(1+$Q$13)</f>
        <v>7495.2731249999997</v>
      </c>
      <c r="E134" s="37">
        <f t="shared" si="5"/>
        <v>7472.2062499999993</v>
      </c>
      <c r="F134" s="37">
        <f t="shared" si="5"/>
        <v>87.779374999999987</v>
      </c>
      <c r="G134" s="37">
        <f t="shared" si="5"/>
        <v>86.735624999999985</v>
      </c>
      <c r="K134" s="29"/>
      <c r="L134" s="36"/>
    </row>
    <row r="135" spans="1:16" s="39" customFormat="1">
      <c r="A135" s="38">
        <f t="shared" ref="A135:A157" si="6">A123+365</f>
        <v>44593</v>
      </c>
      <c r="B135" s="39">
        <f t="shared" si="3"/>
        <v>2022</v>
      </c>
      <c r="C135" s="37">
        <f t="shared" si="4"/>
        <v>773330.04345749994</v>
      </c>
      <c r="D135" s="37">
        <f t="shared" si="5"/>
        <v>7485.5662499999999</v>
      </c>
      <c r="E135" s="37">
        <f t="shared" si="5"/>
        <v>7418.2443750000002</v>
      </c>
      <c r="F135" s="37">
        <f t="shared" si="5"/>
        <v>87.883750000000006</v>
      </c>
      <c r="G135" s="37">
        <f t="shared" si="5"/>
        <v>86.735624999999985</v>
      </c>
      <c r="K135" s="29"/>
      <c r="L135" s="36"/>
    </row>
    <row r="136" spans="1:16" s="39" customFormat="1">
      <c r="A136" s="38">
        <f t="shared" si="6"/>
        <v>44621</v>
      </c>
      <c r="B136" s="39">
        <f t="shared" si="3"/>
        <v>2022</v>
      </c>
      <c r="C136" s="37">
        <f t="shared" si="4"/>
        <v>773330.04345749994</v>
      </c>
      <c r="D136" s="37">
        <f t="shared" si="5"/>
        <v>7532.7437499999996</v>
      </c>
      <c r="E136" s="37">
        <f t="shared" si="5"/>
        <v>7416.47</v>
      </c>
      <c r="F136" s="37">
        <f t="shared" si="5"/>
        <v>87.466249999999988</v>
      </c>
      <c r="G136" s="37">
        <f t="shared" si="5"/>
        <v>86.422499999999999</v>
      </c>
      <c r="K136" s="29"/>
      <c r="L136" s="36"/>
    </row>
    <row r="137" spans="1:16" s="39" customFormat="1">
      <c r="A137" s="38">
        <f t="shared" si="6"/>
        <v>44652</v>
      </c>
      <c r="B137" s="39">
        <f t="shared" si="3"/>
        <v>2022</v>
      </c>
      <c r="C137" s="37">
        <f t="shared" si="4"/>
        <v>773330.04345749994</v>
      </c>
      <c r="D137" s="37">
        <f t="shared" si="5"/>
        <v>7577.7293749999999</v>
      </c>
      <c r="E137" s="37">
        <f t="shared" si="5"/>
        <v>7476.4856250000003</v>
      </c>
      <c r="F137" s="37">
        <f t="shared" si="5"/>
        <v>86.631249999999994</v>
      </c>
      <c r="G137" s="37">
        <f t="shared" si="5"/>
        <v>86.735624999999985</v>
      </c>
      <c r="K137" s="29"/>
      <c r="L137" s="36"/>
    </row>
    <row r="138" spans="1:16" s="39" customFormat="1">
      <c r="A138" s="38">
        <f t="shared" si="6"/>
        <v>44682</v>
      </c>
      <c r="B138" s="39">
        <f t="shared" si="3"/>
        <v>2022</v>
      </c>
      <c r="C138" s="37">
        <f t="shared" si="4"/>
        <v>773330.04345749994</v>
      </c>
      <c r="D138" s="37">
        <f t="shared" si="5"/>
        <v>7580.7562499999995</v>
      </c>
      <c r="E138" s="37">
        <f t="shared" si="5"/>
        <v>7526.7943749999995</v>
      </c>
      <c r="F138" s="37">
        <f t="shared" si="5"/>
        <v>83.917500000000004</v>
      </c>
      <c r="G138" s="37">
        <f t="shared" si="5"/>
        <v>84.543750000000003</v>
      </c>
      <c r="K138" s="29"/>
      <c r="L138" s="36"/>
    </row>
    <row r="139" spans="1:16" s="39" customFormat="1">
      <c r="A139" s="38">
        <f t="shared" si="6"/>
        <v>44713</v>
      </c>
      <c r="B139" s="39">
        <f t="shared" si="3"/>
        <v>2022</v>
      </c>
      <c r="C139" s="37">
        <f t="shared" si="4"/>
        <v>773330.04345749994</v>
      </c>
      <c r="D139" s="37">
        <f t="shared" si="5"/>
        <v>7560.9249999999993</v>
      </c>
      <c r="E139" s="37">
        <f t="shared" si="5"/>
        <v>7591.611249999999</v>
      </c>
      <c r="F139" s="37">
        <f t="shared" si="5"/>
        <v>82.038749999999993</v>
      </c>
      <c r="G139" s="37">
        <f t="shared" si="5"/>
        <v>82.665000000000006</v>
      </c>
      <c r="K139" s="29"/>
      <c r="L139" s="36"/>
    </row>
    <row r="140" spans="1:16" s="39" customFormat="1">
      <c r="A140" s="38">
        <f t="shared" si="6"/>
        <v>44743</v>
      </c>
      <c r="B140" s="39">
        <f t="shared" si="3"/>
        <v>2022</v>
      </c>
      <c r="C140" s="37">
        <f t="shared" si="4"/>
        <v>773330.04345749994</v>
      </c>
      <c r="D140" s="37">
        <f t="shared" si="5"/>
        <v>7614.15625</v>
      </c>
      <c r="E140" s="37">
        <f t="shared" si="5"/>
        <v>7695.046875</v>
      </c>
      <c r="F140" s="37">
        <f t="shared" si="5"/>
        <v>81.934375000000003</v>
      </c>
      <c r="G140" s="37">
        <f t="shared" si="5"/>
        <v>82.665000000000006</v>
      </c>
      <c r="K140" s="29"/>
      <c r="L140" s="36"/>
    </row>
    <row r="141" spans="1:16" s="39" customFormat="1">
      <c r="A141" s="38">
        <f t="shared" si="6"/>
        <v>44774</v>
      </c>
      <c r="B141" s="39">
        <f t="shared" si="3"/>
        <v>2022</v>
      </c>
      <c r="C141" s="37">
        <f t="shared" si="4"/>
        <v>773330.04345749994</v>
      </c>
      <c r="D141" s="37">
        <f t="shared" si="5"/>
        <v>7687.21875</v>
      </c>
      <c r="E141" s="37">
        <f t="shared" si="5"/>
        <v>7784.8093749999998</v>
      </c>
      <c r="F141" s="37">
        <f t="shared" si="5"/>
        <v>83.60437499999999</v>
      </c>
      <c r="G141" s="37">
        <f t="shared" si="5"/>
        <v>84.230625000000003</v>
      </c>
    </row>
    <row r="142" spans="1:16" s="39" customFormat="1">
      <c r="A142" s="38">
        <f t="shared" si="6"/>
        <v>44805</v>
      </c>
      <c r="B142" s="39">
        <f t="shared" si="3"/>
        <v>2022</v>
      </c>
      <c r="C142" s="37">
        <f t="shared" si="4"/>
        <v>773330.04345749994</v>
      </c>
      <c r="D142" s="37">
        <f t="shared" si="5"/>
        <v>7752.8706249999996</v>
      </c>
      <c r="E142" s="37">
        <f t="shared" si="5"/>
        <v>7812.46875</v>
      </c>
      <c r="F142" s="37">
        <f t="shared" si="5"/>
        <v>84.126249999999985</v>
      </c>
      <c r="G142" s="37">
        <f t="shared" si="5"/>
        <v>84.230625000000003</v>
      </c>
    </row>
    <row r="143" spans="1:16" s="39" customFormat="1">
      <c r="A143" s="38">
        <f t="shared" si="6"/>
        <v>44835</v>
      </c>
      <c r="B143" s="39">
        <f t="shared" si="3"/>
        <v>2022</v>
      </c>
      <c r="C143" s="37">
        <f t="shared" si="4"/>
        <v>773330.04345749994</v>
      </c>
      <c r="D143" s="37">
        <f t="shared" si="5"/>
        <v>7809.1287499999999</v>
      </c>
      <c r="E143" s="37">
        <f t="shared" si="5"/>
        <v>7842.9462499999991</v>
      </c>
      <c r="F143" s="37">
        <f t="shared" si="5"/>
        <v>84.752499999999998</v>
      </c>
      <c r="G143" s="37">
        <f t="shared" si="5"/>
        <v>84.334999999999994</v>
      </c>
    </row>
    <row r="144" spans="1:16" s="39" customFormat="1">
      <c r="A144" s="38">
        <f t="shared" si="6"/>
        <v>44866</v>
      </c>
      <c r="B144" s="39">
        <f t="shared" si="3"/>
        <v>2022</v>
      </c>
      <c r="C144" s="37">
        <f t="shared" si="4"/>
        <v>773330.04345749994</v>
      </c>
      <c r="D144" s="37">
        <f t="shared" si="5"/>
        <v>7868.4137499999997</v>
      </c>
      <c r="E144" s="37">
        <f t="shared" si="5"/>
        <v>7883.0262499999999</v>
      </c>
      <c r="F144" s="37">
        <f t="shared" si="5"/>
        <v>84.961250000000007</v>
      </c>
      <c r="G144" s="37">
        <f t="shared" si="5"/>
        <v>84.439374999999998</v>
      </c>
    </row>
    <row r="145" spans="1:7" s="39" customFormat="1">
      <c r="A145" s="38">
        <f t="shared" si="6"/>
        <v>44896</v>
      </c>
      <c r="B145" s="39">
        <f t="shared" si="3"/>
        <v>2022</v>
      </c>
      <c r="C145" s="37">
        <f t="shared" si="4"/>
        <v>773330.04345749994</v>
      </c>
      <c r="D145" s="37">
        <f t="shared" si="5"/>
        <v>7916.9481249999999</v>
      </c>
      <c r="E145" s="37">
        <f t="shared" si="5"/>
        <v>7934.2743749999991</v>
      </c>
      <c r="F145" s="37">
        <f t="shared" si="5"/>
        <v>85.378749999999997</v>
      </c>
      <c r="G145" s="37">
        <f t="shared" si="5"/>
        <v>85.065624999999997</v>
      </c>
    </row>
    <row r="146" spans="1:7" s="39" customFormat="1">
      <c r="A146" s="38">
        <f t="shared" si="6"/>
        <v>44927</v>
      </c>
      <c r="B146" s="39">
        <f t="shared" si="3"/>
        <v>2023</v>
      </c>
      <c r="C146" s="37">
        <f>C134*(1+$Q$8)</f>
        <v>796529.94476122491</v>
      </c>
      <c r="D146" s="37">
        <f t="shared" ref="D146:G157" si="7">D134*(1+$Q$14)</f>
        <v>7611.4498584375006</v>
      </c>
      <c r="E146" s="37">
        <f t="shared" si="7"/>
        <v>7588.0254468749999</v>
      </c>
      <c r="F146" s="37">
        <f t="shared" si="7"/>
        <v>89.139955312499993</v>
      </c>
      <c r="G146" s="37">
        <f t="shared" si="7"/>
        <v>88.080027187499994</v>
      </c>
    </row>
    <row r="147" spans="1:7" s="39" customFormat="1">
      <c r="A147" s="38">
        <f t="shared" si="6"/>
        <v>44958</v>
      </c>
      <c r="B147" s="39">
        <f t="shared" si="3"/>
        <v>2023</v>
      </c>
      <c r="C147" s="37">
        <f t="shared" ref="C147:C157" si="8">C135*(1+$Q$8)</f>
        <v>796529.94476122491</v>
      </c>
      <c r="D147" s="37">
        <f t="shared" si="7"/>
        <v>7601.5925268750007</v>
      </c>
      <c r="E147" s="37">
        <f t="shared" si="7"/>
        <v>7533.2271628125009</v>
      </c>
      <c r="F147" s="37">
        <f t="shared" si="7"/>
        <v>89.245948125000012</v>
      </c>
      <c r="G147" s="37">
        <f t="shared" si="7"/>
        <v>88.080027187499994</v>
      </c>
    </row>
    <row r="148" spans="1:7" s="39" customFormat="1">
      <c r="A148" s="38">
        <f t="shared" si="6"/>
        <v>44986</v>
      </c>
      <c r="B148" s="39">
        <f t="shared" si="3"/>
        <v>2023</v>
      </c>
      <c r="C148" s="37">
        <f t="shared" si="8"/>
        <v>796529.94476122491</v>
      </c>
      <c r="D148" s="37">
        <f t="shared" si="7"/>
        <v>7649.5012781249998</v>
      </c>
      <c r="E148" s="37">
        <f t="shared" si="7"/>
        <v>7531.4252850000012</v>
      </c>
      <c r="F148" s="37">
        <f t="shared" si="7"/>
        <v>88.82197687499999</v>
      </c>
      <c r="G148" s="37">
        <f t="shared" si="7"/>
        <v>87.762048750000005</v>
      </c>
    </row>
    <row r="149" spans="1:7" s="39" customFormat="1">
      <c r="A149" s="38">
        <f t="shared" si="6"/>
        <v>45017</v>
      </c>
      <c r="B149" s="39">
        <f t="shared" si="3"/>
        <v>2023</v>
      </c>
      <c r="C149" s="37">
        <f t="shared" si="8"/>
        <v>796529.94476122491</v>
      </c>
      <c r="D149" s="37">
        <f t="shared" si="7"/>
        <v>7695.1841803125008</v>
      </c>
      <c r="E149" s="37">
        <f t="shared" si="7"/>
        <v>7592.3711521875011</v>
      </c>
      <c r="F149" s="37">
        <f t="shared" si="7"/>
        <v>87.974034375000002</v>
      </c>
      <c r="G149" s="37">
        <f t="shared" si="7"/>
        <v>88.080027187499994</v>
      </c>
    </row>
    <row r="150" spans="1:7" s="39" customFormat="1">
      <c r="A150" s="38">
        <f t="shared" si="6"/>
        <v>45047</v>
      </c>
      <c r="B150" s="39">
        <f t="shared" si="3"/>
        <v>2023</v>
      </c>
      <c r="C150" s="37">
        <f t="shared" si="8"/>
        <v>796529.94476122491</v>
      </c>
      <c r="D150" s="37">
        <f t="shared" si="7"/>
        <v>7698.2579718750003</v>
      </c>
      <c r="E150" s="37">
        <f t="shared" si="7"/>
        <v>7643.4596878125003</v>
      </c>
      <c r="F150" s="37">
        <f t="shared" si="7"/>
        <v>85.218221250000013</v>
      </c>
      <c r="G150" s="37">
        <f t="shared" si="7"/>
        <v>85.854178125000004</v>
      </c>
    </row>
    <row r="151" spans="1:7" s="39" customFormat="1">
      <c r="A151" s="38">
        <f t="shared" si="6"/>
        <v>45078</v>
      </c>
      <c r="B151" s="39">
        <f t="shared" si="3"/>
        <v>2023</v>
      </c>
      <c r="C151" s="37">
        <f t="shared" si="8"/>
        <v>796529.94476122491</v>
      </c>
      <c r="D151" s="37">
        <f t="shared" si="7"/>
        <v>7678.1193374999993</v>
      </c>
      <c r="E151" s="37">
        <f t="shared" si="7"/>
        <v>7709.2812243749995</v>
      </c>
      <c r="F151" s="37">
        <f t="shared" si="7"/>
        <v>83.310350624999998</v>
      </c>
      <c r="G151" s="37">
        <f t="shared" si="7"/>
        <v>83.946307500000017</v>
      </c>
    </row>
    <row r="152" spans="1:7" s="39" customFormat="1">
      <c r="A152" s="38">
        <f t="shared" si="6"/>
        <v>45108</v>
      </c>
      <c r="B152" s="39">
        <f t="shared" si="3"/>
        <v>2023</v>
      </c>
      <c r="C152" s="37">
        <f t="shared" si="8"/>
        <v>796529.94476122491</v>
      </c>
      <c r="D152" s="37">
        <f t="shared" si="7"/>
        <v>7732.1756718750003</v>
      </c>
      <c r="E152" s="37">
        <f t="shared" si="7"/>
        <v>7814.3201015625009</v>
      </c>
      <c r="F152" s="37">
        <f t="shared" si="7"/>
        <v>83.204357812500007</v>
      </c>
      <c r="G152" s="37">
        <f t="shared" si="7"/>
        <v>83.946307500000017</v>
      </c>
    </row>
    <row r="153" spans="1:7" s="39" customFormat="1">
      <c r="A153" s="38">
        <f t="shared" si="6"/>
        <v>45139</v>
      </c>
      <c r="B153" s="39">
        <f t="shared" si="3"/>
        <v>2023</v>
      </c>
      <c r="C153" s="37">
        <f t="shared" si="8"/>
        <v>796529.94476122491</v>
      </c>
      <c r="D153" s="37">
        <f t="shared" si="7"/>
        <v>7806.3706406250003</v>
      </c>
      <c r="E153" s="37">
        <f t="shared" si="7"/>
        <v>7905.4739203125</v>
      </c>
      <c r="F153" s="37">
        <f t="shared" si="7"/>
        <v>84.900242812499997</v>
      </c>
      <c r="G153" s="37">
        <f t="shared" si="7"/>
        <v>85.536199687500016</v>
      </c>
    </row>
    <row r="154" spans="1:7" s="39" customFormat="1">
      <c r="A154" s="38">
        <f t="shared" si="6"/>
        <v>45170</v>
      </c>
      <c r="B154" s="39">
        <f t="shared" si="3"/>
        <v>2023</v>
      </c>
      <c r="C154" s="37">
        <f t="shared" si="8"/>
        <v>796529.94476122491</v>
      </c>
      <c r="D154" s="37">
        <f t="shared" si="7"/>
        <v>7873.0401196875</v>
      </c>
      <c r="E154" s="37">
        <f t="shared" si="7"/>
        <v>7933.5620156250006</v>
      </c>
      <c r="F154" s="37">
        <f t="shared" si="7"/>
        <v>85.430206874999996</v>
      </c>
      <c r="G154" s="37">
        <f t="shared" si="7"/>
        <v>85.536199687500016</v>
      </c>
    </row>
    <row r="155" spans="1:7" s="39" customFormat="1">
      <c r="A155" s="38">
        <f t="shared" si="6"/>
        <v>45200</v>
      </c>
      <c r="B155" s="39">
        <f t="shared" si="3"/>
        <v>2023</v>
      </c>
      <c r="C155" s="37">
        <f t="shared" si="8"/>
        <v>796529.94476122491</v>
      </c>
      <c r="D155" s="37">
        <f t="shared" si="7"/>
        <v>7930.1702456250005</v>
      </c>
      <c r="E155" s="37">
        <f t="shared" si="7"/>
        <v>7964.5119168749998</v>
      </c>
      <c r="F155" s="37">
        <f t="shared" si="7"/>
        <v>86.066163750000001</v>
      </c>
      <c r="G155" s="37">
        <f t="shared" si="7"/>
        <v>85.642192499999993</v>
      </c>
    </row>
    <row r="156" spans="1:7" s="39" customFormat="1">
      <c r="A156" s="38">
        <f t="shared" si="6"/>
        <v>45231</v>
      </c>
      <c r="B156" s="39">
        <f t="shared" si="3"/>
        <v>2023</v>
      </c>
      <c r="C156" s="37">
        <f t="shared" si="8"/>
        <v>796529.94476122491</v>
      </c>
      <c r="D156" s="37">
        <f t="shared" si="7"/>
        <v>7990.3741631250005</v>
      </c>
      <c r="E156" s="37">
        <f t="shared" si="7"/>
        <v>8005.2131568750001</v>
      </c>
      <c r="F156" s="37">
        <f t="shared" si="7"/>
        <v>86.278149375000012</v>
      </c>
      <c r="G156" s="37">
        <f t="shared" si="7"/>
        <v>85.748185312499999</v>
      </c>
    </row>
    <row r="157" spans="1:7" s="39" customFormat="1">
      <c r="A157" s="38">
        <f t="shared" si="6"/>
        <v>45261</v>
      </c>
      <c r="B157" s="39">
        <f t="shared" si="3"/>
        <v>2023</v>
      </c>
      <c r="C157" s="37">
        <f t="shared" si="8"/>
        <v>796529.94476122491</v>
      </c>
      <c r="D157" s="37">
        <f t="shared" si="7"/>
        <v>8039.6608209375008</v>
      </c>
      <c r="E157" s="37">
        <f t="shared" si="7"/>
        <v>8057.2556278124994</v>
      </c>
      <c r="F157" s="37">
        <f t="shared" si="7"/>
        <v>86.702120625000006</v>
      </c>
      <c r="G157" s="37">
        <f t="shared" si="7"/>
        <v>86.384142187500004</v>
      </c>
    </row>
    <row r="159" spans="1:7">
      <c r="C159" s="40"/>
    </row>
    <row r="160" spans="1:7">
      <c r="C160" s="193" t="s">
        <v>231</v>
      </c>
      <c r="D160" s="198" t="s">
        <v>231</v>
      </c>
      <c r="E160" s="198"/>
      <c r="F160" s="198"/>
      <c r="G160" s="198"/>
    </row>
    <row r="161" spans="3:7">
      <c r="C161" s="193" t="s">
        <v>230</v>
      </c>
      <c r="D161" s="198" t="s">
        <v>232</v>
      </c>
      <c r="E161" s="198"/>
      <c r="F161" s="198"/>
      <c r="G161" s="198"/>
    </row>
    <row r="162" spans="3:7">
      <c r="E162" s="36"/>
    </row>
  </sheetData>
  <mergeCells count="2">
    <mergeCell ref="D160:G160"/>
    <mergeCell ref="D161:G16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88EB8-EC5B-4395-BE4E-66592CD7C215}">
  <dimension ref="A2:Q109"/>
  <sheetViews>
    <sheetView workbookViewId="0">
      <selection activeCell="L13" sqref="L13"/>
    </sheetView>
  </sheetViews>
  <sheetFormatPr defaultRowHeight="12.75"/>
  <cols>
    <col min="3" max="3" width="14" bestFit="1" customWidth="1"/>
    <col min="4" max="7" width="12.85546875" bestFit="1" customWidth="1"/>
    <col min="8" max="8" width="11" customWidth="1"/>
    <col min="9" max="9" width="13" customWidth="1"/>
    <col min="10" max="10" width="9.140625" style="5"/>
    <col min="12" max="12" width="12.140625" customWidth="1"/>
    <col min="13" max="13" width="12.85546875" customWidth="1"/>
    <col min="14" max="14" width="17.28515625" bestFit="1" customWidth="1"/>
    <col min="15" max="15" width="11.140625" customWidth="1"/>
    <col min="16" max="16" width="11.5703125" bestFit="1" customWidth="1"/>
    <col min="17" max="17" width="8.42578125" customWidth="1"/>
  </cols>
  <sheetData>
    <row r="2" spans="1:17" s="5" customFormat="1">
      <c r="C2" s="14" t="s">
        <v>99</v>
      </c>
      <c r="D2" s="14" t="s">
        <v>228</v>
      </c>
      <c r="E2" s="14" t="s">
        <v>229</v>
      </c>
      <c r="F2" s="14" t="s">
        <v>126</v>
      </c>
      <c r="G2" s="14" t="s">
        <v>106</v>
      </c>
      <c r="H2" s="14" t="s">
        <v>103</v>
      </c>
      <c r="I2" s="42" t="s">
        <v>154</v>
      </c>
      <c r="K2" s="5" t="str">
        <f>'[10]4.  2011-2014 LRAM'!AL151</f>
        <v/>
      </c>
      <c r="L2" s="5" t="str">
        <f>C2</f>
        <v>Residential</v>
      </c>
      <c r="M2" s="5" t="str">
        <f t="shared" ref="M2:Q2" si="0">D2</f>
        <v>GS&lt;50 kW</v>
      </c>
      <c r="N2" s="5" t="str">
        <f t="shared" si="0"/>
        <v>GS 50 to 4,999 kW</v>
      </c>
      <c r="O2" s="5" t="str">
        <f t="shared" si="0"/>
        <v>Large Use</v>
      </c>
      <c r="P2" s="5" t="str">
        <f t="shared" si="0"/>
        <v>Street Lights</v>
      </c>
      <c r="Q2" s="5" t="str">
        <f t="shared" si="0"/>
        <v>USL</v>
      </c>
    </row>
    <row r="3" spans="1:17">
      <c r="A3">
        <v>2011</v>
      </c>
      <c r="B3">
        <v>2011</v>
      </c>
      <c r="C3" s="12">
        <v>515226.788</v>
      </c>
      <c r="D3" s="12">
        <v>836443.17869389011</v>
      </c>
      <c r="E3" s="12">
        <v>1288421.5539572849</v>
      </c>
      <c r="F3" s="12">
        <v>996951.00334882503</v>
      </c>
      <c r="G3" s="12">
        <v>0</v>
      </c>
      <c r="H3" s="12">
        <v>0</v>
      </c>
      <c r="I3" s="2">
        <f>SUM(C3:H3)</f>
        <v>3637042.5239999997</v>
      </c>
      <c r="J3" s="2"/>
      <c r="K3" s="185">
        <f>B3</f>
        <v>2011</v>
      </c>
      <c r="L3" s="2">
        <f t="shared" ref="L3:Q3" si="1">SUMIFS(C:C,$B:$B,$K3)-SUMIFS(C:C,$B:$B,$K3,$A:$A,$K3)/2</f>
        <v>257613.394</v>
      </c>
      <c r="M3" s="2">
        <f t="shared" si="1"/>
        <v>418221.58934694505</v>
      </c>
      <c r="N3" s="2">
        <f t="shared" si="1"/>
        <v>644210.77697864245</v>
      </c>
      <c r="O3" s="2">
        <f t="shared" si="1"/>
        <v>498475.50167441252</v>
      </c>
      <c r="P3" s="2">
        <f t="shared" si="1"/>
        <v>0</v>
      </c>
      <c r="Q3" s="2">
        <f t="shared" si="1"/>
        <v>0</v>
      </c>
    </row>
    <row r="4" spans="1:17">
      <c r="A4">
        <v>2011</v>
      </c>
      <c r="B4">
        <v>2012</v>
      </c>
      <c r="C4" s="12">
        <v>515226.788</v>
      </c>
      <c r="D4" s="12">
        <v>836443.17869389011</v>
      </c>
      <c r="E4" s="12">
        <v>1288421.5539572849</v>
      </c>
      <c r="F4" s="12">
        <v>996951.00334882503</v>
      </c>
      <c r="G4" s="12">
        <v>0</v>
      </c>
      <c r="H4" s="12">
        <v>0</v>
      </c>
      <c r="I4" s="2">
        <f t="shared" ref="I4:I67" si="2">SUM(C4:H4)</f>
        <v>3637042.5239999997</v>
      </c>
      <c r="J4" s="2"/>
      <c r="K4" s="185">
        <f t="shared" ref="K4:K15" si="3">B4</f>
        <v>2012</v>
      </c>
      <c r="L4" s="2">
        <f t="shared" ref="L4:L15" si="4">SUMIFS(C:C,$B:$B,$K4)-SUMIFS(C:C,$B:$B,$K4,$A:$A,$K4)/2</f>
        <v>686032.16449999996</v>
      </c>
      <c r="M4" s="2">
        <f t="shared" ref="M4:M15" si="5">SUMIFS(D:D,$B:$B,$K4)-SUMIFS(D:D,$B:$B,$K4,$A:$A,$K4)/2</f>
        <v>1498976.2241051402</v>
      </c>
      <c r="N4" s="2">
        <f t="shared" ref="N4:N15" si="6">SUMIFS(E:E,$B:$B,$K4)-SUMIFS(E:E,$B:$B,$K4,$A:$A,$K4)/2</f>
        <v>2563538.1118671698</v>
      </c>
      <c r="O4" s="2">
        <f t="shared" ref="O4:O15" si="7">SUMIFS(F:F,$B:$B,$K4)-SUMIFS(F:F,$B:$B,$K4,$A:$A,$K4)/2</f>
        <v>1373702.6587318839</v>
      </c>
      <c r="P4" s="2">
        <f t="shared" ref="P4:P15" si="8">SUMIFS(G:G,$B:$B,$K4)-SUMIFS(G:G,$B:$B,$K4,$A:$A,$K4)/2</f>
        <v>14743.165795806379</v>
      </c>
      <c r="Q4" s="2">
        <f t="shared" ref="Q4:Q15" si="9">SUMIFS(H:H,$B:$B,$K4)-SUMIFS(H:H,$B:$B,$K4,$A:$A,$K4)/2</f>
        <v>0</v>
      </c>
    </row>
    <row r="5" spans="1:17">
      <c r="A5" s="5">
        <v>2011</v>
      </c>
      <c r="B5" s="5">
        <v>2013</v>
      </c>
      <c r="C5" s="12">
        <v>515226.788</v>
      </c>
      <c r="D5" s="12">
        <v>835864.38200855348</v>
      </c>
      <c r="E5" s="12">
        <v>1288416.1446426215</v>
      </c>
      <c r="F5" s="12">
        <v>996951.00334882503</v>
      </c>
      <c r="G5" s="12">
        <v>0</v>
      </c>
      <c r="H5" s="12">
        <v>0</v>
      </c>
      <c r="I5" s="2">
        <f t="shared" si="2"/>
        <v>3636458.318</v>
      </c>
      <c r="J5" s="2"/>
      <c r="K5" s="185">
        <f t="shared" si="3"/>
        <v>2013</v>
      </c>
      <c r="L5" s="2">
        <f t="shared" si="4"/>
        <v>1111793.9642220088</v>
      </c>
      <c r="M5" s="2">
        <f t="shared" si="5"/>
        <v>2377737.9139477536</v>
      </c>
      <c r="N5" s="2">
        <f t="shared" si="6"/>
        <v>5499995.6014661789</v>
      </c>
      <c r="O5" s="2">
        <f t="shared" si="7"/>
        <v>1758036.0113509926</v>
      </c>
      <c r="P5" s="2">
        <f t="shared" si="8"/>
        <v>867120.45451306703</v>
      </c>
      <c r="Q5" s="2">
        <f t="shared" si="9"/>
        <v>0</v>
      </c>
    </row>
    <row r="6" spans="1:17">
      <c r="A6" s="5">
        <v>2011</v>
      </c>
      <c r="B6" s="5">
        <v>2014</v>
      </c>
      <c r="C6" s="12">
        <v>513723.36499999999</v>
      </c>
      <c r="D6" s="12">
        <v>779630.20047391369</v>
      </c>
      <c r="E6" s="12">
        <v>1287502.6167493509</v>
      </c>
      <c r="F6" s="12">
        <v>996636.60277673544</v>
      </c>
      <c r="G6" s="12">
        <v>0</v>
      </c>
      <c r="H6" s="12">
        <v>0</v>
      </c>
      <c r="I6" s="2">
        <f t="shared" si="2"/>
        <v>3577492.7850000001</v>
      </c>
      <c r="J6" s="2"/>
      <c r="K6" s="185">
        <f t="shared" si="3"/>
        <v>2014</v>
      </c>
      <c r="L6" s="2">
        <f t="shared" si="4"/>
        <v>1881803.2077373546</v>
      </c>
      <c r="M6" s="2">
        <f t="shared" si="5"/>
        <v>2928018.3575283135</v>
      </c>
      <c r="N6" s="2">
        <f t="shared" si="6"/>
        <v>7899348.0753109129</v>
      </c>
      <c r="O6" s="2">
        <f t="shared" si="7"/>
        <v>1812297.9348794399</v>
      </c>
      <c r="P6" s="2">
        <f t="shared" si="8"/>
        <v>1703895.0000439789</v>
      </c>
      <c r="Q6" s="2">
        <f t="shared" si="9"/>
        <v>0</v>
      </c>
    </row>
    <row r="7" spans="1:17">
      <c r="A7" s="5">
        <v>2011</v>
      </c>
      <c r="B7" s="5">
        <v>2015</v>
      </c>
      <c r="C7" s="12">
        <v>475421.65799999994</v>
      </c>
      <c r="D7" s="12">
        <v>779630.20047391369</v>
      </c>
      <c r="E7" s="12">
        <v>1287502.6167493509</v>
      </c>
      <c r="F7" s="12">
        <v>996636.60277673544</v>
      </c>
      <c r="G7" s="12">
        <v>0</v>
      </c>
      <c r="H7" s="12">
        <v>0</v>
      </c>
      <c r="I7" s="2">
        <f t="shared" si="2"/>
        <v>3539191.0780000002</v>
      </c>
      <c r="J7" s="2"/>
      <c r="K7" s="185">
        <f t="shared" si="3"/>
        <v>2015</v>
      </c>
      <c r="L7" s="2">
        <f t="shared" si="4"/>
        <v>2932188.3430306911</v>
      </c>
      <c r="M7" s="2">
        <f t="shared" si="5"/>
        <v>4341583.8370249141</v>
      </c>
      <c r="N7" s="2">
        <f t="shared" si="6"/>
        <v>9750226.7247520797</v>
      </c>
      <c r="O7" s="2">
        <f t="shared" si="7"/>
        <v>3314778.0023176214</v>
      </c>
      <c r="P7" s="2">
        <f t="shared" si="8"/>
        <v>1702702.5398746943</v>
      </c>
      <c r="Q7" s="2">
        <f t="shared" si="9"/>
        <v>0</v>
      </c>
    </row>
    <row r="8" spans="1:17">
      <c r="A8" s="5">
        <v>2011</v>
      </c>
      <c r="B8" s="5">
        <v>2016</v>
      </c>
      <c r="C8" s="12">
        <v>398799.391</v>
      </c>
      <c r="D8" s="12">
        <v>779630.20047391369</v>
      </c>
      <c r="E8" s="12">
        <v>1237150.1077493511</v>
      </c>
      <c r="F8" s="12">
        <v>996636.60277673544</v>
      </c>
      <c r="G8" s="12">
        <v>0</v>
      </c>
      <c r="H8" s="12">
        <v>0</v>
      </c>
      <c r="I8" s="2">
        <f t="shared" si="2"/>
        <v>3412216.3020000006</v>
      </c>
      <c r="J8" s="2"/>
      <c r="K8" s="185">
        <f t="shared" si="3"/>
        <v>2016</v>
      </c>
      <c r="L8" s="2">
        <f t="shared" si="4"/>
        <v>4071596.2138090152</v>
      </c>
      <c r="M8" s="2">
        <f t="shared" si="5"/>
        <v>6028541.3479601126</v>
      </c>
      <c r="N8" s="2">
        <f t="shared" si="6"/>
        <v>11176612.678867923</v>
      </c>
      <c r="O8" s="2">
        <f t="shared" si="7"/>
        <v>5020161.9389660778</v>
      </c>
      <c r="P8" s="2">
        <f t="shared" si="8"/>
        <v>1611745.7593968685</v>
      </c>
      <c r="Q8" s="2">
        <f t="shared" si="9"/>
        <v>0</v>
      </c>
    </row>
    <row r="9" spans="1:17">
      <c r="A9" s="5">
        <v>2011</v>
      </c>
      <c r="B9" s="5">
        <v>2017</v>
      </c>
      <c r="C9" s="12">
        <v>345411.51699999999</v>
      </c>
      <c r="D9" s="12">
        <v>627482.49829583976</v>
      </c>
      <c r="E9" s="12">
        <v>1231742.2857676847</v>
      </c>
      <c r="F9" s="12">
        <v>993406.59093647567</v>
      </c>
      <c r="G9" s="12">
        <v>0</v>
      </c>
      <c r="H9" s="12">
        <v>0</v>
      </c>
      <c r="I9" s="2">
        <f t="shared" si="2"/>
        <v>3198042.892</v>
      </c>
      <c r="J9" s="2"/>
      <c r="K9" s="185">
        <f t="shared" si="3"/>
        <v>2017</v>
      </c>
      <c r="L9" s="2">
        <f t="shared" si="4"/>
        <v>10812711.592716491</v>
      </c>
      <c r="M9" s="2">
        <f t="shared" si="5"/>
        <v>6644833.4151682397</v>
      </c>
      <c r="N9" s="2">
        <f t="shared" si="6"/>
        <v>13928039.113274029</v>
      </c>
      <c r="O9" s="2">
        <f t="shared" si="7"/>
        <v>5374112.8252654588</v>
      </c>
      <c r="P9" s="2">
        <f t="shared" si="8"/>
        <v>1595073.185575783</v>
      </c>
      <c r="Q9" s="2">
        <f t="shared" si="9"/>
        <v>0</v>
      </c>
    </row>
    <row r="10" spans="1:17">
      <c r="A10" s="5">
        <v>2011</v>
      </c>
      <c r="B10" s="5">
        <v>2018</v>
      </c>
      <c r="C10" s="12">
        <v>344683.68599999999</v>
      </c>
      <c r="D10" s="12">
        <v>625755.96115649911</v>
      </c>
      <c r="E10" s="12">
        <v>1231726.1499070255</v>
      </c>
      <c r="F10" s="12">
        <v>993406.59093647567</v>
      </c>
      <c r="G10" s="12">
        <v>0</v>
      </c>
      <c r="H10" s="12">
        <v>0</v>
      </c>
      <c r="I10" s="2">
        <f t="shared" si="2"/>
        <v>3195572.3880000003</v>
      </c>
      <c r="J10" s="2"/>
      <c r="K10" s="185">
        <f t="shared" si="3"/>
        <v>2018</v>
      </c>
      <c r="L10" s="2">
        <f t="shared" si="4"/>
        <v>17168048.460162241</v>
      </c>
      <c r="M10" s="2">
        <f t="shared" si="5"/>
        <v>7871407.4888555249</v>
      </c>
      <c r="N10" s="2">
        <f t="shared" si="6"/>
        <v>17361337.202007376</v>
      </c>
      <c r="O10" s="2">
        <f t="shared" si="7"/>
        <v>6016951.3688185066</v>
      </c>
      <c r="P10" s="2">
        <f t="shared" si="8"/>
        <v>1591433.6793242262</v>
      </c>
      <c r="Q10" s="2">
        <f t="shared" si="9"/>
        <v>0</v>
      </c>
    </row>
    <row r="11" spans="1:17">
      <c r="A11" s="5">
        <v>2011</v>
      </c>
      <c r="B11" s="5">
        <v>2019</v>
      </c>
      <c r="C11" s="12">
        <v>387745.31199999998</v>
      </c>
      <c r="D11" s="12">
        <v>625755.96115649911</v>
      </c>
      <c r="E11" s="12">
        <v>1231726.1499070255</v>
      </c>
      <c r="F11" s="12">
        <v>993406.59093647567</v>
      </c>
      <c r="G11" s="12">
        <v>0</v>
      </c>
      <c r="H11" s="12">
        <v>0</v>
      </c>
      <c r="I11" s="2">
        <f t="shared" si="2"/>
        <v>3238634.0140000004</v>
      </c>
      <c r="J11" s="2"/>
      <c r="K11" s="185">
        <f t="shared" si="3"/>
        <v>2019</v>
      </c>
      <c r="L11" s="2">
        <f t="shared" si="4"/>
        <v>17607377.069683347</v>
      </c>
      <c r="M11" s="2">
        <f t="shared" si="5"/>
        <v>8282376.9388160408</v>
      </c>
      <c r="N11" s="2">
        <f t="shared" si="6"/>
        <v>18379100.645788152</v>
      </c>
      <c r="O11" s="2">
        <f t="shared" si="7"/>
        <v>6505132.003443867</v>
      </c>
      <c r="P11" s="2">
        <f t="shared" si="8"/>
        <v>1591433.6793242262</v>
      </c>
      <c r="Q11" s="2">
        <f t="shared" si="9"/>
        <v>0</v>
      </c>
    </row>
    <row r="12" spans="1:17">
      <c r="A12" s="5">
        <v>2011</v>
      </c>
      <c r="B12" s="5">
        <v>2020</v>
      </c>
      <c r="C12" s="12">
        <v>253815.29200000002</v>
      </c>
      <c r="D12" s="12">
        <v>522180.43750489922</v>
      </c>
      <c r="E12" s="12">
        <v>1002728.3859256546</v>
      </c>
      <c r="F12" s="12">
        <v>808619.62056944647</v>
      </c>
      <c r="G12" s="12">
        <v>0</v>
      </c>
      <c r="H12" s="12">
        <v>0</v>
      </c>
      <c r="I12" s="2">
        <f t="shared" si="2"/>
        <v>2587343.7360000005</v>
      </c>
      <c r="J12" s="2"/>
      <c r="K12" s="185">
        <f t="shared" si="3"/>
        <v>2020</v>
      </c>
      <c r="L12" s="2">
        <f t="shared" si="4"/>
        <v>17497011.198916033</v>
      </c>
      <c r="M12" s="2">
        <f t="shared" si="5"/>
        <v>8186905.3462602794</v>
      </c>
      <c r="N12" s="2">
        <f t="shared" si="6"/>
        <v>18005605.49062698</v>
      </c>
      <c r="O12" s="2">
        <f t="shared" si="7"/>
        <v>6309705.8968105894</v>
      </c>
      <c r="P12" s="2">
        <f t="shared" si="8"/>
        <v>1538118.8535657835</v>
      </c>
      <c r="Q12" s="2">
        <f t="shared" si="9"/>
        <v>0</v>
      </c>
    </row>
    <row r="13" spans="1:17">
      <c r="A13" s="5">
        <v>2011</v>
      </c>
      <c r="B13" s="5">
        <v>2021</v>
      </c>
      <c r="C13" s="12">
        <v>237879.70266666665</v>
      </c>
      <c r="D13" s="12">
        <v>487655.26295436657</v>
      </c>
      <c r="E13" s="12">
        <v>926395.79793186579</v>
      </c>
      <c r="F13" s="12">
        <v>747023.96378043795</v>
      </c>
      <c r="G13" s="12">
        <v>0</v>
      </c>
      <c r="H13" s="12">
        <v>0</v>
      </c>
      <c r="I13" s="2">
        <f t="shared" si="2"/>
        <v>2398954.7273333371</v>
      </c>
      <c r="J13" s="2"/>
      <c r="K13" s="185">
        <f t="shared" si="3"/>
        <v>2021</v>
      </c>
      <c r="L13" s="2">
        <f>SUMIFS(C:C,$B:$B,$K13)-SUMIFS(C:C,$B:$B,$K13,$A:$A,$K13)/2</f>
        <v>17485463.856305033</v>
      </c>
      <c r="M13" s="2">
        <f t="shared" si="5"/>
        <v>8216764.7201708583</v>
      </c>
      <c r="N13" s="2">
        <f t="shared" si="6"/>
        <v>17978291.868358679</v>
      </c>
      <c r="O13" s="2">
        <f t="shared" si="7"/>
        <v>6304337.8451383552</v>
      </c>
      <c r="P13" s="2">
        <f t="shared" si="8"/>
        <v>1507543.3561081716</v>
      </c>
      <c r="Q13" s="2">
        <f t="shared" si="9"/>
        <v>0</v>
      </c>
    </row>
    <row r="14" spans="1:17">
      <c r="A14" s="5">
        <v>2011</v>
      </c>
      <c r="B14" s="5">
        <v>2022</v>
      </c>
      <c r="C14" s="12">
        <v>184720.35</v>
      </c>
      <c r="D14" s="12">
        <v>435867.50112856599</v>
      </c>
      <c r="E14" s="12">
        <v>811896.91594117892</v>
      </c>
      <c r="F14" s="12">
        <v>654630.47859692236</v>
      </c>
      <c r="G14" s="12">
        <v>0</v>
      </c>
      <c r="H14" s="12">
        <v>0</v>
      </c>
      <c r="I14" s="2">
        <f t="shared" si="2"/>
        <v>2087115.2456666674</v>
      </c>
      <c r="J14" s="2"/>
      <c r="K14" s="185">
        <f t="shared" si="3"/>
        <v>2022</v>
      </c>
      <c r="L14" s="2">
        <f t="shared" si="4"/>
        <v>17087155.55338284</v>
      </c>
      <c r="M14" s="2">
        <f t="shared" si="5"/>
        <v>8161516.6909742504</v>
      </c>
      <c r="N14" s="2">
        <f t="shared" si="6"/>
        <v>17812888.948343419</v>
      </c>
      <c r="O14" s="2">
        <f t="shared" si="7"/>
        <v>6289746.9897100152</v>
      </c>
      <c r="P14" s="2">
        <f t="shared" si="8"/>
        <v>1484469.9979188801</v>
      </c>
      <c r="Q14" s="2">
        <f t="shared" si="9"/>
        <v>0</v>
      </c>
    </row>
    <row r="15" spans="1:17">
      <c r="A15" s="5">
        <v>2011</v>
      </c>
      <c r="B15" s="5">
        <v>2023</v>
      </c>
      <c r="C15" s="12">
        <v>184720.35</v>
      </c>
      <c r="D15" s="12">
        <v>384079.73930276599</v>
      </c>
      <c r="E15" s="12">
        <v>697398.03395049344</v>
      </c>
      <c r="F15" s="12">
        <v>562236.9934134077</v>
      </c>
      <c r="G15" s="12">
        <v>0</v>
      </c>
      <c r="H15" s="12">
        <v>0</v>
      </c>
      <c r="I15" s="2">
        <f t="shared" si="2"/>
        <v>1828435.1166666672</v>
      </c>
      <c r="J15" s="2"/>
      <c r="K15" s="185">
        <f t="shared" si="3"/>
        <v>2023</v>
      </c>
      <c r="L15" s="2">
        <f t="shared" si="4"/>
        <v>16972503.365426704</v>
      </c>
      <c r="M15" s="2">
        <f t="shared" si="5"/>
        <v>8060202.9179536533</v>
      </c>
      <c r="N15" s="2">
        <f t="shared" si="6"/>
        <v>17471203.215739951</v>
      </c>
      <c r="O15" s="2">
        <f t="shared" si="7"/>
        <v>6126714.6591769373</v>
      </c>
      <c r="P15" s="2">
        <f t="shared" si="8"/>
        <v>1456511.866132909</v>
      </c>
      <c r="Q15" s="2">
        <f t="shared" si="9"/>
        <v>0</v>
      </c>
    </row>
    <row r="16" spans="1:17">
      <c r="A16" s="5"/>
      <c r="B16" s="5"/>
      <c r="C16" s="12"/>
      <c r="D16" s="12"/>
      <c r="E16" s="12"/>
      <c r="F16" s="12"/>
      <c r="G16" s="12"/>
      <c r="H16" s="12"/>
      <c r="I16" s="2"/>
    </row>
    <row r="17" spans="1:9">
      <c r="A17" s="5">
        <v>2012</v>
      </c>
      <c r="B17" s="5">
        <v>2012</v>
      </c>
      <c r="C17" s="12">
        <v>341610.75299999997</v>
      </c>
      <c r="D17" s="12">
        <v>1325066.0908225002</v>
      </c>
      <c r="E17" s="12">
        <v>2550233.1158197704</v>
      </c>
      <c r="F17" s="12">
        <v>753503.31076611753</v>
      </c>
      <c r="G17" s="12">
        <v>29486.331591612758</v>
      </c>
      <c r="H17" s="12">
        <v>0</v>
      </c>
      <c r="I17" s="2">
        <f t="shared" si="2"/>
        <v>4999899.6020000009</v>
      </c>
    </row>
    <row r="18" spans="1:9">
      <c r="A18" s="5">
        <v>2012</v>
      </c>
      <c r="B18" s="5">
        <v>2013</v>
      </c>
      <c r="C18" s="12">
        <v>341610.75399999996</v>
      </c>
      <c r="D18" s="12">
        <v>1325066.0908225002</v>
      </c>
      <c r="E18" s="12">
        <v>2550233.1158197704</v>
      </c>
      <c r="F18" s="12">
        <v>753503.31076611753</v>
      </c>
      <c r="G18" s="12">
        <v>29486.331591612758</v>
      </c>
      <c r="H18" s="12">
        <v>0</v>
      </c>
      <c r="I18" s="2">
        <f t="shared" si="2"/>
        <v>4999899.6030000011</v>
      </c>
    </row>
    <row r="19" spans="1:9">
      <c r="A19" s="5">
        <v>2012</v>
      </c>
      <c r="B19" s="5">
        <v>2014</v>
      </c>
      <c r="C19" s="12">
        <v>341610.75399999996</v>
      </c>
      <c r="D19" s="12">
        <v>1308597.3067985</v>
      </c>
      <c r="E19" s="12">
        <v>2481288.6987856054</v>
      </c>
      <c r="F19" s="12">
        <v>737928.20721482567</v>
      </c>
      <c r="G19" s="12">
        <v>28626.754201070198</v>
      </c>
      <c r="H19" s="12">
        <v>0</v>
      </c>
      <c r="I19" s="2">
        <f t="shared" si="2"/>
        <v>4898051.7210000018</v>
      </c>
    </row>
    <row r="20" spans="1:9">
      <c r="A20" s="5">
        <v>2012</v>
      </c>
      <c r="B20" s="5">
        <v>2015</v>
      </c>
      <c r="C20" s="12">
        <v>338452.82699999993</v>
      </c>
      <c r="D20" s="12">
        <v>1048076.4467071999</v>
      </c>
      <c r="E20" s="12">
        <v>2372660.5326305735</v>
      </c>
      <c r="F20" s="12">
        <v>716321.43763044185</v>
      </c>
      <c r="G20" s="12">
        <v>27434.29403178559</v>
      </c>
      <c r="H20" s="12">
        <v>0</v>
      </c>
      <c r="I20" s="2">
        <f t="shared" si="2"/>
        <v>4502945.5380000006</v>
      </c>
    </row>
    <row r="21" spans="1:9">
      <c r="A21" s="5">
        <v>2012</v>
      </c>
      <c r="B21" s="5">
        <v>2016</v>
      </c>
      <c r="C21" s="12">
        <v>294604.984</v>
      </c>
      <c r="D21" s="12">
        <v>1022892.6394022999</v>
      </c>
      <c r="E21" s="12">
        <v>2221610.5589354737</v>
      </c>
      <c r="F21" s="12">
        <v>716321.43763044185</v>
      </c>
      <c r="G21" s="12">
        <v>27434.29403178559</v>
      </c>
      <c r="H21" s="12">
        <v>0</v>
      </c>
      <c r="I21" s="2">
        <f t="shared" si="2"/>
        <v>4282863.9140000008</v>
      </c>
    </row>
    <row r="22" spans="1:9">
      <c r="A22" s="5">
        <v>2012</v>
      </c>
      <c r="B22" s="5">
        <v>2017</v>
      </c>
      <c r="C22" s="12">
        <v>250166.71499999997</v>
      </c>
      <c r="D22" s="12">
        <v>512135.27987480001</v>
      </c>
      <c r="E22" s="12">
        <v>1939413.5535467118</v>
      </c>
      <c r="F22" s="12">
        <v>658114.69753950834</v>
      </c>
      <c r="G22" s="12">
        <v>24221.911038980179</v>
      </c>
      <c r="H22" s="12">
        <v>0</v>
      </c>
      <c r="I22" s="2">
        <f t="shared" si="2"/>
        <v>3384052.1570000006</v>
      </c>
    </row>
    <row r="23" spans="1:9">
      <c r="A23" s="5">
        <v>2012</v>
      </c>
      <c r="B23" s="5">
        <v>2018</v>
      </c>
      <c r="C23" s="12">
        <v>212667.03099999999</v>
      </c>
      <c r="D23" s="12">
        <v>511528.6497678</v>
      </c>
      <c r="E23" s="12">
        <v>1933337.1198920095</v>
      </c>
      <c r="F23" s="12">
        <v>656731.41741452669</v>
      </c>
      <c r="G23" s="12">
        <v>24145.568925664174</v>
      </c>
      <c r="H23" s="12">
        <v>0</v>
      </c>
      <c r="I23" s="2">
        <f t="shared" si="2"/>
        <v>3338409.787</v>
      </c>
    </row>
    <row r="24" spans="1:9">
      <c r="A24" s="5">
        <v>2012</v>
      </c>
      <c r="B24" s="5">
        <v>2019</v>
      </c>
      <c r="C24" s="12">
        <v>212435.89800000002</v>
      </c>
      <c r="D24" s="12">
        <v>511393.77021420002</v>
      </c>
      <c r="E24" s="12">
        <v>1933329.7514456096</v>
      </c>
      <c r="F24" s="12">
        <v>656731.41741452669</v>
      </c>
      <c r="G24" s="12">
        <v>24145.568925664174</v>
      </c>
      <c r="H24" s="12">
        <v>0</v>
      </c>
      <c r="I24" s="2">
        <f t="shared" si="2"/>
        <v>3338036.4060000009</v>
      </c>
    </row>
    <row r="25" spans="1:9">
      <c r="A25" s="5">
        <v>2012</v>
      </c>
      <c r="B25" s="5">
        <v>2020</v>
      </c>
      <c r="C25" s="12">
        <v>195367.89800000002</v>
      </c>
      <c r="D25" s="12">
        <v>506550.44117819995</v>
      </c>
      <c r="E25" s="12">
        <v>1884815.562625194</v>
      </c>
      <c r="F25" s="12">
        <v>645687.32198151515</v>
      </c>
      <c r="G25" s="12">
        <v>23536.054215091128</v>
      </c>
      <c r="H25" s="12">
        <v>0</v>
      </c>
      <c r="I25" s="2">
        <f t="shared" si="2"/>
        <v>3255957.2780000004</v>
      </c>
    </row>
    <row r="26" spans="1:9">
      <c r="A26" s="5">
        <v>2012</v>
      </c>
      <c r="B26" s="5">
        <v>2021</v>
      </c>
      <c r="C26" s="12">
        <v>162248.152</v>
      </c>
      <c r="D26" s="12">
        <v>498370.10881270003</v>
      </c>
      <c r="E26" s="12">
        <v>1802875.6023119912</v>
      </c>
      <c r="F26" s="12">
        <v>627033.9596667079</v>
      </c>
      <c r="G26" s="12">
        <v>22506.590208601305</v>
      </c>
      <c r="H26" s="12">
        <v>0</v>
      </c>
      <c r="I26" s="2">
        <f t="shared" si="2"/>
        <v>3113034.4130000002</v>
      </c>
    </row>
    <row r="27" spans="1:9">
      <c r="A27" s="5">
        <v>2012</v>
      </c>
      <c r="B27" s="5">
        <v>2022</v>
      </c>
      <c r="C27" s="12">
        <v>139829.57</v>
      </c>
      <c r="D27" s="12">
        <v>492414.44533353311</v>
      </c>
      <c r="E27" s="12">
        <v>1743219.4896606442</v>
      </c>
      <c r="F27" s="12">
        <v>613453.44193976396</v>
      </c>
      <c r="G27" s="12">
        <v>21757.092399389301</v>
      </c>
      <c r="H27" s="12">
        <v>0</v>
      </c>
      <c r="I27" s="2">
        <f t="shared" si="2"/>
        <v>3010674.0393333305</v>
      </c>
    </row>
    <row r="28" spans="1:9">
      <c r="A28" s="5">
        <v>2012</v>
      </c>
      <c r="B28" s="5">
        <v>2023</v>
      </c>
      <c r="C28" s="12">
        <v>108197.61</v>
      </c>
      <c r="D28" s="12">
        <v>485902.61463278311</v>
      </c>
      <c r="E28" s="12">
        <v>1677992.4150938347</v>
      </c>
      <c r="F28" s="12">
        <v>598604.71306585462</v>
      </c>
      <c r="G28" s="12">
        <v>20937.603040857863</v>
      </c>
      <c r="H28" s="12">
        <v>0</v>
      </c>
      <c r="I28" s="2">
        <f t="shared" si="2"/>
        <v>2891634.9558333303</v>
      </c>
    </row>
    <row r="29" spans="1:9">
      <c r="A29" s="5"/>
      <c r="B29" s="5"/>
      <c r="C29" s="12"/>
      <c r="D29" s="12"/>
      <c r="E29" s="12"/>
      <c r="F29" s="12"/>
      <c r="G29" s="12"/>
      <c r="H29" s="12"/>
      <c r="I29" s="2"/>
    </row>
    <row r="30" spans="1:9">
      <c r="A30" s="5">
        <v>2013</v>
      </c>
      <c r="B30" s="5">
        <v>2013</v>
      </c>
      <c r="C30" s="12">
        <v>509912.84444401797</v>
      </c>
      <c r="D30" s="12">
        <v>433614.8822333999</v>
      </c>
      <c r="E30" s="12">
        <v>3322692.6820075726</v>
      </c>
      <c r="F30" s="12">
        <v>15163.394472099844</v>
      </c>
      <c r="G30" s="12">
        <v>1675268.2458429087</v>
      </c>
      <c r="H30" s="12">
        <v>0</v>
      </c>
      <c r="I30" s="2">
        <f t="shared" si="2"/>
        <v>5956652.0489999987</v>
      </c>
    </row>
    <row r="31" spans="1:9">
      <c r="A31" s="5">
        <v>2013</v>
      </c>
      <c r="B31" s="5">
        <v>2014</v>
      </c>
      <c r="C31" s="12">
        <v>504382.18544401799</v>
      </c>
      <c r="D31" s="12">
        <v>433614.8822333999</v>
      </c>
      <c r="E31" s="12">
        <v>3322692.6820075726</v>
      </c>
      <c r="F31" s="12">
        <v>15163.394472099844</v>
      </c>
      <c r="G31" s="12">
        <v>1675268.2458429087</v>
      </c>
      <c r="H31" s="12">
        <v>0</v>
      </c>
      <c r="I31" s="2">
        <f t="shared" si="2"/>
        <v>5951121.3899999987</v>
      </c>
    </row>
    <row r="32" spans="1:9">
      <c r="A32" s="5">
        <v>2013</v>
      </c>
      <c r="B32" s="5">
        <v>2015</v>
      </c>
      <c r="C32" s="12">
        <v>495857.94444401795</v>
      </c>
      <c r="D32" s="12">
        <v>428400.11609879998</v>
      </c>
      <c r="E32" s="12">
        <v>3320878.5141421729</v>
      </c>
      <c r="F32" s="12">
        <v>15163.394472099844</v>
      </c>
      <c r="G32" s="12">
        <v>1675268.2458429087</v>
      </c>
      <c r="H32" s="12">
        <v>0</v>
      </c>
      <c r="I32" s="2">
        <f t="shared" si="2"/>
        <v>5935568.2149999989</v>
      </c>
    </row>
    <row r="33" spans="1:9">
      <c r="A33" s="5">
        <v>2013</v>
      </c>
      <c r="B33" s="5">
        <v>2016</v>
      </c>
      <c r="C33" s="12">
        <v>449261.80472234229</v>
      </c>
      <c r="D33" s="12">
        <v>380862.40110440005</v>
      </c>
      <c r="E33" s="12">
        <v>3140582.7855605935</v>
      </c>
      <c r="F33" s="12">
        <v>14340.115247581674</v>
      </c>
      <c r="G33" s="12">
        <v>1584311.465365083</v>
      </c>
      <c r="H33" s="12">
        <v>0</v>
      </c>
      <c r="I33" s="2">
        <f t="shared" si="2"/>
        <v>5569358.5720000006</v>
      </c>
    </row>
    <row r="34" spans="1:9">
      <c r="A34" s="5">
        <v>2013</v>
      </c>
      <c r="B34" s="5">
        <v>2017</v>
      </c>
      <c r="C34" s="12">
        <v>431195.53376327502</v>
      </c>
      <c r="D34" s="12">
        <v>306509.36511989997</v>
      </c>
      <c r="E34" s="12">
        <v>2993580.9188710237</v>
      </c>
      <c r="F34" s="12">
        <v>14218.282708998424</v>
      </c>
      <c r="G34" s="12">
        <v>1570851.2745368029</v>
      </c>
      <c r="H34" s="12">
        <v>0</v>
      </c>
      <c r="I34" s="2">
        <f t="shared" si="2"/>
        <v>5316355.375</v>
      </c>
    </row>
    <row r="35" spans="1:9">
      <c r="A35" s="5">
        <v>2013</v>
      </c>
      <c r="B35" s="5">
        <v>2018</v>
      </c>
      <c r="C35" s="12">
        <v>409146.387826422</v>
      </c>
      <c r="D35" s="12">
        <v>305938.87855549995</v>
      </c>
      <c r="E35" s="12">
        <v>2986967.3618610282</v>
      </c>
      <c r="F35" s="12">
        <v>14186.031358487211</v>
      </c>
      <c r="G35" s="12">
        <v>1567288.1103985622</v>
      </c>
      <c r="H35" s="12">
        <v>0</v>
      </c>
      <c r="I35" s="2">
        <f t="shared" si="2"/>
        <v>5283526.7699999996</v>
      </c>
    </row>
    <row r="36" spans="1:9">
      <c r="A36" s="5">
        <v>2013</v>
      </c>
      <c r="B36" s="5">
        <v>2019</v>
      </c>
      <c r="C36" s="12">
        <v>400888.36882642203</v>
      </c>
      <c r="D36" s="12">
        <v>305938.87855549995</v>
      </c>
      <c r="E36" s="12">
        <v>2986967.3618610282</v>
      </c>
      <c r="F36" s="12">
        <v>14186.031358487211</v>
      </c>
      <c r="G36" s="12">
        <v>1567288.1103985622</v>
      </c>
      <c r="H36" s="12">
        <v>0</v>
      </c>
      <c r="I36" s="2">
        <f t="shared" si="2"/>
        <v>5275268.7510000002</v>
      </c>
    </row>
    <row r="37" spans="1:9">
      <c r="A37" s="5">
        <v>2013</v>
      </c>
      <c r="B37" s="5">
        <v>2020</v>
      </c>
      <c r="C37" s="12">
        <v>398791.68105910841</v>
      </c>
      <c r="D37" s="12">
        <v>297500.40346459998</v>
      </c>
      <c r="E37" s="12">
        <v>2889141.5065759243</v>
      </c>
      <c r="F37" s="12">
        <v>13708.978549674819</v>
      </c>
      <c r="G37" s="12">
        <v>1514582.7993506924</v>
      </c>
      <c r="H37" s="12">
        <v>0</v>
      </c>
      <c r="I37" s="2">
        <f t="shared" si="2"/>
        <v>5113725.3689999999</v>
      </c>
    </row>
    <row r="38" spans="1:9">
      <c r="A38" s="5">
        <v>2013</v>
      </c>
      <c r="B38" s="5">
        <v>2021</v>
      </c>
      <c r="C38" s="12">
        <v>287813.36284048646</v>
      </c>
      <c r="D38" s="12">
        <v>292769.8846164</v>
      </c>
      <c r="E38" s="12">
        <v>2834301.3787942454</v>
      </c>
      <c r="F38" s="12">
        <v>13441.547849297756</v>
      </c>
      <c r="G38" s="12">
        <v>1485036.7658995704</v>
      </c>
      <c r="H38" s="12">
        <v>0</v>
      </c>
      <c r="I38" s="2">
        <f t="shared" si="2"/>
        <v>4913362.9400000004</v>
      </c>
    </row>
    <row r="39" spans="1:9">
      <c r="A39" s="5">
        <v>2013</v>
      </c>
      <c r="B39" s="5">
        <v>2022</v>
      </c>
      <c r="C39" s="12">
        <v>286703.01811813941</v>
      </c>
      <c r="D39" s="12">
        <v>289195.68429379998</v>
      </c>
      <c r="E39" s="12">
        <v>2792866.2616964062</v>
      </c>
      <c r="F39" s="12">
        <v>13239.487372163298</v>
      </c>
      <c r="G39" s="12">
        <v>1462712.9055194908</v>
      </c>
      <c r="H39" s="12">
        <v>0</v>
      </c>
      <c r="I39" s="2">
        <f t="shared" si="2"/>
        <v>4844717.3569999998</v>
      </c>
    </row>
    <row r="40" spans="1:9">
      <c r="A40" s="5">
        <v>2013</v>
      </c>
      <c r="B40" s="5">
        <v>2023</v>
      </c>
      <c r="C40" s="12">
        <v>212347.35773160917</v>
      </c>
      <c r="D40" s="12">
        <v>284850.60495413351</v>
      </c>
      <c r="E40" s="12">
        <v>2742494.4708093428</v>
      </c>
      <c r="F40" s="12">
        <v>12993.846746200448</v>
      </c>
      <c r="G40" s="12">
        <v>1435574.263092051</v>
      </c>
      <c r="H40" s="12">
        <v>0</v>
      </c>
      <c r="I40" s="2">
        <f t="shared" si="2"/>
        <v>4688260.5433333367</v>
      </c>
    </row>
    <row r="41" spans="1:9">
      <c r="A41" s="5"/>
      <c r="B41" s="5"/>
      <c r="C41" s="12"/>
      <c r="D41" s="12"/>
      <c r="E41" s="12"/>
      <c r="F41" s="12"/>
      <c r="G41" s="12"/>
      <c r="H41" s="12"/>
      <c r="I41" s="2"/>
    </row>
    <row r="42" spans="1:9">
      <c r="A42" s="5">
        <v>2014</v>
      </c>
      <c r="B42" s="5">
        <v>2014</v>
      </c>
      <c r="C42" s="12">
        <v>1044173.8065866734</v>
      </c>
      <c r="D42" s="12">
        <v>812351.93604499998</v>
      </c>
      <c r="E42" s="12">
        <v>1615728.1555367685</v>
      </c>
      <c r="F42" s="12">
        <v>125139.46083155811</v>
      </c>
      <c r="G42" s="12">
        <v>0</v>
      </c>
      <c r="H42" s="12">
        <v>0</v>
      </c>
      <c r="I42" s="2">
        <f t="shared" si="2"/>
        <v>3597393.3590000002</v>
      </c>
    </row>
    <row r="43" spans="1:9">
      <c r="A43" s="5">
        <v>2014</v>
      </c>
      <c r="B43" s="5">
        <v>2015</v>
      </c>
      <c r="C43" s="12">
        <v>1043234.0635866734</v>
      </c>
      <c r="D43" s="12">
        <v>812351.93604499998</v>
      </c>
      <c r="E43" s="12">
        <v>1615728.1555367685</v>
      </c>
      <c r="F43" s="12">
        <v>125139.46083155811</v>
      </c>
      <c r="G43" s="12">
        <v>0</v>
      </c>
      <c r="H43" s="12">
        <v>0</v>
      </c>
      <c r="I43" s="2">
        <f t="shared" si="2"/>
        <v>3596453.6160000004</v>
      </c>
    </row>
    <row r="44" spans="1:9">
      <c r="A44" s="5">
        <v>2014</v>
      </c>
      <c r="B44" s="5">
        <v>2016</v>
      </c>
      <c r="C44" s="12">
        <v>998675.83358667325</v>
      </c>
      <c r="D44" s="12">
        <v>803518.24587949982</v>
      </c>
      <c r="E44" s="12">
        <v>1613884.1107022685</v>
      </c>
      <c r="F44" s="12">
        <v>125139.46083155811</v>
      </c>
      <c r="G44" s="12">
        <v>0</v>
      </c>
      <c r="H44" s="12">
        <v>0</v>
      </c>
      <c r="I44" s="2">
        <f t="shared" si="2"/>
        <v>3541217.6509999996</v>
      </c>
    </row>
    <row r="45" spans="1:9">
      <c r="A45" s="5">
        <v>2014</v>
      </c>
      <c r="B45" s="5">
        <v>2017</v>
      </c>
      <c r="C45" s="12">
        <v>839304.47495321499</v>
      </c>
      <c r="D45" s="12">
        <v>724614.8898776999</v>
      </c>
      <c r="E45" s="12">
        <v>1534156.1867835219</v>
      </c>
      <c r="F45" s="12">
        <v>118345.15638556321</v>
      </c>
      <c r="G45" s="12">
        <v>0</v>
      </c>
      <c r="H45" s="12">
        <v>0</v>
      </c>
      <c r="I45" s="2">
        <f t="shared" si="2"/>
        <v>3216420.7080000001</v>
      </c>
    </row>
    <row r="46" spans="1:9">
      <c r="A46" s="5">
        <v>2014</v>
      </c>
      <c r="B46" s="5">
        <v>2018</v>
      </c>
      <c r="C46" s="12">
        <v>810606.49514529551</v>
      </c>
      <c r="D46" s="12">
        <v>533629.44161079999</v>
      </c>
      <c r="E46" s="12">
        <v>1237458.3663568201</v>
      </c>
      <c r="F46" s="12">
        <v>117339.70488708427</v>
      </c>
      <c r="G46" s="12">
        <v>0</v>
      </c>
      <c r="H46" s="12">
        <v>0</v>
      </c>
      <c r="I46" s="2">
        <f t="shared" si="2"/>
        <v>2699034.0079999999</v>
      </c>
    </row>
    <row r="47" spans="1:9">
      <c r="A47" s="5">
        <v>2014</v>
      </c>
      <c r="B47" s="5">
        <v>2019</v>
      </c>
      <c r="C47" s="12">
        <v>793126.19147588476</v>
      </c>
      <c r="D47" s="12">
        <v>532726.68541879999</v>
      </c>
      <c r="E47" s="12">
        <v>1234791.8790366715</v>
      </c>
      <c r="F47" s="12">
        <v>117073.5430686437</v>
      </c>
      <c r="G47" s="12">
        <v>0</v>
      </c>
      <c r="H47" s="12">
        <v>0</v>
      </c>
      <c r="I47" s="2">
        <f t="shared" si="2"/>
        <v>2677718.2989999996</v>
      </c>
    </row>
    <row r="48" spans="1:9">
      <c r="A48" s="5">
        <v>2014</v>
      </c>
      <c r="B48" s="5">
        <v>2020</v>
      </c>
      <c r="C48" s="12">
        <v>791723.0284758847</v>
      </c>
      <c r="D48" s="12">
        <v>532726.68541879999</v>
      </c>
      <c r="E48" s="12">
        <v>1234791.8790366715</v>
      </c>
      <c r="F48" s="12">
        <v>117073.5430686437</v>
      </c>
      <c r="G48" s="12">
        <v>0</v>
      </c>
      <c r="H48" s="12">
        <v>0</v>
      </c>
      <c r="I48" s="2">
        <f t="shared" si="2"/>
        <v>2676315.1359999999</v>
      </c>
    </row>
    <row r="49" spans="1:9">
      <c r="A49" s="5">
        <v>2014</v>
      </c>
      <c r="B49" s="5">
        <v>2021</v>
      </c>
      <c r="C49" s="12">
        <v>789865.91508781642</v>
      </c>
      <c r="D49" s="12">
        <v>519373.3723938</v>
      </c>
      <c r="E49" s="12">
        <v>1195349.956423817</v>
      </c>
      <c r="F49" s="12">
        <v>113136.55309456663</v>
      </c>
      <c r="G49" s="12">
        <v>0</v>
      </c>
      <c r="H49" s="12">
        <v>0</v>
      </c>
      <c r="I49" s="2">
        <f t="shared" si="2"/>
        <v>2617725.7970000003</v>
      </c>
    </row>
    <row r="50" spans="1:9">
      <c r="A50" s="5">
        <v>2014</v>
      </c>
      <c r="B50" s="5">
        <v>2022</v>
      </c>
      <c r="C50" s="12">
        <v>660815.08322561975</v>
      </c>
      <c r="D50" s="12">
        <v>511887.64811140002</v>
      </c>
      <c r="E50" s="12">
        <v>1173239.2369870136</v>
      </c>
      <c r="F50" s="12">
        <v>110929.51867596667</v>
      </c>
      <c r="G50" s="12">
        <v>0</v>
      </c>
      <c r="H50" s="12">
        <v>0</v>
      </c>
      <c r="I50" s="2">
        <f t="shared" si="2"/>
        <v>2456871.4870000002</v>
      </c>
    </row>
    <row r="51" spans="1:9">
      <c r="A51" s="5">
        <v>2014</v>
      </c>
      <c r="B51" s="5">
        <v>2023</v>
      </c>
      <c r="C51" s="12">
        <v>660262.36565601558</v>
      </c>
      <c r="D51" s="12">
        <v>506231.71932899999</v>
      </c>
      <c r="E51" s="12">
        <v>1156533.2176701904</v>
      </c>
      <c r="F51" s="12">
        <v>109261.9673447941</v>
      </c>
      <c r="G51" s="12">
        <v>0</v>
      </c>
      <c r="H51" s="12">
        <v>0</v>
      </c>
      <c r="I51" s="2">
        <f t="shared" si="2"/>
        <v>2432289.27</v>
      </c>
    </row>
    <row r="52" spans="1:9">
      <c r="A52" s="5"/>
      <c r="B52" s="5"/>
      <c r="C52" s="12"/>
      <c r="D52" s="12"/>
      <c r="E52" s="12"/>
      <c r="F52" s="12"/>
      <c r="G52" s="12"/>
      <c r="H52" s="12"/>
      <c r="I52" s="2"/>
    </row>
    <row r="53" spans="1:9">
      <c r="A53" s="5">
        <v>2015</v>
      </c>
      <c r="B53" s="5">
        <v>2015</v>
      </c>
      <c r="C53" s="12">
        <v>1158443.7000000002</v>
      </c>
      <c r="D53" s="12">
        <v>2546250.2754000002</v>
      </c>
      <c r="E53" s="12">
        <v>2306913.8113864264</v>
      </c>
      <c r="F53" s="12">
        <v>2923034.2132135723</v>
      </c>
      <c r="G53" s="12">
        <v>0</v>
      </c>
      <c r="H53" s="12">
        <v>0</v>
      </c>
      <c r="I53" s="2">
        <f t="shared" si="2"/>
        <v>8934642</v>
      </c>
    </row>
    <row r="54" spans="1:9">
      <c r="A54" s="5">
        <v>2015</v>
      </c>
      <c r="B54" s="5">
        <v>2016</v>
      </c>
      <c r="C54" s="12">
        <v>1141796.7000000002</v>
      </c>
      <c r="D54" s="12">
        <v>2548723.0751</v>
      </c>
      <c r="E54" s="12">
        <v>2307430.0116864266</v>
      </c>
      <c r="F54" s="12">
        <v>2923034.2132135723</v>
      </c>
      <c r="G54" s="12">
        <v>0</v>
      </c>
      <c r="H54" s="12">
        <v>0</v>
      </c>
      <c r="I54" s="2">
        <f t="shared" si="2"/>
        <v>8920984</v>
      </c>
    </row>
    <row r="55" spans="1:9">
      <c r="A55" s="5">
        <v>2015</v>
      </c>
      <c r="B55" s="5">
        <v>2017</v>
      </c>
      <c r="C55" s="12">
        <v>1140893.6700000002</v>
      </c>
      <c r="D55" s="12">
        <v>2551904.2039999999</v>
      </c>
      <c r="E55" s="12">
        <v>2307761.7071337323</v>
      </c>
      <c r="F55" s="12">
        <v>2920499.4188662665</v>
      </c>
      <c r="G55" s="12">
        <v>0</v>
      </c>
      <c r="H55" s="12">
        <v>0</v>
      </c>
      <c r="I55" s="2">
        <f t="shared" si="2"/>
        <v>8921059</v>
      </c>
    </row>
    <row r="56" spans="1:9">
      <c r="A56" s="5">
        <v>2015</v>
      </c>
      <c r="B56" s="5">
        <v>2018</v>
      </c>
      <c r="C56" s="12">
        <v>1140895.5850000002</v>
      </c>
      <c r="D56" s="12">
        <v>2584529.9779000003</v>
      </c>
      <c r="E56" s="12">
        <v>2329902.3349522958</v>
      </c>
      <c r="F56" s="12">
        <v>2923477.1021477045</v>
      </c>
      <c r="G56" s="12">
        <v>0</v>
      </c>
      <c r="H56" s="12">
        <v>0</v>
      </c>
      <c r="I56" s="2">
        <f t="shared" si="2"/>
        <v>8978805</v>
      </c>
    </row>
    <row r="57" spans="1:9">
      <c r="A57" s="5">
        <v>2015</v>
      </c>
      <c r="B57" s="5">
        <v>2019</v>
      </c>
      <c r="C57" s="12">
        <v>1137703.5850000002</v>
      </c>
      <c r="D57" s="12">
        <v>2584529.9779000003</v>
      </c>
      <c r="E57" s="12">
        <v>2329902.3349522958</v>
      </c>
      <c r="F57" s="12">
        <v>2923477.1021477045</v>
      </c>
      <c r="G57" s="12">
        <v>0</v>
      </c>
      <c r="H57" s="12">
        <v>0</v>
      </c>
      <c r="I57" s="2">
        <f t="shared" si="2"/>
        <v>8975613</v>
      </c>
    </row>
    <row r="58" spans="1:9">
      <c r="A58" s="5">
        <v>2015</v>
      </c>
      <c r="B58" s="5">
        <v>2020</v>
      </c>
      <c r="C58" s="12">
        <v>1131598.5850000002</v>
      </c>
      <c r="D58" s="12">
        <v>2584529.9779000003</v>
      </c>
      <c r="E58" s="12">
        <v>2329902.3349522958</v>
      </c>
      <c r="F58" s="12">
        <v>2923477.1021477045</v>
      </c>
      <c r="G58" s="12">
        <v>0</v>
      </c>
      <c r="H58" s="12">
        <v>0</v>
      </c>
      <c r="I58" s="2">
        <f t="shared" si="2"/>
        <v>8969508</v>
      </c>
    </row>
    <row r="59" spans="1:9">
      <c r="A59" s="5">
        <v>2015</v>
      </c>
      <c r="B59" s="5">
        <v>2021</v>
      </c>
      <c r="C59" s="12">
        <v>1130767.4100000001</v>
      </c>
      <c r="D59" s="12">
        <v>2594010.9828999997</v>
      </c>
      <c r="E59" s="12">
        <v>2329509.3835550896</v>
      </c>
      <c r="F59" s="12">
        <v>2891201.2235449096</v>
      </c>
      <c r="G59" s="12">
        <v>0</v>
      </c>
      <c r="H59" s="12">
        <v>0</v>
      </c>
      <c r="I59" s="2">
        <f t="shared" si="2"/>
        <v>8945489</v>
      </c>
    </row>
    <row r="60" spans="1:9">
      <c r="A60" s="5">
        <v>2015</v>
      </c>
      <c r="B60" s="5">
        <v>2022</v>
      </c>
      <c r="C60" s="12">
        <v>1130175.4100000001</v>
      </c>
      <c r="D60" s="12">
        <v>2594010.9828999997</v>
      </c>
      <c r="E60" s="12">
        <v>2329509.3835550896</v>
      </c>
      <c r="F60" s="12">
        <v>2891201.2235449096</v>
      </c>
      <c r="G60" s="12">
        <v>0</v>
      </c>
      <c r="H60" s="12">
        <v>0</v>
      </c>
      <c r="I60" s="2">
        <f t="shared" si="2"/>
        <v>8944897</v>
      </c>
    </row>
    <row r="61" spans="1:9">
      <c r="A61" s="5">
        <v>2015</v>
      </c>
      <c r="B61" s="5">
        <v>2023</v>
      </c>
      <c r="C61" s="12">
        <v>1122196.56</v>
      </c>
      <c r="D61" s="12">
        <v>2596458.8928999999</v>
      </c>
      <c r="E61" s="12">
        <v>2329367.5426369263</v>
      </c>
      <c r="F61" s="12">
        <v>2882673.0044630738</v>
      </c>
      <c r="G61" s="12">
        <v>0</v>
      </c>
      <c r="H61" s="12">
        <v>0</v>
      </c>
      <c r="I61" s="2">
        <f t="shared" si="2"/>
        <v>8930696</v>
      </c>
    </row>
    <row r="62" spans="1:9">
      <c r="A62" s="5"/>
      <c r="B62" s="5"/>
      <c r="C62" s="12"/>
      <c r="D62" s="12"/>
      <c r="E62" s="12"/>
      <c r="F62" s="12"/>
      <c r="G62" s="12"/>
      <c r="H62" s="12"/>
      <c r="I62" s="2"/>
    </row>
    <row r="63" spans="1:9">
      <c r="A63" s="5">
        <v>2016</v>
      </c>
      <c r="B63" s="5">
        <v>2016</v>
      </c>
      <c r="C63" s="12">
        <v>1576915.0009999999</v>
      </c>
      <c r="D63" s="12">
        <v>985829.57200000004</v>
      </c>
      <c r="E63" s="12">
        <v>1311910.2084676218</v>
      </c>
      <c r="F63" s="12">
        <v>489380.21853237826</v>
      </c>
      <c r="G63" s="12">
        <v>0</v>
      </c>
      <c r="H63" s="12">
        <v>0</v>
      </c>
      <c r="I63" s="2">
        <f t="shared" si="2"/>
        <v>4364035</v>
      </c>
    </row>
    <row r="64" spans="1:9">
      <c r="A64" s="5">
        <v>2016</v>
      </c>
      <c r="B64" s="5">
        <v>2017</v>
      </c>
      <c r="C64" s="12">
        <v>1576915.014</v>
      </c>
      <c r="D64" s="12">
        <v>985830.00800000003</v>
      </c>
      <c r="E64" s="12">
        <v>1311910.746514638</v>
      </c>
      <c r="F64" s="12">
        <v>489380.23148536193</v>
      </c>
      <c r="G64" s="12">
        <v>0</v>
      </c>
      <c r="H64" s="12">
        <v>0</v>
      </c>
      <c r="I64" s="2">
        <f t="shared" si="2"/>
        <v>4364036</v>
      </c>
    </row>
    <row r="65" spans="1:12">
      <c r="A65" s="5">
        <v>2016</v>
      </c>
      <c r="B65" s="5">
        <v>2018</v>
      </c>
      <c r="C65" s="12">
        <v>1577041.9199999999</v>
      </c>
      <c r="D65" s="12">
        <v>990086.24</v>
      </c>
      <c r="E65" s="12">
        <v>1317163.1614875132</v>
      </c>
      <c r="F65" s="12">
        <v>489506.67851248675</v>
      </c>
      <c r="G65" s="12">
        <v>0</v>
      </c>
      <c r="H65" s="12">
        <v>0</v>
      </c>
      <c r="I65" s="2">
        <f t="shared" si="2"/>
        <v>4373798</v>
      </c>
    </row>
    <row r="66" spans="1:12">
      <c r="A66" s="5">
        <v>2016</v>
      </c>
      <c r="B66" s="5">
        <v>2019</v>
      </c>
      <c r="C66" s="12">
        <v>1577041.9199999999</v>
      </c>
      <c r="D66" s="12">
        <v>990086.24</v>
      </c>
      <c r="E66" s="12">
        <v>1317163.1614875132</v>
      </c>
      <c r="F66" s="12">
        <v>489506.67851248675</v>
      </c>
      <c r="G66" s="12">
        <v>0</v>
      </c>
      <c r="H66" s="12">
        <v>0</v>
      </c>
      <c r="I66" s="2">
        <f t="shared" si="2"/>
        <v>4373798</v>
      </c>
    </row>
    <row r="67" spans="1:12">
      <c r="A67" s="5">
        <v>2016</v>
      </c>
      <c r="B67" s="5">
        <v>2020</v>
      </c>
      <c r="C67" s="12">
        <v>1577041.9199999999</v>
      </c>
      <c r="D67" s="12">
        <v>990086.24</v>
      </c>
      <c r="E67" s="12">
        <v>1317163.1614875132</v>
      </c>
      <c r="F67" s="12">
        <v>489506.67851248675</v>
      </c>
      <c r="G67" s="12">
        <v>0</v>
      </c>
      <c r="H67" s="12">
        <v>0</v>
      </c>
      <c r="I67" s="2">
        <f t="shared" si="2"/>
        <v>4373798</v>
      </c>
    </row>
    <row r="68" spans="1:12">
      <c r="A68" s="5">
        <v>2016</v>
      </c>
      <c r="B68" s="5">
        <v>2021</v>
      </c>
      <c r="C68" s="12">
        <v>1576233.0989999999</v>
      </c>
      <c r="D68" s="12">
        <v>962959.62800000003</v>
      </c>
      <c r="E68" s="12">
        <v>1283687.4902759399</v>
      </c>
      <c r="F68" s="12">
        <v>488700.78272406</v>
      </c>
      <c r="G68" s="12">
        <v>0</v>
      </c>
      <c r="H68" s="12">
        <v>0</v>
      </c>
      <c r="I68" s="2">
        <f t="shared" ref="I68:I100" si="10">SUM(C68:H68)</f>
        <v>4311581</v>
      </c>
    </row>
    <row r="69" spans="1:12">
      <c r="A69" s="5">
        <v>2016</v>
      </c>
      <c r="B69" s="5">
        <v>2022</v>
      </c>
      <c r="C69" s="12">
        <v>1576233.0989999999</v>
      </c>
      <c r="D69" s="12">
        <v>962959.62800000003</v>
      </c>
      <c r="E69" s="12">
        <v>1283687.4902759399</v>
      </c>
      <c r="F69" s="12">
        <v>488700.78272406</v>
      </c>
      <c r="G69" s="12">
        <v>0</v>
      </c>
      <c r="H69" s="12">
        <v>0</v>
      </c>
      <c r="I69" s="2">
        <f t="shared" si="10"/>
        <v>4311581</v>
      </c>
    </row>
    <row r="70" spans="1:12">
      <c r="A70" s="5">
        <v>2016</v>
      </c>
      <c r="B70" s="5">
        <v>2023</v>
      </c>
      <c r="C70" s="12">
        <v>1576100.0989999999</v>
      </c>
      <c r="D70" s="12">
        <v>962959.62800000003</v>
      </c>
      <c r="E70" s="12">
        <v>1283687.4902759399</v>
      </c>
      <c r="F70" s="12">
        <v>488700.78272406</v>
      </c>
      <c r="G70" s="12">
        <v>0</v>
      </c>
      <c r="H70" s="12">
        <v>0</v>
      </c>
      <c r="I70" s="2">
        <f t="shared" si="10"/>
        <v>4311448</v>
      </c>
    </row>
    <row r="71" spans="1:12">
      <c r="A71" s="5"/>
      <c r="B71" s="5"/>
      <c r="C71" s="12"/>
      <c r="D71" s="12"/>
      <c r="E71" s="12"/>
      <c r="F71" s="12"/>
      <c r="G71" s="12"/>
      <c r="H71" s="12"/>
      <c r="I71" s="2"/>
    </row>
    <row r="72" spans="1:12">
      <c r="A72" s="5">
        <v>2017</v>
      </c>
      <c r="B72" s="5">
        <v>2017</v>
      </c>
      <c r="C72" s="12">
        <v>12457649.335999999</v>
      </c>
      <c r="D72" s="12">
        <v>1872714.34</v>
      </c>
      <c r="E72" s="12">
        <v>5218947.4293134324</v>
      </c>
      <c r="F72" s="12">
        <v>360296.89468656719</v>
      </c>
      <c r="G72" s="12">
        <v>0</v>
      </c>
      <c r="H72" s="12">
        <v>0</v>
      </c>
      <c r="I72" s="2">
        <f t="shared" si="10"/>
        <v>19909608</v>
      </c>
      <c r="J72" s="2"/>
      <c r="K72" s="2"/>
    </row>
    <row r="73" spans="1:12">
      <c r="A73" s="5">
        <v>2017</v>
      </c>
      <c r="B73" s="5">
        <v>2018</v>
      </c>
      <c r="C73" s="12">
        <v>12269709.416000001</v>
      </c>
      <c r="D73" s="12">
        <v>1963209.54</v>
      </c>
      <c r="E73" s="12">
        <v>5395955.517671641</v>
      </c>
      <c r="F73" s="12">
        <v>377707.52632835822</v>
      </c>
      <c r="G73" s="12">
        <v>0</v>
      </c>
      <c r="H73" s="12">
        <v>0</v>
      </c>
      <c r="I73" s="2">
        <f t="shared" si="10"/>
        <v>20006582</v>
      </c>
      <c r="J73" s="2"/>
      <c r="K73" s="2"/>
    </row>
    <row r="74" spans="1:12">
      <c r="A74" s="5">
        <v>2017</v>
      </c>
      <c r="B74" s="5">
        <v>2019</v>
      </c>
      <c r="C74" s="12">
        <v>12269709.416000001</v>
      </c>
      <c r="D74" s="12">
        <v>1963209.54</v>
      </c>
      <c r="E74" s="12">
        <v>5395955.517671641</v>
      </c>
      <c r="F74" s="12">
        <v>377707.52632835822</v>
      </c>
      <c r="G74" s="12">
        <v>0</v>
      </c>
      <c r="H74" s="12">
        <v>0</v>
      </c>
      <c r="I74" s="2">
        <f t="shared" si="10"/>
        <v>20006582</v>
      </c>
      <c r="J74" s="2"/>
      <c r="K74" s="2"/>
    </row>
    <row r="75" spans="1:12">
      <c r="A75" s="5">
        <v>2017</v>
      </c>
      <c r="B75" s="5">
        <v>2020</v>
      </c>
      <c r="C75" s="12">
        <v>12269709.416000001</v>
      </c>
      <c r="D75" s="12">
        <v>1963209.54</v>
      </c>
      <c r="E75" s="12">
        <v>5395955.517671641</v>
      </c>
      <c r="F75" s="12">
        <v>377707.52632835822</v>
      </c>
      <c r="G75" s="12">
        <v>0</v>
      </c>
      <c r="H75" s="12">
        <v>0</v>
      </c>
      <c r="I75" s="2">
        <f t="shared" si="10"/>
        <v>20006582</v>
      </c>
      <c r="J75" s="2"/>
      <c r="K75" s="2"/>
    </row>
    <row r="76" spans="1:12">
      <c r="A76" s="5">
        <v>2017</v>
      </c>
      <c r="B76" s="5">
        <v>2021</v>
      </c>
      <c r="C76" s="12">
        <v>12269709.416000001</v>
      </c>
      <c r="D76" s="12">
        <v>1963209.54</v>
      </c>
      <c r="E76" s="12">
        <v>5395955.517671641</v>
      </c>
      <c r="F76" s="12">
        <v>377707.52632835822</v>
      </c>
      <c r="G76" s="12">
        <v>0</v>
      </c>
      <c r="H76" s="12">
        <v>0</v>
      </c>
      <c r="I76" s="2">
        <f t="shared" si="10"/>
        <v>20006582</v>
      </c>
      <c r="J76" s="2"/>
      <c r="K76" s="2"/>
    </row>
    <row r="77" spans="1:12">
      <c r="A77" s="5">
        <v>2017</v>
      </c>
      <c r="B77" s="5">
        <v>2022</v>
      </c>
      <c r="C77" s="12">
        <v>11953855.304</v>
      </c>
      <c r="D77" s="12">
        <v>1867702.26</v>
      </c>
      <c r="E77" s="12">
        <v>5209143.8297910448</v>
      </c>
      <c r="F77" s="12">
        <v>359332.60620895523</v>
      </c>
      <c r="G77" s="12">
        <v>0</v>
      </c>
      <c r="H77" s="12">
        <v>0</v>
      </c>
      <c r="I77" s="2">
        <f t="shared" si="10"/>
        <v>19390033.999999996</v>
      </c>
      <c r="J77" s="2"/>
      <c r="K77" s="2"/>
    </row>
    <row r="78" spans="1:12">
      <c r="A78" s="5">
        <v>2017</v>
      </c>
      <c r="B78" s="5">
        <v>2023</v>
      </c>
      <c r="C78" s="12">
        <v>11953855.304</v>
      </c>
      <c r="D78" s="12">
        <v>1867702.26</v>
      </c>
      <c r="E78" s="12">
        <v>5209143.8297910448</v>
      </c>
      <c r="F78" s="12">
        <v>359332.60620895523</v>
      </c>
      <c r="G78" s="12">
        <v>0</v>
      </c>
      <c r="H78" s="12">
        <v>0</v>
      </c>
      <c r="I78" s="2">
        <f t="shared" si="10"/>
        <v>19390033.999999996</v>
      </c>
      <c r="J78" s="2"/>
      <c r="K78" s="2"/>
    </row>
    <row r="79" spans="1:12">
      <c r="A79" s="5"/>
      <c r="B79" s="5"/>
      <c r="C79" s="12"/>
      <c r="D79" s="12"/>
      <c r="E79" s="12"/>
      <c r="F79" s="12"/>
      <c r="G79" s="12"/>
      <c r="H79" s="12"/>
      <c r="I79" s="2"/>
    </row>
    <row r="80" spans="1:12">
      <c r="A80" s="5">
        <v>2018</v>
      </c>
      <c r="B80" s="5">
        <v>2018</v>
      </c>
      <c r="C80" s="12">
        <v>806595.87838103855</v>
      </c>
      <c r="D80" s="12">
        <v>713457.59972985089</v>
      </c>
      <c r="E80" s="12">
        <v>1857654.3797580935</v>
      </c>
      <c r="F80" s="12">
        <v>889192.63446676824</v>
      </c>
      <c r="G80" s="12">
        <v>0</v>
      </c>
      <c r="H80" s="12">
        <v>0</v>
      </c>
      <c r="I80" s="2">
        <f t="shared" si="10"/>
        <v>4266900.4923357517</v>
      </c>
      <c r="J80" s="2"/>
      <c r="K80" s="2"/>
      <c r="L80" s="2"/>
    </row>
    <row r="81" spans="1:12">
      <c r="A81" s="5">
        <v>2018</v>
      </c>
      <c r="B81" s="5">
        <v>2019</v>
      </c>
      <c r="C81" s="12">
        <v>806595.87838103855</v>
      </c>
      <c r="D81" s="12">
        <v>744511.03509477433</v>
      </c>
      <c r="E81" s="12">
        <v>1947421.8365006512</v>
      </c>
      <c r="F81" s="12">
        <v>932161.10170161026</v>
      </c>
      <c r="G81" s="12">
        <v>0</v>
      </c>
      <c r="H81" s="12">
        <v>0</v>
      </c>
      <c r="I81" s="2">
        <f t="shared" si="10"/>
        <v>4430689.8516780743</v>
      </c>
      <c r="J81" s="2"/>
      <c r="K81" s="2"/>
      <c r="L81" s="2"/>
    </row>
    <row r="82" spans="1:12">
      <c r="A82" s="5">
        <v>2018</v>
      </c>
      <c r="B82" s="5">
        <v>2020</v>
      </c>
      <c r="C82" s="12">
        <v>806595.87838103855</v>
      </c>
      <c r="D82" s="12">
        <v>741671.91984124552</v>
      </c>
      <c r="E82" s="12">
        <v>1947421.8365006512</v>
      </c>
      <c r="F82" s="12">
        <v>932161.10170161026</v>
      </c>
      <c r="G82" s="12">
        <v>0</v>
      </c>
      <c r="H82" s="12">
        <v>0</v>
      </c>
      <c r="I82" s="2">
        <f t="shared" si="10"/>
        <v>4427850.7364245448</v>
      </c>
      <c r="J82" s="2"/>
      <c r="K82" s="2"/>
      <c r="L82" s="2"/>
    </row>
    <row r="83" spans="1:12">
      <c r="A83" s="5">
        <v>2018</v>
      </c>
      <c r="B83" s="5">
        <v>2021</v>
      </c>
      <c r="C83" s="12">
        <v>806595.87838103855</v>
      </c>
      <c r="D83" s="12">
        <v>740903.63882769644</v>
      </c>
      <c r="E83" s="12">
        <v>1947421.8365006512</v>
      </c>
      <c r="F83" s="12">
        <v>932161.10170161026</v>
      </c>
      <c r="G83" s="12">
        <v>0</v>
      </c>
      <c r="H83" s="12">
        <v>0</v>
      </c>
      <c r="I83" s="2">
        <f t="shared" si="10"/>
        <v>4427082.4554109965</v>
      </c>
      <c r="J83" s="2"/>
      <c r="K83" s="2"/>
      <c r="L83" s="2"/>
    </row>
    <row r="84" spans="1:12">
      <c r="A84" s="5">
        <v>2018</v>
      </c>
      <c r="B84" s="5">
        <v>2022</v>
      </c>
      <c r="C84" s="12">
        <v>806595.87838103855</v>
      </c>
      <c r="D84" s="12">
        <v>740903.63882769644</v>
      </c>
      <c r="E84" s="12">
        <v>1947421.8365006512</v>
      </c>
      <c r="F84" s="12">
        <v>932161.10170161026</v>
      </c>
      <c r="G84" s="12">
        <v>0</v>
      </c>
      <c r="H84" s="12">
        <v>0</v>
      </c>
      <c r="I84" s="2">
        <f t="shared" si="10"/>
        <v>4427082.4554109965</v>
      </c>
      <c r="J84" s="2"/>
      <c r="K84" s="2"/>
      <c r="L84" s="2"/>
    </row>
    <row r="85" spans="1:12">
      <c r="A85" s="5">
        <v>2018</v>
      </c>
      <c r="B85" s="5">
        <v>2023</v>
      </c>
      <c r="C85" s="12">
        <v>806595.87838103855</v>
      </c>
      <c r="D85" s="12">
        <v>705442.55645571451</v>
      </c>
      <c r="E85" s="12">
        <v>1852681.7115767309</v>
      </c>
      <c r="F85" s="12">
        <v>886812.39626492851</v>
      </c>
      <c r="G85" s="12">
        <v>0</v>
      </c>
      <c r="H85" s="12">
        <v>0</v>
      </c>
      <c r="I85" s="2">
        <f t="shared" si="10"/>
        <v>4251532.542678413</v>
      </c>
      <c r="J85" s="2"/>
      <c r="K85" s="2"/>
      <c r="L85" s="2"/>
    </row>
    <row r="86" spans="1:12">
      <c r="A86" s="5"/>
      <c r="B86" s="5"/>
      <c r="C86" s="12"/>
      <c r="D86" s="12"/>
      <c r="E86" s="12"/>
      <c r="F86" s="12"/>
      <c r="G86" s="12"/>
      <c r="H86" s="12"/>
      <c r="I86" s="2"/>
    </row>
    <row r="87" spans="1:12">
      <c r="A87" s="5">
        <v>2019</v>
      </c>
      <c r="B87" s="5">
        <v>2019</v>
      </c>
      <c r="C87" s="12">
        <v>44261</v>
      </c>
      <c r="D87" s="12">
        <v>48449.700952533829</v>
      </c>
      <c r="E87" s="12">
        <v>3685.3058514339868</v>
      </c>
      <c r="F87" s="12">
        <v>1764.0239511502195</v>
      </c>
      <c r="G87" s="12">
        <v>0</v>
      </c>
      <c r="H87" s="12">
        <v>0</v>
      </c>
      <c r="I87" s="2">
        <f t="shared" si="10"/>
        <v>98160.030755118045</v>
      </c>
      <c r="J87" s="2"/>
      <c r="K87" s="2"/>
      <c r="L87" s="2"/>
    </row>
    <row r="88" spans="1:12">
      <c r="A88" s="5">
        <v>2019</v>
      </c>
      <c r="B88" s="5">
        <v>2020</v>
      </c>
      <c r="C88" s="12">
        <v>44261</v>
      </c>
      <c r="D88" s="12">
        <v>48449.700952533829</v>
      </c>
      <c r="E88" s="12">
        <v>3685.3058514339868</v>
      </c>
      <c r="F88" s="12">
        <v>1764.0239511502195</v>
      </c>
      <c r="G88" s="12">
        <v>0</v>
      </c>
      <c r="H88" s="12">
        <v>0</v>
      </c>
      <c r="I88" s="2">
        <f t="shared" si="10"/>
        <v>98160.030755118045</v>
      </c>
      <c r="J88" s="2"/>
      <c r="K88" s="2"/>
      <c r="L88" s="2"/>
    </row>
    <row r="89" spans="1:12">
      <c r="A89" s="5">
        <v>2019</v>
      </c>
      <c r="B89" s="5">
        <v>2021</v>
      </c>
      <c r="C89" s="12">
        <v>44261</v>
      </c>
      <c r="D89" s="12">
        <v>48449.700952533829</v>
      </c>
      <c r="E89" s="12">
        <v>3685.3058514339868</v>
      </c>
      <c r="F89" s="12">
        <v>1764.0239511502195</v>
      </c>
      <c r="G89" s="12">
        <v>0</v>
      </c>
      <c r="H89" s="12">
        <v>0</v>
      </c>
      <c r="I89" s="2">
        <f t="shared" si="10"/>
        <v>98160.030755118045</v>
      </c>
      <c r="J89" s="2"/>
      <c r="K89" s="2"/>
      <c r="L89" s="2"/>
    </row>
    <row r="90" spans="1:12">
      <c r="A90" s="5">
        <v>2019</v>
      </c>
      <c r="B90" s="5">
        <v>2022</v>
      </c>
      <c r="C90" s="12">
        <v>44261</v>
      </c>
      <c r="D90" s="12">
        <v>48449.700952533829</v>
      </c>
      <c r="E90" s="12">
        <v>3685.3058514339868</v>
      </c>
      <c r="F90" s="12">
        <v>1764.0239511502195</v>
      </c>
      <c r="G90" s="12">
        <v>0</v>
      </c>
      <c r="H90" s="12">
        <v>0</v>
      </c>
      <c r="I90" s="2">
        <f t="shared" si="10"/>
        <v>98160.030755118045</v>
      </c>
      <c r="J90" s="2"/>
      <c r="K90" s="2"/>
      <c r="L90" s="2"/>
    </row>
    <row r="91" spans="1:12">
      <c r="A91" s="5">
        <v>2019</v>
      </c>
      <c r="B91" s="5">
        <v>2023</v>
      </c>
      <c r="C91" s="12">
        <v>44261</v>
      </c>
      <c r="D91" s="12">
        <v>48449.700952533829</v>
      </c>
      <c r="E91" s="12">
        <v>3685.3058514339868</v>
      </c>
      <c r="F91" s="12">
        <v>1764.0239511502195</v>
      </c>
      <c r="G91" s="12">
        <v>0</v>
      </c>
      <c r="H91" s="12">
        <v>0</v>
      </c>
      <c r="I91" s="2">
        <f t="shared" si="10"/>
        <v>98160.030755118045</v>
      </c>
      <c r="J91" s="2"/>
      <c r="K91" s="2"/>
      <c r="L91" s="2"/>
    </row>
    <row r="92" spans="1:12">
      <c r="A92" s="5"/>
      <c r="B92" s="5"/>
      <c r="C92" s="12"/>
      <c r="D92" s="12"/>
      <c r="E92" s="12"/>
      <c r="F92" s="12"/>
      <c r="G92" s="12"/>
      <c r="H92" s="12"/>
      <c r="I92" s="2"/>
    </row>
    <row r="93" spans="1:12">
      <c r="A93" s="5">
        <v>2020</v>
      </c>
      <c r="B93" s="5">
        <v>2020</v>
      </c>
      <c r="C93" s="12">
        <v>56213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2">
        <f t="shared" si="10"/>
        <v>56213</v>
      </c>
      <c r="J93" s="2"/>
      <c r="K93" s="2"/>
      <c r="L93" s="2"/>
    </row>
    <row r="94" spans="1:12">
      <c r="A94" s="5">
        <v>2020</v>
      </c>
      <c r="B94" s="5">
        <v>2021</v>
      </c>
      <c r="C94" s="12">
        <v>56213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2">
        <f t="shared" si="10"/>
        <v>56213</v>
      </c>
      <c r="J94" s="2"/>
      <c r="K94" s="2"/>
      <c r="L94" s="2"/>
    </row>
    <row r="95" spans="1:12">
      <c r="A95" s="5">
        <v>2020</v>
      </c>
      <c r="B95" s="5">
        <v>2022</v>
      </c>
      <c r="C95" s="12">
        <v>56213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2">
        <f t="shared" si="10"/>
        <v>56213</v>
      </c>
      <c r="J95" s="2"/>
      <c r="K95" s="2"/>
      <c r="L95" s="2"/>
    </row>
    <row r="96" spans="1:12">
      <c r="A96" s="5">
        <v>2020</v>
      </c>
      <c r="B96" s="5">
        <v>2023</v>
      </c>
      <c r="C96" s="12">
        <v>56213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2">
        <f t="shared" si="10"/>
        <v>56213</v>
      </c>
      <c r="J96" s="2"/>
      <c r="K96" s="2"/>
      <c r="L96" s="2"/>
    </row>
    <row r="97" spans="1:9">
      <c r="A97" s="5"/>
      <c r="B97" s="5"/>
    </row>
    <row r="98" spans="1:9">
      <c r="A98" s="5">
        <v>2021</v>
      </c>
      <c r="B98" s="5">
        <v>2021</v>
      </c>
      <c r="C98" s="12">
        <f>'CDM Adjustment'!K92</f>
        <v>247753.84065804238</v>
      </c>
      <c r="D98" s="12">
        <f>'CDM Adjustment'!L92</f>
        <v>218125.20142672225</v>
      </c>
      <c r="E98" s="12">
        <f>'CDM Adjustment'!M92</f>
        <v>518219.19808401581</v>
      </c>
      <c r="F98" s="12">
        <f>'CDM Adjustment'!N92</f>
        <v>224334.32499451266</v>
      </c>
      <c r="G98" s="12"/>
      <c r="H98" s="12"/>
      <c r="I98" s="2">
        <f t="shared" si="10"/>
        <v>1208432.5651632932</v>
      </c>
    </row>
    <row r="99" spans="1:9">
      <c r="A99" s="5">
        <v>2021</v>
      </c>
      <c r="B99" s="5">
        <v>2022</v>
      </c>
      <c r="C99" s="228">
        <f>C98</f>
        <v>247753.84065804238</v>
      </c>
      <c r="D99" s="228">
        <f t="shared" ref="D99:F99" si="11">D98</f>
        <v>218125.20142672225</v>
      </c>
      <c r="E99" s="228">
        <f t="shared" si="11"/>
        <v>518219.19808401581</v>
      </c>
      <c r="F99" s="228">
        <f t="shared" si="11"/>
        <v>224334.32499451266</v>
      </c>
      <c r="I99" s="2">
        <f t="shared" si="10"/>
        <v>1208432.5651632932</v>
      </c>
    </row>
    <row r="100" spans="1:9">
      <c r="A100" s="5">
        <v>2021</v>
      </c>
      <c r="B100" s="5">
        <v>2023</v>
      </c>
      <c r="C100" s="228">
        <f>C99</f>
        <v>247753.84065804238</v>
      </c>
      <c r="D100" s="228">
        <f t="shared" ref="D100" si="12">D99</f>
        <v>218125.20142672225</v>
      </c>
      <c r="E100" s="228">
        <f t="shared" ref="E100" si="13">E99</f>
        <v>518219.19808401581</v>
      </c>
      <c r="F100" s="228">
        <f t="shared" ref="F100" si="14">F99</f>
        <v>224334.32499451266</v>
      </c>
      <c r="I100" s="2">
        <f t="shared" si="10"/>
        <v>1208432.5651632932</v>
      </c>
    </row>
    <row r="101" spans="1:9">
      <c r="A101" s="5"/>
      <c r="B101" s="5"/>
    </row>
    <row r="102" spans="1:9">
      <c r="A102" s="5">
        <v>2022</v>
      </c>
      <c r="B102" s="5">
        <v>2022</v>
      </c>
    </row>
    <row r="103" spans="1:9">
      <c r="A103" s="5">
        <v>2022</v>
      </c>
      <c r="B103" s="5">
        <v>2023</v>
      </c>
    </row>
    <row r="104" spans="1:9">
      <c r="A104" s="5"/>
      <c r="B104" s="5"/>
    </row>
    <row r="105" spans="1:9">
      <c r="A105" s="5">
        <v>2023</v>
      </c>
      <c r="B105" s="5">
        <v>2023</v>
      </c>
    </row>
    <row r="106" spans="1:9">
      <c r="A106" s="5"/>
      <c r="B106" s="5"/>
    </row>
    <row r="107" spans="1:9">
      <c r="A107" s="5"/>
      <c r="B107" s="5"/>
    </row>
    <row r="108" spans="1:9">
      <c r="A108" s="5"/>
      <c r="B108" s="5"/>
    </row>
    <row r="109" spans="1:9">
      <c r="A109" s="5"/>
      <c r="B109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51F6D-30FC-4765-8321-7E3E6F818CCB}">
  <sheetPr codeName="Sheet5">
    <tabColor theme="4" tint="0.79998168889431442"/>
  </sheetPr>
  <dimension ref="A1:AN122"/>
  <sheetViews>
    <sheetView topLeftCell="Q1" zoomScale="110" zoomScaleNormal="110" workbookViewId="0">
      <selection activeCell="AA3" sqref="AA3:AE23"/>
    </sheetView>
  </sheetViews>
  <sheetFormatPr defaultRowHeight="12.75"/>
  <cols>
    <col min="4" max="4" width="14" bestFit="1" customWidth="1"/>
    <col min="5" max="6" width="9.28515625" bestFit="1" customWidth="1"/>
    <col min="7" max="9" width="9.28515625" style="5" bestFit="1" customWidth="1"/>
    <col min="10" max="10" width="10.28515625" style="5" bestFit="1" customWidth="1"/>
    <col min="11" max="11" width="9.28515625" bestFit="1" customWidth="1"/>
    <col min="12" max="12" width="9.140625" style="5"/>
    <col min="13" max="13" width="12.85546875" style="5" bestFit="1" customWidth="1"/>
    <col min="14" max="14" width="11.28515625" style="5" bestFit="1" customWidth="1"/>
    <col min="15" max="15" width="10.28515625" style="5" bestFit="1" customWidth="1"/>
    <col min="16" max="16" width="11.28515625" style="5" bestFit="1" customWidth="1"/>
    <col min="17" max="17" width="9.28515625" style="5" bestFit="1" customWidth="1"/>
    <col min="18" max="18" width="11.140625" style="5" customWidth="1"/>
    <col min="19" max="19" width="13" style="5" customWidth="1"/>
    <col min="20" max="20" width="12.28515625" style="5" bestFit="1" customWidth="1"/>
    <col min="21" max="21" width="13.42578125" style="5" bestFit="1" customWidth="1"/>
    <col min="22" max="22" width="10.85546875" style="5" bestFit="1" customWidth="1"/>
    <col min="23" max="23" width="8.42578125" style="5" bestFit="1" customWidth="1"/>
    <col min="24" max="26" width="9.140625" style="5"/>
    <col min="27" max="27" width="13" customWidth="1"/>
    <col min="28" max="28" width="13.5703125" customWidth="1"/>
    <col min="29" max="29" width="13.42578125" customWidth="1"/>
    <col min="30" max="30" width="12.5703125" bestFit="1" customWidth="1"/>
    <col min="31" max="31" width="12" bestFit="1" customWidth="1"/>
    <col min="32" max="32" width="10.28515625" bestFit="1" customWidth="1"/>
    <col min="33" max="36" width="10.85546875" bestFit="1" customWidth="1"/>
    <col min="37" max="37" width="10.28515625" bestFit="1" customWidth="1"/>
    <col min="38" max="39" width="10.85546875" bestFit="1" customWidth="1"/>
    <col min="40" max="40" width="12.85546875" customWidth="1"/>
  </cols>
  <sheetData>
    <row r="1" spans="1:31">
      <c r="A1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Dataset!H1</f>
        <v>Res_NoCDM</v>
      </c>
      <c r="E1" t="str">
        <f>Dataset!AH1</f>
        <v>HDD18</v>
      </c>
      <c r="F1" s="5" t="str">
        <f>Dataset!AM1</f>
        <v>CDD14</v>
      </c>
      <c r="G1" s="5" t="str">
        <f>Dataset!BZ1</f>
        <v>COVIDHDD16</v>
      </c>
      <c r="H1" s="5" t="str">
        <f>Dataset!CA1</f>
        <v>COVIDCDD16</v>
      </c>
      <c r="I1" s="5" t="str">
        <f>Dataset!BQ1</f>
        <v>Summer</v>
      </c>
      <c r="J1" s="5" t="str">
        <f>Dataset!W1</f>
        <v>Res Cust</v>
      </c>
      <c r="K1" t="str">
        <f>Dataset!AY1</f>
        <v>MonthDays</v>
      </c>
      <c r="M1" s="5" t="str">
        <f>AA8</f>
        <v>const</v>
      </c>
      <c r="N1" s="5" t="str">
        <f>E1</f>
        <v>HDD18</v>
      </c>
      <c r="O1" s="5" t="str">
        <f>F1</f>
        <v>CDD14</v>
      </c>
      <c r="P1" s="5" t="str">
        <f t="shared" ref="P1:T1" si="0">G1</f>
        <v>COVIDHDD16</v>
      </c>
      <c r="Q1" s="5" t="str">
        <f t="shared" si="0"/>
        <v>COVIDCDD16</v>
      </c>
      <c r="R1" s="5" t="str">
        <f t="shared" si="0"/>
        <v>Summer</v>
      </c>
      <c r="S1" s="5" t="str">
        <f t="shared" si="0"/>
        <v>Res Cust</v>
      </c>
      <c r="T1" s="5" t="str">
        <f t="shared" si="0"/>
        <v>MonthDays</v>
      </c>
      <c r="U1" s="42" t="s">
        <v>145</v>
      </c>
      <c r="V1" s="42" t="s">
        <v>146</v>
      </c>
      <c r="W1" s="42" t="s">
        <v>147</v>
      </c>
    </row>
    <row r="2" spans="1:31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Dataset!H2</f>
        <v>20851848.630541664</v>
      </c>
      <c r="E2" s="5">
        <f>Dataset!AH2</f>
        <v>670.8</v>
      </c>
      <c r="F2" s="5">
        <f>Dataset!AM2</f>
        <v>0</v>
      </c>
      <c r="G2" s="12">
        <f>Dataset!BZ2</f>
        <v>0</v>
      </c>
      <c r="H2" s="12">
        <f>Dataset!CA2</f>
        <v>0</v>
      </c>
      <c r="I2" s="5">
        <f>Dataset!BQ2</f>
        <v>0</v>
      </c>
      <c r="J2" s="12">
        <f>Dataset!W2</f>
        <v>23226</v>
      </c>
      <c r="K2" s="12">
        <f>Dataset!AY2</f>
        <v>31</v>
      </c>
      <c r="M2" s="12">
        <f>$AB$8</f>
        <v>-14124823.3067584</v>
      </c>
      <c r="N2" s="1">
        <f>E2*$AB$9</f>
        <v>11071260.876096787</v>
      </c>
      <c r="O2" s="1">
        <f>F2*$AB$10</f>
        <v>0</v>
      </c>
      <c r="P2" s="1">
        <f>G2*$AB$11</f>
        <v>0</v>
      </c>
      <c r="Q2" s="1">
        <f>H2*$AB$12</f>
        <v>0</v>
      </c>
      <c r="R2" s="1">
        <f>I2*$AB$13</f>
        <v>0</v>
      </c>
      <c r="S2" s="1">
        <f>J2*$AB$14</f>
        <v>14603530.036687879</v>
      </c>
      <c r="T2" s="1">
        <f>K2*$AB$15</f>
        <v>8542028.869309729</v>
      </c>
      <c r="U2" s="1">
        <f t="shared" ref="U2:U33" si="1">SUM(M2:T2)</f>
        <v>20091996.475335993</v>
      </c>
      <c r="V2" s="1">
        <f t="shared" ref="V2:V33" si="2">U2-D2</f>
        <v>-759852.15520567074</v>
      </c>
      <c r="W2" s="105">
        <f t="shared" ref="W2:W54" si="3">ABS(V2/U2)</f>
        <v>3.7818648641434423E-2</v>
      </c>
    </row>
    <row r="3" spans="1:31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Dataset!H3</f>
        <v>18629105.777641665</v>
      </c>
      <c r="E3" s="5">
        <f>Dataset!AH3</f>
        <v>585.50000000000011</v>
      </c>
      <c r="F3" s="5">
        <f>Dataset!AM3</f>
        <v>0</v>
      </c>
      <c r="G3" s="12">
        <f>Dataset!BZ3</f>
        <v>0</v>
      </c>
      <c r="H3" s="12">
        <f>Dataset!CA3</f>
        <v>0</v>
      </c>
      <c r="I3" s="5">
        <f>Dataset!BQ3</f>
        <v>0</v>
      </c>
      <c r="J3" s="12">
        <f>Dataset!W3</f>
        <v>23235</v>
      </c>
      <c r="K3" s="12">
        <f>Dataset!AY3</f>
        <v>29</v>
      </c>
      <c r="M3" s="12">
        <f t="shared" ref="M3:M66" si="4">$AB$8</f>
        <v>-14124823.3067584</v>
      </c>
      <c r="N3" s="1">
        <f t="shared" ref="N3:N66" si="5">E3*$AB$9</f>
        <v>9663421.65020076</v>
      </c>
      <c r="O3" s="1">
        <f t="shared" ref="O3:O66" si="6">F3*$AB$10</f>
        <v>0</v>
      </c>
      <c r="P3" s="1">
        <f t="shared" ref="P3:P66" si="7">G3*$AB$11</f>
        <v>0</v>
      </c>
      <c r="Q3" s="1">
        <f t="shared" ref="Q3:Q66" si="8">H3*$AB$12</f>
        <v>0</v>
      </c>
      <c r="R3" s="1">
        <f t="shared" ref="R3:R66" si="9">I3*$AB$13</f>
        <v>0</v>
      </c>
      <c r="S3" s="1">
        <f t="shared" ref="S3:S66" si="10">J3*$AB$14</f>
        <v>14609188.857420256</v>
      </c>
      <c r="T3" s="1">
        <f t="shared" ref="T3:T66" si="11">K3*$AB$15</f>
        <v>7990930.2325800695</v>
      </c>
      <c r="U3" s="1">
        <f t="shared" si="1"/>
        <v>18138717.433442686</v>
      </c>
      <c r="V3" s="1">
        <f t="shared" si="2"/>
        <v>-490388.34419897944</v>
      </c>
      <c r="W3" s="105">
        <f t="shared" si="3"/>
        <v>2.703544757221045E-2</v>
      </c>
      <c r="AA3" t="s">
        <v>239</v>
      </c>
    </row>
    <row r="4" spans="1:31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Dataset!H4</f>
        <v>16729137.649741666</v>
      </c>
      <c r="E4" s="5">
        <f>Dataset!AH4</f>
        <v>420.79999999999995</v>
      </c>
      <c r="F4" s="5">
        <f>Dataset!AM4</f>
        <v>0.69999999999999929</v>
      </c>
      <c r="G4" s="12">
        <f>Dataset!BZ4</f>
        <v>0</v>
      </c>
      <c r="H4" s="12">
        <f>Dataset!CA4</f>
        <v>0</v>
      </c>
      <c r="I4" s="5">
        <f>Dataset!BQ4</f>
        <v>0</v>
      </c>
      <c r="J4" s="12">
        <f>Dataset!W4</f>
        <v>23259</v>
      </c>
      <c r="K4" s="12">
        <f>Dataset!AY4</f>
        <v>31</v>
      </c>
      <c r="M4" s="12">
        <f t="shared" si="4"/>
        <v>-14124823.3067584</v>
      </c>
      <c r="N4" s="1">
        <f t="shared" si="5"/>
        <v>6945120.1202467615</v>
      </c>
      <c r="O4" s="1">
        <f t="shared" si="6"/>
        <v>18823.395440753102</v>
      </c>
      <c r="P4" s="1">
        <f t="shared" si="7"/>
        <v>0</v>
      </c>
      <c r="Q4" s="1">
        <f t="shared" si="8"/>
        <v>0</v>
      </c>
      <c r="R4" s="1">
        <f t="shared" si="9"/>
        <v>0</v>
      </c>
      <c r="S4" s="1">
        <f t="shared" si="10"/>
        <v>14624279.04603993</v>
      </c>
      <c r="T4" s="1">
        <f t="shared" si="11"/>
        <v>8542028.869309729</v>
      </c>
      <c r="U4" s="1">
        <f t="shared" si="1"/>
        <v>16005428.124278773</v>
      </c>
      <c r="V4" s="1">
        <f t="shared" si="2"/>
        <v>-723709.52546289377</v>
      </c>
      <c r="W4" s="105">
        <f t="shared" si="3"/>
        <v>4.5216505290795225E-2</v>
      </c>
      <c r="AA4" t="s">
        <v>233</v>
      </c>
    </row>
    <row r="5" spans="1:31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Dataset!H5</f>
        <v>14452573.817341667</v>
      </c>
      <c r="E5" s="5">
        <f>Dataset!AH5</f>
        <v>371.3</v>
      </c>
      <c r="F5" s="5">
        <f>Dataset!AM5</f>
        <v>2.3999999999999986</v>
      </c>
      <c r="G5" s="12">
        <f>Dataset!BZ5</f>
        <v>0</v>
      </c>
      <c r="H5" s="12">
        <f>Dataset!CA5</f>
        <v>0</v>
      </c>
      <c r="I5" s="5">
        <f>Dataset!BQ5</f>
        <v>0</v>
      </c>
      <c r="J5" s="12">
        <f>Dataset!W5</f>
        <v>23160</v>
      </c>
      <c r="K5" s="12">
        <f>Dataset!AY5</f>
        <v>30</v>
      </c>
      <c r="M5" s="12">
        <f t="shared" si="4"/>
        <v>-14124823.3067584</v>
      </c>
      <c r="N5" s="1">
        <f t="shared" si="5"/>
        <v>6128144.2505884571</v>
      </c>
      <c r="O5" s="1">
        <f t="shared" si="6"/>
        <v>64537.3557968678</v>
      </c>
      <c r="P5" s="1">
        <f t="shared" si="7"/>
        <v>0</v>
      </c>
      <c r="Q5" s="1">
        <f t="shared" si="8"/>
        <v>0</v>
      </c>
      <c r="R5" s="1">
        <f t="shared" si="9"/>
        <v>0</v>
      </c>
      <c r="S5" s="1">
        <f t="shared" si="10"/>
        <v>14562032.017983781</v>
      </c>
      <c r="T5" s="1">
        <f t="shared" si="11"/>
        <v>8266479.5509449001</v>
      </c>
      <c r="U5" s="1">
        <f t="shared" si="1"/>
        <v>14896369.868555605</v>
      </c>
      <c r="V5" s="1">
        <f t="shared" si="2"/>
        <v>443796.05121393874</v>
      </c>
      <c r="W5" s="105">
        <f t="shared" si="3"/>
        <v>2.9792228249564165E-2</v>
      </c>
      <c r="AA5" t="s">
        <v>256</v>
      </c>
    </row>
    <row r="6" spans="1:31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Dataset!H6</f>
        <v>11788221.694141667</v>
      </c>
      <c r="E6" s="5">
        <f>Dataset!AH6</f>
        <v>110.89999999999999</v>
      </c>
      <c r="F6" s="5">
        <f>Dataset!AM6</f>
        <v>61.900000000000006</v>
      </c>
      <c r="G6" s="12">
        <f>Dataset!BZ6</f>
        <v>0</v>
      </c>
      <c r="H6" s="12">
        <f>Dataset!CA6</f>
        <v>0</v>
      </c>
      <c r="I6" s="5">
        <f>Dataset!BQ6</f>
        <v>1</v>
      </c>
      <c r="J6" s="12">
        <f>Dataset!W6</f>
        <v>22994</v>
      </c>
      <c r="K6" s="12">
        <f>Dataset!AY6</f>
        <v>31</v>
      </c>
      <c r="M6" s="12">
        <f t="shared" si="4"/>
        <v>-14124823.3067584</v>
      </c>
      <c r="N6" s="1">
        <f t="shared" si="5"/>
        <v>1830356.039295071</v>
      </c>
      <c r="O6" s="1">
        <f t="shared" si="6"/>
        <v>1664525.9682608831</v>
      </c>
      <c r="P6" s="1">
        <f t="shared" si="7"/>
        <v>0</v>
      </c>
      <c r="Q6" s="1">
        <f t="shared" si="8"/>
        <v>0</v>
      </c>
      <c r="R6" s="1">
        <f t="shared" si="9"/>
        <v>-860304.77843076701</v>
      </c>
      <c r="S6" s="1">
        <f t="shared" si="10"/>
        <v>14457658.213364381</v>
      </c>
      <c r="T6" s="1">
        <f t="shared" si="11"/>
        <v>8542028.869309729</v>
      </c>
      <c r="U6" s="1">
        <f t="shared" si="1"/>
        <v>11509441.005040897</v>
      </c>
      <c r="V6" s="1">
        <f t="shared" si="2"/>
        <v>-278780.68910077028</v>
      </c>
      <c r="W6" s="105">
        <f t="shared" si="3"/>
        <v>2.422191390343546E-2</v>
      </c>
    </row>
    <row r="7" spans="1:31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Dataset!H7</f>
        <v>12491789.643841665</v>
      </c>
      <c r="E7" s="5">
        <f>Dataset!AH7</f>
        <v>36.79999999999999</v>
      </c>
      <c r="F7" s="5">
        <f>Dataset!AM7</f>
        <v>135.69999999999999</v>
      </c>
      <c r="G7" s="12">
        <f>Dataset!BZ7</f>
        <v>0</v>
      </c>
      <c r="H7" s="12">
        <f>Dataset!CA7</f>
        <v>0</v>
      </c>
      <c r="I7" s="5">
        <f>Dataset!BQ7</f>
        <v>1</v>
      </c>
      <c r="J7" s="12">
        <f>Dataset!W7</f>
        <v>23023</v>
      </c>
      <c r="K7" s="12">
        <f>Dataset!AY7</f>
        <v>30</v>
      </c>
      <c r="M7" s="12">
        <f t="shared" si="4"/>
        <v>-14124823.3067584</v>
      </c>
      <c r="N7" s="1">
        <f t="shared" si="5"/>
        <v>607367.91926112352</v>
      </c>
      <c r="O7" s="1">
        <f t="shared" si="6"/>
        <v>3649049.6590145687</v>
      </c>
      <c r="P7" s="1">
        <f t="shared" si="7"/>
        <v>0</v>
      </c>
      <c r="Q7" s="1">
        <f t="shared" si="8"/>
        <v>0</v>
      </c>
      <c r="R7" s="1">
        <f t="shared" si="9"/>
        <v>-860304.77843076701</v>
      </c>
      <c r="S7" s="1">
        <f t="shared" si="10"/>
        <v>14475892.191279817</v>
      </c>
      <c r="T7" s="1">
        <f t="shared" si="11"/>
        <v>8266479.5509449001</v>
      </c>
      <c r="U7" s="1">
        <f t="shared" si="1"/>
        <v>12013661.235311242</v>
      </c>
      <c r="V7" s="1">
        <f t="shared" si="2"/>
        <v>-478128.40853042342</v>
      </c>
      <c r="W7" s="105">
        <f t="shared" si="3"/>
        <v>3.9798725731093616E-2</v>
      </c>
      <c r="AB7" t="s">
        <v>129</v>
      </c>
      <c r="AC7" t="s">
        <v>130</v>
      </c>
      <c r="AD7" t="s">
        <v>131</v>
      </c>
      <c r="AE7" t="s">
        <v>132</v>
      </c>
    </row>
    <row r="8" spans="1:31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Dataset!H8</f>
        <v>14502856.631341666</v>
      </c>
      <c r="E8" s="5">
        <f>Dataset!AH8</f>
        <v>0</v>
      </c>
      <c r="F8" s="5">
        <f>Dataset!AM8</f>
        <v>242.9</v>
      </c>
      <c r="G8" s="12">
        <f>Dataset!BZ8</f>
        <v>0</v>
      </c>
      <c r="H8" s="12">
        <f>Dataset!CA8</f>
        <v>0</v>
      </c>
      <c r="I8" s="5">
        <f>Dataset!BQ8</f>
        <v>1</v>
      </c>
      <c r="J8" s="12">
        <f>Dataset!W8</f>
        <v>23070</v>
      </c>
      <c r="K8" s="12">
        <f>Dataset!AY8</f>
        <v>31</v>
      </c>
      <c r="M8" s="12">
        <f t="shared" si="4"/>
        <v>-14124823.3067584</v>
      </c>
      <c r="N8" s="1">
        <f t="shared" si="5"/>
        <v>0</v>
      </c>
      <c r="O8" s="1">
        <f t="shared" si="6"/>
        <v>6531718.2179413326</v>
      </c>
      <c r="P8" s="1">
        <f t="shared" si="7"/>
        <v>0</v>
      </c>
      <c r="Q8" s="1">
        <f t="shared" si="8"/>
        <v>0</v>
      </c>
      <c r="R8" s="1">
        <f t="shared" si="9"/>
        <v>-860304.77843076701</v>
      </c>
      <c r="S8" s="1">
        <f t="shared" si="10"/>
        <v>14505443.81066001</v>
      </c>
      <c r="T8" s="1">
        <f t="shared" si="11"/>
        <v>8542028.869309729</v>
      </c>
      <c r="U8" s="1">
        <f t="shared" si="1"/>
        <v>14594062.812721904</v>
      </c>
      <c r="V8" s="1">
        <f t="shared" si="2"/>
        <v>91206.181380238384</v>
      </c>
      <c r="W8" s="105">
        <f t="shared" si="3"/>
        <v>6.2495401418124867E-3</v>
      </c>
      <c r="AA8" t="s">
        <v>133</v>
      </c>
      <c r="AB8" s="12">
        <v>-14124823.3067584</v>
      </c>
      <c r="AC8">
        <v>5652221.0618134001</v>
      </c>
      <c r="AD8">
        <v>-2.4989863546183999</v>
      </c>
      <c r="AE8">
        <v>1.3905542153422599E-2</v>
      </c>
    </row>
    <row r="9" spans="1:31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Dataset!H9</f>
        <v>13918692.147841666</v>
      </c>
      <c r="E9" s="5">
        <f>Dataset!AH9</f>
        <v>4.6999999999999993</v>
      </c>
      <c r="F9" s="5">
        <f>Dataset!AM9</f>
        <v>215.69999999999996</v>
      </c>
      <c r="G9" s="12">
        <f>Dataset!BZ9</f>
        <v>0</v>
      </c>
      <c r="H9" s="12">
        <f>Dataset!CA9</f>
        <v>0</v>
      </c>
      <c r="I9" s="5">
        <f>Dataset!BQ9</f>
        <v>1</v>
      </c>
      <c r="J9" s="12">
        <f>Dataset!W9</f>
        <v>23160</v>
      </c>
      <c r="K9" s="12">
        <f>Dataset!AY9</f>
        <v>31</v>
      </c>
      <c r="M9" s="12">
        <f t="shared" si="4"/>
        <v>-14124823.3067584</v>
      </c>
      <c r="N9" s="1">
        <f t="shared" si="5"/>
        <v>77571.446209980451</v>
      </c>
      <c r="O9" s="1">
        <f t="shared" si="6"/>
        <v>5800294.8522434961</v>
      </c>
      <c r="P9" s="1">
        <f t="shared" si="7"/>
        <v>0</v>
      </c>
      <c r="Q9" s="1">
        <f t="shared" si="8"/>
        <v>0</v>
      </c>
      <c r="R9" s="1">
        <f t="shared" si="9"/>
        <v>-860304.77843076701</v>
      </c>
      <c r="S9" s="1">
        <f t="shared" si="10"/>
        <v>14562032.017983781</v>
      </c>
      <c r="T9" s="1">
        <f t="shared" si="11"/>
        <v>8542028.869309729</v>
      </c>
      <c r="U9" s="1">
        <f t="shared" si="1"/>
        <v>13996799.100557819</v>
      </c>
      <c r="V9" s="1">
        <f t="shared" si="2"/>
        <v>78106.952716153115</v>
      </c>
      <c r="W9" s="105">
        <f t="shared" si="3"/>
        <v>5.5803439168488379E-3</v>
      </c>
      <c r="AA9" t="s">
        <v>32</v>
      </c>
      <c r="AB9" s="12">
        <v>16504.5630234001</v>
      </c>
      <c r="AC9">
        <v>380.98299740083002</v>
      </c>
      <c r="AD9">
        <v>43.320996306918403</v>
      </c>
      <c r="AE9" s="104">
        <v>8.4128865921815605E-72</v>
      </c>
    </row>
    <row r="10" spans="1:31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Dataset!H10</f>
        <v>12603264.732541665</v>
      </c>
      <c r="E10" s="5">
        <f>Dataset!AH10</f>
        <v>90.6</v>
      </c>
      <c r="F10" s="5">
        <f>Dataset!AM10</f>
        <v>79.400000000000006</v>
      </c>
      <c r="G10" s="12">
        <f>Dataset!BZ10</f>
        <v>0</v>
      </c>
      <c r="H10" s="12">
        <f>Dataset!CA10</f>
        <v>0</v>
      </c>
      <c r="I10" s="5">
        <f>Dataset!BQ10</f>
        <v>0</v>
      </c>
      <c r="J10" s="12">
        <f>Dataset!W10</f>
        <v>23229</v>
      </c>
      <c r="K10" s="12">
        <f>Dataset!AY10</f>
        <v>30</v>
      </c>
      <c r="M10" s="12">
        <f t="shared" si="4"/>
        <v>-14124823.3067584</v>
      </c>
      <c r="N10" s="1">
        <f t="shared" si="5"/>
        <v>1495313.4099200489</v>
      </c>
      <c r="O10" s="1">
        <f t="shared" si="6"/>
        <v>2135110.8542797114</v>
      </c>
      <c r="P10" s="1">
        <f t="shared" si="7"/>
        <v>0</v>
      </c>
      <c r="Q10" s="1">
        <f t="shared" si="8"/>
        <v>0</v>
      </c>
      <c r="R10" s="1">
        <f t="shared" si="9"/>
        <v>0</v>
      </c>
      <c r="S10" s="1">
        <f t="shared" si="10"/>
        <v>14605416.310265338</v>
      </c>
      <c r="T10" s="1">
        <f t="shared" si="11"/>
        <v>8266479.5509449001</v>
      </c>
      <c r="U10" s="1">
        <f t="shared" si="1"/>
        <v>12377496.818651598</v>
      </c>
      <c r="V10" s="1">
        <f t="shared" si="2"/>
        <v>-225767.91389006749</v>
      </c>
      <c r="W10" s="105">
        <f t="shared" si="3"/>
        <v>1.8240191631466129E-2</v>
      </c>
      <c r="AA10" t="s">
        <v>37</v>
      </c>
      <c r="AB10" s="12">
        <v>26890.5649153616</v>
      </c>
      <c r="AC10">
        <v>1340.8114979782999</v>
      </c>
      <c r="AD10">
        <v>20.055440273228299</v>
      </c>
      <c r="AE10" s="104">
        <v>7.2524477132656806E-39</v>
      </c>
    </row>
    <row r="11" spans="1:31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Dataset!H11</f>
        <v>13162418.538641667</v>
      </c>
      <c r="E11" s="5">
        <f>Dataset!AH11</f>
        <v>228.50000000000003</v>
      </c>
      <c r="F11" s="5">
        <f>Dataset!AM11</f>
        <v>13.100000000000001</v>
      </c>
      <c r="G11" s="12">
        <f>Dataset!BZ11</f>
        <v>0</v>
      </c>
      <c r="H11" s="12">
        <f>Dataset!CA11</f>
        <v>0</v>
      </c>
      <c r="I11" s="5">
        <f>Dataset!BQ11</f>
        <v>0</v>
      </c>
      <c r="J11" s="12">
        <f>Dataset!W11</f>
        <v>23301</v>
      </c>
      <c r="K11" s="12">
        <f>Dataset!AY11</f>
        <v>31</v>
      </c>
      <c r="M11" s="12">
        <f t="shared" si="4"/>
        <v>-14124823.3067584</v>
      </c>
      <c r="N11" s="1">
        <f t="shared" si="5"/>
        <v>3771292.6508469232</v>
      </c>
      <c r="O11" s="1">
        <f t="shared" si="6"/>
        <v>352266.400391237</v>
      </c>
      <c r="P11" s="1">
        <f t="shared" si="7"/>
        <v>0</v>
      </c>
      <c r="Q11" s="1">
        <f t="shared" si="8"/>
        <v>0</v>
      </c>
      <c r="R11" s="1">
        <f t="shared" si="9"/>
        <v>0</v>
      </c>
      <c r="S11" s="1">
        <f t="shared" si="10"/>
        <v>14650686.876124356</v>
      </c>
      <c r="T11" s="1">
        <f t="shared" si="11"/>
        <v>8542028.869309729</v>
      </c>
      <c r="U11" s="1">
        <f t="shared" si="1"/>
        <v>13191451.489913845</v>
      </c>
      <c r="V11" s="1">
        <f t="shared" si="2"/>
        <v>29032.951272178441</v>
      </c>
      <c r="W11" s="105">
        <f t="shared" si="3"/>
        <v>2.2008913343900764E-3</v>
      </c>
      <c r="AA11" t="s">
        <v>237</v>
      </c>
      <c r="AB11" s="12">
        <v>1042.3931021563899</v>
      </c>
      <c r="AC11">
        <v>562.79804067537702</v>
      </c>
      <c r="AD11">
        <v>1.85216192456087</v>
      </c>
      <c r="AE11" s="104">
        <v>6.6635944143228598E-2</v>
      </c>
    </row>
    <row r="12" spans="1:31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Dataset!H12</f>
        <v>16904275.755341668</v>
      </c>
      <c r="E12" s="5">
        <f>Dataset!AH12</f>
        <v>487.39999999999992</v>
      </c>
      <c r="F12" s="5">
        <f>Dataset!AM12</f>
        <v>0</v>
      </c>
      <c r="G12" s="12">
        <f>Dataset!BZ12</f>
        <v>0</v>
      </c>
      <c r="H12" s="12">
        <f>Dataset!CA12</f>
        <v>0</v>
      </c>
      <c r="I12" s="5">
        <f>Dataset!BQ12</f>
        <v>0</v>
      </c>
      <c r="J12" s="12">
        <f>Dataset!W12</f>
        <v>23329</v>
      </c>
      <c r="K12" s="12">
        <f>Dataset!AY12</f>
        <v>30</v>
      </c>
      <c r="M12" s="12">
        <f t="shared" si="4"/>
        <v>-14124823.3067584</v>
      </c>
      <c r="N12" s="1">
        <f t="shared" si="5"/>
        <v>8044324.0176052079</v>
      </c>
      <c r="O12" s="1">
        <f t="shared" si="6"/>
        <v>0</v>
      </c>
      <c r="P12" s="1">
        <f t="shared" si="7"/>
        <v>0</v>
      </c>
      <c r="Q12" s="1">
        <f t="shared" si="8"/>
        <v>0</v>
      </c>
      <c r="R12" s="1">
        <f t="shared" si="9"/>
        <v>0</v>
      </c>
      <c r="S12" s="1">
        <f t="shared" si="10"/>
        <v>14668292.09618064</v>
      </c>
      <c r="T12" s="1">
        <f t="shared" si="11"/>
        <v>8266479.5509449001</v>
      </c>
      <c r="U12" s="1">
        <f t="shared" si="1"/>
        <v>16854272.357972346</v>
      </c>
      <c r="V12" s="1">
        <f t="shared" si="2"/>
        <v>-50003.397369321436</v>
      </c>
      <c r="W12" s="105">
        <f t="shared" si="3"/>
        <v>2.9668084333328701E-3</v>
      </c>
      <c r="AA12" t="s">
        <v>238</v>
      </c>
      <c r="AB12" s="12">
        <v>8574.6757183458794</v>
      </c>
      <c r="AC12">
        <v>1834.21256806059</v>
      </c>
      <c r="AD12">
        <v>4.6748538678983804</v>
      </c>
      <c r="AE12" s="104">
        <v>8.2600903655393995E-6</v>
      </c>
    </row>
    <row r="13" spans="1:31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Dataset!H13</f>
        <v>19605055.756741665</v>
      </c>
      <c r="E13" s="5">
        <f>Dataset!AH13</f>
        <v>590.80000000000007</v>
      </c>
      <c r="F13" s="5">
        <f>Dataset!AM13</f>
        <v>0</v>
      </c>
      <c r="G13" s="12">
        <f>Dataset!BZ13</f>
        <v>0</v>
      </c>
      <c r="H13" s="12">
        <f>Dataset!CA13</f>
        <v>0</v>
      </c>
      <c r="I13" s="5">
        <f>Dataset!BQ13</f>
        <v>0</v>
      </c>
      <c r="J13" s="12">
        <f>Dataset!W13</f>
        <v>23324</v>
      </c>
      <c r="K13" s="12">
        <f>Dataset!AY13</f>
        <v>31</v>
      </c>
      <c r="M13" s="12">
        <f t="shared" si="4"/>
        <v>-14124823.3067584</v>
      </c>
      <c r="N13" s="1">
        <f t="shared" si="5"/>
        <v>9750895.834224781</v>
      </c>
      <c r="O13" s="1">
        <f t="shared" si="6"/>
        <v>0</v>
      </c>
      <c r="P13" s="1">
        <f t="shared" si="7"/>
        <v>0</v>
      </c>
      <c r="Q13" s="1">
        <f t="shared" si="8"/>
        <v>0</v>
      </c>
      <c r="R13" s="1">
        <f t="shared" si="9"/>
        <v>0</v>
      </c>
      <c r="S13" s="1">
        <f t="shared" si="10"/>
        <v>14665148.306884876</v>
      </c>
      <c r="T13" s="1">
        <f t="shared" si="11"/>
        <v>8542028.869309729</v>
      </c>
      <c r="U13" s="1">
        <f t="shared" si="1"/>
        <v>18833249.703660987</v>
      </c>
      <c r="V13" s="1">
        <f t="shared" si="2"/>
        <v>-771806.05308067799</v>
      </c>
      <c r="W13" s="105">
        <f t="shared" si="3"/>
        <v>4.0981034352804598E-2</v>
      </c>
      <c r="AA13" t="s">
        <v>153</v>
      </c>
      <c r="AB13" s="12">
        <v>-860304.77843076701</v>
      </c>
      <c r="AC13">
        <v>188020.86015910201</v>
      </c>
      <c r="AD13">
        <v>-4.5755815482536599</v>
      </c>
      <c r="AE13" s="104">
        <v>1.23460859437915E-5</v>
      </c>
    </row>
    <row r="14" spans="1:31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Dataset!H14</f>
        <v>21993767.832218502</v>
      </c>
      <c r="E14" s="5">
        <f>Dataset!AH14</f>
        <v>698.8</v>
      </c>
      <c r="F14" s="5">
        <f>Dataset!AM14</f>
        <v>0</v>
      </c>
      <c r="G14" s="12">
        <f>Dataset!BZ14</f>
        <v>0</v>
      </c>
      <c r="H14" s="12">
        <f>Dataset!CA14</f>
        <v>0</v>
      </c>
      <c r="I14" s="5">
        <f>Dataset!BQ14</f>
        <v>0</v>
      </c>
      <c r="J14" s="12">
        <f>Dataset!W14</f>
        <v>23359</v>
      </c>
      <c r="K14" s="12">
        <f>Dataset!AY14</f>
        <v>31</v>
      </c>
      <c r="M14" s="12">
        <f t="shared" si="4"/>
        <v>-14124823.3067584</v>
      </c>
      <c r="N14" s="1">
        <f t="shared" si="5"/>
        <v>11533388.64075199</v>
      </c>
      <c r="O14" s="1">
        <f t="shared" si="6"/>
        <v>0</v>
      </c>
      <c r="P14" s="1">
        <f t="shared" si="7"/>
        <v>0</v>
      </c>
      <c r="Q14" s="1">
        <f t="shared" si="8"/>
        <v>0</v>
      </c>
      <c r="R14" s="1">
        <f t="shared" si="9"/>
        <v>0</v>
      </c>
      <c r="S14" s="1">
        <f t="shared" si="10"/>
        <v>14687154.83195523</v>
      </c>
      <c r="T14" s="1">
        <f t="shared" si="11"/>
        <v>8542028.869309729</v>
      </c>
      <c r="U14" s="1">
        <f t="shared" si="1"/>
        <v>20637749.035258546</v>
      </c>
      <c r="V14" s="1">
        <f t="shared" si="2"/>
        <v>-1356018.7969599552</v>
      </c>
      <c r="W14" s="105">
        <f t="shared" si="3"/>
        <v>6.5705750886071251E-2</v>
      </c>
      <c r="AA14" t="s">
        <v>134</v>
      </c>
      <c r="AB14" s="12">
        <v>628.75785915301299</v>
      </c>
      <c r="AC14">
        <v>224.887804319693</v>
      </c>
      <c r="AD14">
        <v>2.7958735292696999</v>
      </c>
      <c r="AE14" s="104">
        <v>6.0925674986109504E-3</v>
      </c>
    </row>
    <row r="15" spans="1:31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Dataset!H15</f>
        <v>19721696.8191185</v>
      </c>
      <c r="E15" s="5">
        <f>Dataset!AH15</f>
        <v>681.99999999999989</v>
      </c>
      <c r="F15" s="5">
        <f>Dataset!AM15</f>
        <v>0</v>
      </c>
      <c r="G15" s="12">
        <f>Dataset!BZ15</f>
        <v>0</v>
      </c>
      <c r="H15" s="12">
        <f>Dataset!CA15</f>
        <v>0</v>
      </c>
      <c r="I15" s="5">
        <f>Dataset!BQ15</f>
        <v>0</v>
      </c>
      <c r="J15" s="12">
        <f>Dataset!W15</f>
        <v>23474</v>
      </c>
      <c r="K15" s="12">
        <f>Dataset!AY15</f>
        <v>28</v>
      </c>
      <c r="M15" s="12">
        <f t="shared" si="4"/>
        <v>-14124823.3067584</v>
      </c>
      <c r="N15" s="1">
        <f t="shared" si="5"/>
        <v>11256111.981958866</v>
      </c>
      <c r="O15" s="1">
        <f t="shared" si="6"/>
        <v>0</v>
      </c>
      <c r="P15" s="1">
        <f t="shared" si="7"/>
        <v>0</v>
      </c>
      <c r="Q15" s="1">
        <f t="shared" si="8"/>
        <v>0</v>
      </c>
      <c r="R15" s="1">
        <f t="shared" si="9"/>
        <v>0</v>
      </c>
      <c r="S15" s="1">
        <f t="shared" si="10"/>
        <v>14759461.985757828</v>
      </c>
      <c r="T15" s="1">
        <f t="shared" si="11"/>
        <v>7715380.9142152397</v>
      </c>
      <c r="U15" s="1">
        <f t="shared" si="1"/>
        <v>19606131.575173534</v>
      </c>
      <c r="V15" s="1">
        <f t="shared" si="2"/>
        <v>-115565.2439449653</v>
      </c>
      <c r="W15" s="105">
        <f t="shared" si="3"/>
        <v>5.8943419563347709E-3</v>
      </c>
      <c r="AA15" t="s">
        <v>83</v>
      </c>
      <c r="AB15" s="12">
        <v>275549.31836482999</v>
      </c>
      <c r="AC15">
        <v>52477.970800353803</v>
      </c>
      <c r="AD15">
        <v>5.2507616846147602</v>
      </c>
      <c r="AE15" s="104">
        <v>7.2776430527899799E-7</v>
      </c>
    </row>
    <row r="16" spans="1:31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Dataset!H16</f>
        <v>18947442.3631185</v>
      </c>
      <c r="E16" s="5">
        <f>Dataset!AH16</f>
        <v>578.10000000000025</v>
      </c>
      <c r="F16" s="5">
        <f>Dataset!AM16</f>
        <v>0</v>
      </c>
      <c r="G16" s="12">
        <f>Dataset!BZ16</f>
        <v>0</v>
      </c>
      <c r="H16" s="12">
        <f>Dataset!CA16</f>
        <v>0</v>
      </c>
      <c r="I16" s="5">
        <f>Dataset!BQ16</f>
        <v>0</v>
      </c>
      <c r="J16" s="12">
        <f>Dataset!W16</f>
        <v>23489</v>
      </c>
      <c r="K16" s="12">
        <f>Dataset!AY16</f>
        <v>31</v>
      </c>
      <c r="M16" s="12">
        <f t="shared" si="4"/>
        <v>-14124823.3067584</v>
      </c>
      <c r="N16" s="1">
        <f t="shared" si="5"/>
        <v>9541287.8838276025</v>
      </c>
      <c r="O16" s="1">
        <f t="shared" si="6"/>
        <v>0</v>
      </c>
      <c r="P16" s="1">
        <f t="shared" si="7"/>
        <v>0</v>
      </c>
      <c r="Q16" s="1">
        <f t="shared" si="8"/>
        <v>0</v>
      </c>
      <c r="R16" s="1">
        <f t="shared" si="9"/>
        <v>0</v>
      </c>
      <c r="S16" s="1">
        <f t="shared" si="10"/>
        <v>14768893.353645122</v>
      </c>
      <c r="T16" s="1">
        <f t="shared" si="11"/>
        <v>8542028.869309729</v>
      </c>
      <c r="U16" s="1">
        <f t="shared" si="1"/>
        <v>18727386.800024055</v>
      </c>
      <c r="V16" s="1">
        <f t="shared" si="2"/>
        <v>-220055.56309444457</v>
      </c>
      <c r="W16" s="105">
        <f t="shared" si="3"/>
        <v>1.1750468201690687E-2</v>
      </c>
      <c r="AB16" s="12"/>
    </row>
    <row r="17" spans="1:30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Dataset!H17</f>
        <v>15404627.0198185</v>
      </c>
      <c r="E17" s="5">
        <f>Dataset!AH17</f>
        <v>392.50000000000011</v>
      </c>
      <c r="F17" s="5">
        <f>Dataset!AM17</f>
        <v>0</v>
      </c>
      <c r="G17" s="12">
        <f>Dataset!BZ17</f>
        <v>0</v>
      </c>
      <c r="H17" s="12">
        <f>Dataset!CA17</f>
        <v>0</v>
      </c>
      <c r="I17" s="5">
        <f>Dataset!BQ17</f>
        <v>0</v>
      </c>
      <c r="J17" s="12">
        <f>Dataset!W17</f>
        <v>23431</v>
      </c>
      <c r="K17" s="12">
        <f>Dataset!AY17</f>
        <v>30</v>
      </c>
      <c r="M17" s="12">
        <f t="shared" si="4"/>
        <v>-14124823.3067584</v>
      </c>
      <c r="N17" s="1">
        <f t="shared" si="5"/>
        <v>6478040.9866845412</v>
      </c>
      <c r="O17" s="1">
        <f t="shared" si="6"/>
        <v>0</v>
      </c>
      <c r="P17" s="1">
        <f t="shared" si="7"/>
        <v>0</v>
      </c>
      <c r="Q17" s="1">
        <f t="shared" si="8"/>
        <v>0</v>
      </c>
      <c r="R17" s="1">
        <f t="shared" si="9"/>
        <v>0</v>
      </c>
      <c r="S17" s="1">
        <f t="shared" si="10"/>
        <v>14732425.397814248</v>
      </c>
      <c r="T17" s="1">
        <f t="shared" si="11"/>
        <v>8266479.5509449001</v>
      </c>
      <c r="U17" s="1">
        <f t="shared" si="1"/>
        <v>15352122.628685288</v>
      </c>
      <c r="V17" s="1">
        <f t="shared" si="2"/>
        <v>-52504.391133211553</v>
      </c>
      <c r="W17" s="105">
        <f t="shared" si="3"/>
        <v>3.4200085814262335E-3</v>
      </c>
      <c r="AA17" t="s">
        <v>135</v>
      </c>
    </row>
    <row r="18" spans="1:30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Dataset!H18</f>
        <v>11349542.074418502</v>
      </c>
      <c r="E18" s="5">
        <f>Dataset!AH18</f>
        <v>142.50000000000003</v>
      </c>
      <c r="F18" s="5">
        <f>Dataset!AM18</f>
        <v>35.099999999999994</v>
      </c>
      <c r="G18" s="12">
        <f>Dataset!BZ18</f>
        <v>0</v>
      </c>
      <c r="H18" s="12">
        <f>Dataset!CA18</f>
        <v>0</v>
      </c>
      <c r="I18" s="5">
        <f>Dataset!BQ18</f>
        <v>1</v>
      </c>
      <c r="J18" s="12">
        <f>Dataset!W18</f>
        <v>23336</v>
      </c>
      <c r="K18" s="12">
        <f>Dataset!AY18</f>
        <v>31</v>
      </c>
      <c r="M18" s="12">
        <f t="shared" si="4"/>
        <v>-14124823.3067584</v>
      </c>
      <c r="N18" s="1">
        <f t="shared" si="5"/>
        <v>2351900.2308345148</v>
      </c>
      <c r="O18" s="1">
        <f t="shared" si="6"/>
        <v>943858.82852919202</v>
      </c>
      <c r="P18" s="1">
        <f t="shared" si="7"/>
        <v>0</v>
      </c>
      <c r="Q18" s="1">
        <f t="shared" si="8"/>
        <v>0</v>
      </c>
      <c r="R18" s="1">
        <f t="shared" si="9"/>
        <v>-860304.77843076701</v>
      </c>
      <c r="S18" s="1">
        <f t="shared" si="10"/>
        <v>14672693.40119471</v>
      </c>
      <c r="T18" s="1">
        <f t="shared" si="11"/>
        <v>8542028.869309729</v>
      </c>
      <c r="U18" s="1">
        <f t="shared" si="1"/>
        <v>11525353.244678978</v>
      </c>
      <c r="V18" s="1">
        <f t="shared" si="2"/>
        <v>175811.17026047595</v>
      </c>
      <c r="W18" s="105">
        <f t="shared" si="3"/>
        <v>1.5254297766677511E-2</v>
      </c>
      <c r="AA18" t="s">
        <v>136</v>
      </c>
      <c r="AB18">
        <v>16262141.801403699</v>
      </c>
      <c r="AC18" t="s">
        <v>137</v>
      </c>
      <c r="AD18">
        <v>3490611.5487354398</v>
      </c>
    </row>
    <row r="19" spans="1:30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Dataset!H19</f>
        <v>11929769.810818501</v>
      </c>
      <c r="E19" s="5">
        <f>Dataset!AH19</f>
        <v>62.2</v>
      </c>
      <c r="F19" s="5">
        <f>Dataset!AM19</f>
        <v>91.200000000000017</v>
      </c>
      <c r="G19" s="12">
        <f>Dataset!BZ19</f>
        <v>0</v>
      </c>
      <c r="H19" s="12">
        <f>Dataset!CA19</f>
        <v>0</v>
      </c>
      <c r="I19" s="5">
        <f>Dataset!BQ19</f>
        <v>1</v>
      </c>
      <c r="J19" s="12">
        <f>Dataset!W19</f>
        <v>23395</v>
      </c>
      <c r="K19" s="12">
        <f>Dataset!AY19</f>
        <v>30</v>
      </c>
      <c r="M19" s="12">
        <f t="shared" si="4"/>
        <v>-14124823.3067584</v>
      </c>
      <c r="N19" s="1">
        <f t="shared" si="5"/>
        <v>1026583.8200554863</v>
      </c>
      <c r="O19" s="1">
        <f t="shared" si="6"/>
        <v>2452419.5202809782</v>
      </c>
      <c r="P19" s="1">
        <f t="shared" si="7"/>
        <v>0</v>
      </c>
      <c r="Q19" s="1">
        <f t="shared" si="8"/>
        <v>0</v>
      </c>
      <c r="R19" s="1">
        <f t="shared" si="9"/>
        <v>-860304.77843076701</v>
      </c>
      <c r="S19" s="1">
        <f t="shared" si="10"/>
        <v>14709790.11488474</v>
      </c>
      <c r="T19" s="1">
        <f t="shared" si="11"/>
        <v>8266479.5509449001</v>
      </c>
      <c r="U19" s="1">
        <f t="shared" si="1"/>
        <v>11470144.920976937</v>
      </c>
      <c r="V19" s="1">
        <f t="shared" si="2"/>
        <v>-459624.889841564</v>
      </c>
      <c r="W19" s="105">
        <f t="shared" si="3"/>
        <v>4.0071410867790216E-2</v>
      </c>
      <c r="AA19" t="s">
        <v>138</v>
      </c>
      <c r="AB19">
        <v>34939108689828</v>
      </c>
      <c r="AC19" t="s">
        <v>139</v>
      </c>
      <c r="AD19">
        <v>558530.50730264501</v>
      </c>
    </row>
    <row r="20" spans="1:30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Dataset!H20</f>
        <v>13817588.114418501</v>
      </c>
      <c r="E20" s="5">
        <f>Dataset!AH20</f>
        <v>4.5</v>
      </c>
      <c r="F20" s="5">
        <f>Dataset!AM20</f>
        <v>229.20000000000002</v>
      </c>
      <c r="G20" s="12">
        <f>Dataset!BZ20</f>
        <v>0</v>
      </c>
      <c r="H20" s="12">
        <f>Dataset!CA20</f>
        <v>0</v>
      </c>
      <c r="I20" s="5">
        <f>Dataset!BQ20</f>
        <v>1</v>
      </c>
      <c r="J20" s="12">
        <f>Dataset!W20</f>
        <v>23379</v>
      </c>
      <c r="K20" s="12">
        <f>Dataset!AY20</f>
        <v>31</v>
      </c>
      <c r="M20" s="12">
        <f t="shared" si="4"/>
        <v>-14124823.3067584</v>
      </c>
      <c r="N20" s="1">
        <f t="shared" si="5"/>
        <v>74270.533605300443</v>
      </c>
      <c r="O20" s="1">
        <f t="shared" si="6"/>
        <v>6163317.4786008792</v>
      </c>
      <c r="P20" s="1">
        <f t="shared" si="7"/>
        <v>0</v>
      </c>
      <c r="Q20" s="1">
        <f t="shared" si="8"/>
        <v>0</v>
      </c>
      <c r="R20" s="1">
        <f t="shared" si="9"/>
        <v>-860304.77843076701</v>
      </c>
      <c r="S20" s="1">
        <f t="shared" si="10"/>
        <v>14699729.98913829</v>
      </c>
      <c r="T20" s="1">
        <f t="shared" si="11"/>
        <v>8542028.869309729</v>
      </c>
      <c r="U20" s="1">
        <f t="shared" si="1"/>
        <v>14494218.785465032</v>
      </c>
      <c r="V20" s="1">
        <f t="shared" si="2"/>
        <v>676630.67104653083</v>
      </c>
      <c r="W20" s="105">
        <f t="shared" si="3"/>
        <v>4.6682796848979802E-2</v>
      </c>
      <c r="AA20" t="s">
        <v>140</v>
      </c>
      <c r="AB20">
        <v>0.97591071335191304</v>
      </c>
      <c r="AC20" t="s">
        <v>141</v>
      </c>
      <c r="AD20" s="104">
        <v>0.97440513293640696</v>
      </c>
    </row>
    <row r="21" spans="1:30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Dataset!H21</f>
        <v>12901126.035518501</v>
      </c>
      <c r="E21" s="5">
        <f>Dataset!AH21</f>
        <v>12.500000000000002</v>
      </c>
      <c r="F21" s="5">
        <f>Dataset!AM21</f>
        <v>163.1</v>
      </c>
      <c r="G21" s="12">
        <f>Dataset!BZ21</f>
        <v>0</v>
      </c>
      <c r="H21" s="12">
        <f>Dataset!CA21</f>
        <v>0</v>
      </c>
      <c r="I21" s="5">
        <f>Dataset!BQ21</f>
        <v>1</v>
      </c>
      <c r="J21" s="12">
        <f>Dataset!W21</f>
        <v>23423</v>
      </c>
      <c r="K21" s="12">
        <f>Dataset!AY21</f>
        <v>31</v>
      </c>
      <c r="M21" s="12">
        <f t="shared" si="4"/>
        <v>-14124823.3067584</v>
      </c>
      <c r="N21" s="1">
        <f t="shared" si="5"/>
        <v>206307.03779250127</v>
      </c>
      <c r="O21" s="1">
        <f t="shared" si="6"/>
        <v>4385851.1376954764</v>
      </c>
      <c r="P21" s="1">
        <f t="shared" si="7"/>
        <v>0</v>
      </c>
      <c r="Q21" s="1">
        <f t="shared" si="8"/>
        <v>0</v>
      </c>
      <c r="R21" s="1">
        <f t="shared" si="9"/>
        <v>-860304.77843076701</v>
      </c>
      <c r="S21" s="1">
        <f t="shared" si="10"/>
        <v>14727395.334941024</v>
      </c>
      <c r="T21" s="1">
        <f t="shared" si="11"/>
        <v>8542028.869309729</v>
      </c>
      <c r="U21" s="1">
        <f t="shared" si="1"/>
        <v>12876454.294549564</v>
      </c>
      <c r="V21" s="1">
        <f t="shared" si="2"/>
        <v>-24671.740968937054</v>
      </c>
      <c r="W21" s="105">
        <f t="shared" si="3"/>
        <v>1.9160353001354015E-3</v>
      </c>
      <c r="AA21" t="s">
        <v>249</v>
      </c>
      <c r="AB21">
        <v>387.233022924078</v>
      </c>
      <c r="AC21" t="s">
        <v>142</v>
      </c>
      <c r="AD21" s="104">
        <v>2.2836962887140401E-75</v>
      </c>
    </row>
    <row r="22" spans="1:30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Dataset!H22</f>
        <v>12338501.260218501</v>
      </c>
      <c r="E22" s="5">
        <f>Dataset!AH22</f>
        <v>125.4</v>
      </c>
      <c r="F22" s="5">
        <f>Dataset!AM22</f>
        <v>60.199999999999996</v>
      </c>
      <c r="G22" s="12">
        <f>Dataset!BZ22</f>
        <v>0</v>
      </c>
      <c r="H22" s="12">
        <f>Dataset!CA22</f>
        <v>0</v>
      </c>
      <c r="I22" s="5">
        <f>Dataset!BQ22</f>
        <v>0</v>
      </c>
      <c r="J22" s="12">
        <f>Dataset!W22</f>
        <v>23499</v>
      </c>
      <c r="K22" s="12">
        <f>Dataset!AY22</f>
        <v>30</v>
      </c>
      <c r="M22" s="12">
        <f t="shared" si="4"/>
        <v>-14124823.3067584</v>
      </c>
      <c r="N22" s="1">
        <f t="shared" si="5"/>
        <v>2069672.2031343726</v>
      </c>
      <c r="O22" s="1">
        <f t="shared" si="6"/>
        <v>1618812.0079047682</v>
      </c>
      <c r="P22" s="1">
        <f t="shared" si="7"/>
        <v>0</v>
      </c>
      <c r="Q22" s="1">
        <f t="shared" si="8"/>
        <v>0</v>
      </c>
      <c r="R22" s="1">
        <f t="shared" si="9"/>
        <v>0</v>
      </c>
      <c r="S22" s="1">
        <f t="shared" si="10"/>
        <v>14775180.932236653</v>
      </c>
      <c r="T22" s="1">
        <f t="shared" si="11"/>
        <v>8266479.5509449001</v>
      </c>
      <c r="U22" s="1">
        <f t="shared" si="1"/>
        <v>12605321.387462294</v>
      </c>
      <c r="V22" s="1">
        <f t="shared" si="2"/>
        <v>266820.12724379264</v>
      </c>
      <c r="W22" s="105">
        <f t="shared" si="3"/>
        <v>2.1167260956089666E-2</v>
      </c>
      <c r="AA22" t="s">
        <v>143</v>
      </c>
      <c r="AB22">
        <v>-5.0708265910310697E-2</v>
      </c>
      <c r="AC22" t="s">
        <v>144</v>
      </c>
      <c r="AD22" s="104">
        <v>2.0868446807610099</v>
      </c>
    </row>
    <row r="23" spans="1:30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Dataset!H23</f>
        <v>13194174.115618503</v>
      </c>
      <c r="E23" s="5">
        <f>Dataset!AH23</f>
        <v>233.39999999999998</v>
      </c>
      <c r="F23" s="5">
        <f>Dataset!AM23</f>
        <v>14.499999999999996</v>
      </c>
      <c r="G23" s="12">
        <f>Dataset!BZ23</f>
        <v>0</v>
      </c>
      <c r="H23" s="12">
        <f>Dataset!CA23</f>
        <v>0</v>
      </c>
      <c r="I23" s="5">
        <f>Dataset!BQ23</f>
        <v>0</v>
      </c>
      <c r="J23" s="12">
        <f>Dataset!W23</f>
        <v>23572</v>
      </c>
      <c r="K23" s="12">
        <f>Dataset!AY23</f>
        <v>31</v>
      </c>
      <c r="M23" s="12">
        <f t="shared" si="4"/>
        <v>-14124823.3067584</v>
      </c>
      <c r="N23" s="1">
        <f t="shared" si="5"/>
        <v>3852165.0096615828</v>
      </c>
      <c r="O23" s="1">
        <f t="shared" si="6"/>
        <v>389913.1912727431</v>
      </c>
      <c r="P23" s="1">
        <f t="shared" si="7"/>
        <v>0</v>
      </c>
      <c r="Q23" s="1">
        <f t="shared" si="8"/>
        <v>0</v>
      </c>
      <c r="R23" s="1">
        <f t="shared" si="9"/>
        <v>0</v>
      </c>
      <c r="S23" s="1">
        <f t="shared" si="10"/>
        <v>14821080.255954823</v>
      </c>
      <c r="T23" s="1">
        <f t="shared" si="11"/>
        <v>8542028.869309729</v>
      </c>
      <c r="U23" s="1">
        <f t="shared" si="1"/>
        <v>13480364.019440478</v>
      </c>
      <c r="V23" s="1">
        <f t="shared" si="2"/>
        <v>286189.90382197499</v>
      </c>
      <c r="W23" s="105">
        <f t="shared" si="3"/>
        <v>2.1230131724132309E-2</v>
      </c>
    </row>
    <row r="24" spans="1:30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Dataset!H24</f>
        <v>17493043.4782185</v>
      </c>
      <c r="E24" s="5">
        <f>Dataset!AH24</f>
        <v>490.90000000000009</v>
      </c>
      <c r="F24" s="5">
        <f>Dataset!AM24</f>
        <v>0</v>
      </c>
      <c r="G24" s="12">
        <f>Dataset!BZ24</f>
        <v>0</v>
      </c>
      <c r="H24" s="12">
        <f>Dataset!CA24</f>
        <v>0</v>
      </c>
      <c r="I24" s="5">
        <f>Dataset!BQ24</f>
        <v>0</v>
      </c>
      <c r="J24" s="12">
        <f>Dataset!W24</f>
        <v>23628</v>
      </c>
      <c r="K24" s="12">
        <f>Dataset!AY24</f>
        <v>30</v>
      </c>
      <c r="M24" s="12">
        <f t="shared" si="4"/>
        <v>-14124823.3067584</v>
      </c>
      <c r="N24" s="1">
        <f t="shared" si="5"/>
        <v>8102089.988187111</v>
      </c>
      <c r="O24" s="1">
        <f t="shared" si="6"/>
        <v>0</v>
      </c>
      <c r="P24" s="1">
        <f t="shared" si="7"/>
        <v>0</v>
      </c>
      <c r="Q24" s="1">
        <f t="shared" si="8"/>
        <v>0</v>
      </c>
      <c r="R24" s="1">
        <f t="shared" si="9"/>
        <v>0</v>
      </c>
      <c r="S24" s="1">
        <f t="shared" si="10"/>
        <v>14856290.696067391</v>
      </c>
      <c r="T24" s="1">
        <f t="shared" si="11"/>
        <v>8266479.5509449001</v>
      </c>
      <c r="U24" s="1">
        <f t="shared" si="1"/>
        <v>17100036.928441003</v>
      </c>
      <c r="V24" s="1">
        <f t="shared" si="2"/>
        <v>-393006.54977749661</v>
      </c>
      <c r="W24" s="105">
        <f t="shared" si="3"/>
        <v>2.2982789535608724E-2</v>
      </c>
    </row>
    <row r="25" spans="1:30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Dataset!H25</f>
        <v>21369210.915018503</v>
      </c>
      <c r="E25" s="5">
        <f>Dataset!AH25</f>
        <v>728.60000000000014</v>
      </c>
      <c r="F25" s="5">
        <f>Dataset!AM25</f>
        <v>0</v>
      </c>
      <c r="G25" s="12">
        <f>Dataset!BZ25</f>
        <v>0</v>
      </c>
      <c r="H25" s="12">
        <f>Dataset!CA25</f>
        <v>0</v>
      </c>
      <c r="I25" s="5">
        <f>Dataset!BQ25</f>
        <v>0</v>
      </c>
      <c r="J25" s="12">
        <f>Dataset!W25</f>
        <v>23625</v>
      </c>
      <c r="K25" s="12">
        <f>Dataset!AY25</f>
        <v>31</v>
      </c>
      <c r="M25" s="12">
        <f t="shared" si="4"/>
        <v>-14124823.3067584</v>
      </c>
      <c r="N25" s="1">
        <f t="shared" si="5"/>
        <v>12025224.618849315</v>
      </c>
      <c r="O25" s="1">
        <f t="shared" si="6"/>
        <v>0</v>
      </c>
      <c r="P25" s="1">
        <f t="shared" si="7"/>
        <v>0</v>
      </c>
      <c r="Q25" s="1">
        <f t="shared" si="8"/>
        <v>0</v>
      </c>
      <c r="R25" s="1">
        <f t="shared" si="9"/>
        <v>0</v>
      </c>
      <c r="S25" s="1">
        <f t="shared" si="10"/>
        <v>14854404.422489932</v>
      </c>
      <c r="T25" s="1">
        <f t="shared" si="11"/>
        <v>8542028.869309729</v>
      </c>
      <c r="U25" s="1">
        <f t="shared" si="1"/>
        <v>21296834.603890575</v>
      </c>
      <c r="V25" s="1">
        <f t="shared" si="2"/>
        <v>-72376.311127927154</v>
      </c>
      <c r="W25" s="105">
        <f t="shared" si="3"/>
        <v>3.3984539239791632E-3</v>
      </c>
    </row>
    <row r="26" spans="1:30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Dataset!H26</f>
        <v>24201839.656978115</v>
      </c>
      <c r="E26" s="5">
        <f>Dataset!AH26</f>
        <v>844.19999999999982</v>
      </c>
      <c r="F26" s="5">
        <f>Dataset!AM26</f>
        <v>0</v>
      </c>
      <c r="G26" s="12">
        <f>Dataset!BZ26</f>
        <v>0</v>
      </c>
      <c r="H26" s="12">
        <f>Dataset!CA26</f>
        <v>0</v>
      </c>
      <c r="I26" s="5">
        <f>Dataset!BQ26</f>
        <v>0</v>
      </c>
      <c r="J26" s="12">
        <f>Dataset!W26</f>
        <v>23649</v>
      </c>
      <c r="K26" s="12">
        <f>Dataset!AY26</f>
        <v>31</v>
      </c>
      <c r="M26" s="12">
        <f t="shared" si="4"/>
        <v>-14124823.3067584</v>
      </c>
      <c r="N26" s="1">
        <f t="shared" si="5"/>
        <v>13933152.104354361</v>
      </c>
      <c r="O26" s="1">
        <f t="shared" si="6"/>
        <v>0</v>
      </c>
      <c r="P26" s="1">
        <f t="shared" si="7"/>
        <v>0</v>
      </c>
      <c r="Q26" s="1">
        <f t="shared" si="8"/>
        <v>0</v>
      </c>
      <c r="R26" s="1">
        <f t="shared" si="9"/>
        <v>0</v>
      </c>
      <c r="S26" s="1">
        <f t="shared" si="10"/>
        <v>14869494.611109605</v>
      </c>
      <c r="T26" s="1">
        <f t="shared" si="11"/>
        <v>8542028.869309729</v>
      </c>
      <c r="U26" s="1">
        <f t="shared" si="1"/>
        <v>23219852.278015293</v>
      </c>
      <c r="V26" s="1">
        <f t="shared" si="2"/>
        <v>-981987.37896282226</v>
      </c>
      <c r="W26" s="105">
        <f t="shared" si="3"/>
        <v>4.2290853843741906E-2</v>
      </c>
    </row>
    <row r="27" spans="1:30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Dataset!H27</f>
        <v>20906119.389278114</v>
      </c>
      <c r="E27" s="5">
        <f>Dataset!AH27</f>
        <v>760.09999999999991</v>
      </c>
      <c r="F27" s="5">
        <f>Dataset!AM27</f>
        <v>0</v>
      </c>
      <c r="G27" s="12">
        <f>Dataset!BZ27</f>
        <v>0</v>
      </c>
      <c r="H27" s="12">
        <f>Dataset!CA27</f>
        <v>0</v>
      </c>
      <c r="I27" s="5">
        <f>Dataset!BQ27</f>
        <v>0</v>
      </c>
      <c r="J27" s="12">
        <f>Dataset!W27</f>
        <v>23652</v>
      </c>
      <c r="K27" s="12">
        <f>Dataset!AY27</f>
        <v>28</v>
      </c>
      <c r="M27" s="12">
        <f t="shared" si="4"/>
        <v>-14124823.3067584</v>
      </c>
      <c r="N27" s="1">
        <f t="shared" si="5"/>
        <v>12545118.354086414</v>
      </c>
      <c r="O27" s="1">
        <f t="shared" si="6"/>
        <v>0</v>
      </c>
      <c r="P27" s="1">
        <f t="shared" si="7"/>
        <v>0</v>
      </c>
      <c r="Q27" s="1">
        <f t="shared" si="8"/>
        <v>0</v>
      </c>
      <c r="R27" s="1">
        <f t="shared" si="9"/>
        <v>0</v>
      </c>
      <c r="S27" s="1">
        <f t="shared" si="10"/>
        <v>14871380.884687062</v>
      </c>
      <c r="T27" s="1">
        <f t="shared" si="11"/>
        <v>7715380.9142152397</v>
      </c>
      <c r="U27" s="1">
        <f t="shared" si="1"/>
        <v>21007056.846230317</v>
      </c>
      <c r="V27" s="1">
        <f t="shared" si="2"/>
        <v>100937.45695220307</v>
      </c>
      <c r="W27" s="105">
        <f t="shared" si="3"/>
        <v>4.8049309187410578E-3</v>
      </c>
    </row>
    <row r="28" spans="1:30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Dataset!H28</f>
        <v>20633682.209178116</v>
      </c>
      <c r="E28" s="5">
        <f>Dataset!AH28</f>
        <v>726.49999999999989</v>
      </c>
      <c r="F28" s="5">
        <f>Dataset!AM28</f>
        <v>0</v>
      </c>
      <c r="G28" s="12">
        <f>Dataset!BZ28</f>
        <v>0</v>
      </c>
      <c r="H28" s="12">
        <f>Dataset!CA28</f>
        <v>0</v>
      </c>
      <c r="I28" s="5">
        <f>Dataset!BQ28</f>
        <v>0</v>
      </c>
      <c r="J28" s="12">
        <f>Dataset!W28</f>
        <v>23692</v>
      </c>
      <c r="K28" s="12">
        <f>Dataset!AY28</f>
        <v>31</v>
      </c>
      <c r="M28" s="12">
        <f t="shared" si="4"/>
        <v>-14124823.3067584</v>
      </c>
      <c r="N28" s="1">
        <f t="shared" si="5"/>
        <v>11990565.036500171</v>
      </c>
      <c r="O28" s="1">
        <f t="shared" si="6"/>
        <v>0</v>
      </c>
      <c r="P28" s="1">
        <f t="shared" si="7"/>
        <v>0</v>
      </c>
      <c r="Q28" s="1">
        <f t="shared" si="8"/>
        <v>0</v>
      </c>
      <c r="R28" s="1">
        <f t="shared" si="9"/>
        <v>0</v>
      </c>
      <c r="S28" s="1">
        <f t="shared" si="10"/>
        <v>14896531.199053183</v>
      </c>
      <c r="T28" s="1">
        <f t="shared" si="11"/>
        <v>8542028.869309729</v>
      </c>
      <c r="U28" s="1">
        <f t="shared" si="1"/>
        <v>21304301.798104681</v>
      </c>
      <c r="V28" s="1">
        <f t="shared" si="2"/>
        <v>670619.5889265649</v>
      </c>
      <c r="W28" s="105">
        <f t="shared" si="3"/>
        <v>3.1478130345779558E-2</v>
      </c>
    </row>
    <row r="29" spans="1:30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Dataset!H29</f>
        <v>15763605.975378111</v>
      </c>
      <c r="E29" s="5">
        <f>Dataset!AH29</f>
        <v>388.4</v>
      </c>
      <c r="F29" s="5">
        <f>Dataset!AM29</f>
        <v>0</v>
      </c>
      <c r="G29" s="12">
        <f>Dataset!BZ29</f>
        <v>0</v>
      </c>
      <c r="H29" s="12">
        <f>Dataset!CA29</f>
        <v>0</v>
      </c>
      <c r="I29" s="5">
        <f>Dataset!BQ29</f>
        <v>0</v>
      </c>
      <c r="J29" s="12">
        <f>Dataset!W29</f>
        <v>23826</v>
      </c>
      <c r="K29" s="12">
        <f>Dataset!AY29</f>
        <v>30</v>
      </c>
      <c r="M29" s="12">
        <f t="shared" si="4"/>
        <v>-14124823.3067584</v>
      </c>
      <c r="N29" s="1">
        <f t="shared" si="5"/>
        <v>6410372.2782885982</v>
      </c>
      <c r="O29" s="1">
        <f t="shared" si="6"/>
        <v>0</v>
      </c>
      <c r="P29" s="1">
        <f t="shared" si="7"/>
        <v>0</v>
      </c>
      <c r="Q29" s="1">
        <f t="shared" si="8"/>
        <v>0</v>
      </c>
      <c r="R29" s="1">
        <f t="shared" si="9"/>
        <v>0</v>
      </c>
      <c r="S29" s="1">
        <f t="shared" si="10"/>
        <v>14980784.752179688</v>
      </c>
      <c r="T29" s="1">
        <f t="shared" si="11"/>
        <v>8266479.5509449001</v>
      </c>
      <c r="U29" s="1">
        <f t="shared" si="1"/>
        <v>15532813.274654787</v>
      </c>
      <c r="V29" s="1">
        <f t="shared" si="2"/>
        <v>-230792.70072332397</v>
      </c>
      <c r="W29" s="105">
        <f t="shared" si="3"/>
        <v>1.4858396649878822E-2</v>
      </c>
    </row>
    <row r="30" spans="1:30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Dataset!H30</f>
        <v>11599732.135078114</v>
      </c>
      <c r="E30" s="5">
        <f>Dataset!AH30</f>
        <v>165.4</v>
      </c>
      <c r="F30" s="5">
        <f>Dataset!AM30</f>
        <v>25.800000000000004</v>
      </c>
      <c r="G30" s="12">
        <f>Dataset!BZ30</f>
        <v>0</v>
      </c>
      <c r="H30" s="12">
        <f>Dataset!CA30</f>
        <v>0</v>
      </c>
      <c r="I30" s="5">
        <f>Dataset!BQ30</f>
        <v>1</v>
      </c>
      <c r="J30" s="12">
        <f>Dataset!W30</f>
        <v>23751</v>
      </c>
      <c r="K30" s="12">
        <f>Dataset!AY30</f>
        <v>31</v>
      </c>
      <c r="M30" s="12">
        <f t="shared" si="4"/>
        <v>-14124823.3067584</v>
      </c>
      <c r="N30" s="1">
        <f t="shared" si="5"/>
        <v>2729854.7240703767</v>
      </c>
      <c r="O30" s="1">
        <f t="shared" si="6"/>
        <v>693776.5748163294</v>
      </c>
      <c r="P30" s="1">
        <f t="shared" si="7"/>
        <v>0</v>
      </c>
      <c r="Q30" s="1">
        <f t="shared" si="8"/>
        <v>0</v>
      </c>
      <c r="R30" s="1">
        <f t="shared" si="9"/>
        <v>-860304.77843076701</v>
      </c>
      <c r="S30" s="1">
        <f t="shared" si="10"/>
        <v>14933627.912743211</v>
      </c>
      <c r="T30" s="1">
        <f t="shared" si="11"/>
        <v>8542028.869309729</v>
      </c>
      <c r="U30" s="1">
        <f t="shared" si="1"/>
        <v>11914159.995750479</v>
      </c>
      <c r="V30" s="1">
        <f t="shared" si="2"/>
        <v>314427.86067236587</v>
      </c>
      <c r="W30" s="105">
        <f t="shared" si="3"/>
        <v>2.6391106111090957E-2</v>
      </c>
    </row>
    <row r="31" spans="1:30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Dataset!H31</f>
        <v>11607266.224978112</v>
      </c>
      <c r="E31" s="5">
        <f>Dataset!AH31</f>
        <v>39.300000000000011</v>
      </c>
      <c r="F31" s="5">
        <f>Dataset!AM31</f>
        <v>111.60000000000001</v>
      </c>
      <c r="G31" s="12">
        <f>Dataset!BZ31</f>
        <v>0</v>
      </c>
      <c r="H31" s="12">
        <f>Dataset!CA31</f>
        <v>0</v>
      </c>
      <c r="I31" s="5">
        <f>Dataset!BQ31</f>
        <v>1</v>
      </c>
      <c r="J31" s="12">
        <f>Dataset!W31</f>
        <v>23799</v>
      </c>
      <c r="K31" s="12">
        <f>Dataset!AY31</f>
        <v>30</v>
      </c>
      <c r="M31" s="12">
        <f t="shared" si="4"/>
        <v>-14124823.3067584</v>
      </c>
      <c r="N31" s="1">
        <f t="shared" si="5"/>
        <v>648629.32681962417</v>
      </c>
      <c r="O31" s="1">
        <f t="shared" si="6"/>
        <v>3000987.0445543546</v>
      </c>
      <c r="P31" s="1">
        <f t="shared" si="7"/>
        <v>0</v>
      </c>
      <c r="Q31" s="1">
        <f t="shared" si="8"/>
        <v>0</v>
      </c>
      <c r="R31" s="1">
        <f t="shared" si="9"/>
        <v>-860304.77843076701</v>
      </c>
      <c r="S31" s="1">
        <f t="shared" si="10"/>
        <v>14963808.289982555</v>
      </c>
      <c r="T31" s="1">
        <f t="shared" si="11"/>
        <v>8266479.5509449001</v>
      </c>
      <c r="U31" s="1">
        <f t="shared" si="1"/>
        <v>11894776.127112268</v>
      </c>
      <c r="V31" s="1">
        <f t="shared" si="2"/>
        <v>287509.90213415585</v>
      </c>
      <c r="W31" s="105">
        <f t="shared" si="3"/>
        <v>2.4171106632164548E-2</v>
      </c>
    </row>
    <row r="32" spans="1:30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Dataset!H32</f>
        <v>12816166.194978112</v>
      </c>
      <c r="E32" s="5">
        <f>Dataset!AH32</f>
        <v>13.500000000000004</v>
      </c>
      <c r="F32" s="5">
        <f>Dataset!AM32</f>
        <v>157.19999999999999</v>
      </c>
      <c r="G32" s="12">
        <f>Dataset!BZ32</f>
        <v>0</v>
      </c>
      <c r="H32" s="12">
        <f>Dataset!CA32</f>
        <v>0</v>
      </c>
      <c r="I32" s="5">
        <f>Dataset!BQ32</f>
        <v>1</v>
      </c>
      <c r="J32" s="12">
        <f>Dataset!W32</f>
        <v>23834</v>
      </c>
      <c r="K32" s="12">
        <f>Dataset!AY32</f>
        <v>31</v>
      </c>
      <c r="M32" s="12">
        <f t="shared" si="4"/>
        <v>-14124823.3067584</v>
      </c>
      <c r="N32" s="1">
        <f t="shared" si="5"/>
        <v>222811.60081590142</v>
      </c>
      <c r="O32" s="1">
        <f t="shared" si="6"/>
        <v>4227196.8046948435</v>
      </c>
      <c r="P32" s="1">
        <f t="shared" si="7"/>
        <v>0</v>
      </c>
      <c r="Q32" s="1">
        <f t="shared" si="8"/>
        <v>0</v>
      </c>
      <c r="R32" s="1">
        <f t="shared" si="9"/>
        <v>-860304.77843076701</v>
      </c>
      <c r="S32" s="1">
        <f t="shared" si="10"/>
        <v>14985814.815052912</v>
      </c>
      <c r="T32" s="1">
        <f t="shared" si="11"/>
        <v>8542028.869309729</v>
      </c>
      <c r="U32" s="1">
        <f t="shared" si="1"/>
        <v>12992724.004684219</v>
      </c>
      <c r="V32" s="1">
        <f t="shared" si="2"/>
        <v>176557.80970610678</v>
      </c>
      <c r="W32" s="105">
        <f t="shared" si="3"/>
        <v>1.3588975617618987E-2</v>
      </c>
    </row>
    <row r="33" spans="1:23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Dataset!H33</f>
        <v>12847468.249578113</v>
      </c>
      <c r="E33" s="5">
        <f>Dataset!AH33</f>
        <v>19.3</v>
      </c>
      <c r="F33" s="5">
        <f>Dataset!AM33</f>
        <v>148.09999999999994</v>
      </c>
      <c r="G33" s="12">
        <f>Dataset!BZ33</f>
        <v>0</v>
      </c>
      <c r="H33" s="12">
        <f>Dataset!CA33</f>
        <v>0</v>
      </c>
      <c r="I33" s="5">
        <f>Dataset!BQ33</f>
        <v>1</v>
      </c>
      <c r="J33" s="12">
        <f>Dataset!W33</f>
        <v>23862</v>
      </c>
      <c r="K33" s="12">
        <f>Dataset!AY33</f>
        <v>31</v>
      </c>
      <c r="M33" s="12">
        <f t="shared" si="4"/>
        <v>-14124823.3067584</v>
      </c>
      <c r="N33" s="1">
        <f t="shared" si="5"/>
        <v>318538.06635162194</v>
      </c>
      <c r="O33" s="1">
        <f t="shared" si="6"/>
        <v>3982492.6639650511</v>
      </c>
      <c r="P33" s="1">
        <f t="shared" si="7"/>
        <v>0</v>
      </c>
      <c r="Q33" s="1">
        <f t="shared" si="8"/>
        <v>0</v>
      </c>
      <c r="R33" s="1">
        <f t="shared" si="9"/>
        <v>-860304.77843076701</v>
      </c>
      <c r="S33" s="1">
        <f t="shared" si="10"/>
        <v>15003420.035109196</v>
      </c>
      <c r="T33" s="1">
        <f t="shared" si="11"/>
        <v>8542028.869309729</v>
      </c>
      <c r="U33" s="1">
        <f t="shared" si="1"/>
        <v>12861351.54954643</v>
      </c>
      <c r="V33" s="1">
        <f t="shared" si="2"/>
        <v>13883.299968317151</v>
      </c>
      <c r="W33" s="105">
        <f t="shared" si="3"/>
        <v>1.0794588667321484E-3</v>
      </c>
    </row>
    <row r="34" spans="1:23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Dataset!H34</f>
        <v>12554031.689878112</v>
      </c>
      <c r="E34" s="5">
        <f>Dataset!AH34</f>
        <v>101.4</v>
      </c>
      <c r="F34" s="5">
        <f>Dataset!AM34</f>
        <v>71.699999999999989</v>
      </c>
      <c r="G34" s="12">
        <f>Dataset!BZ34</f>
        <v>0</v>
      </c>
      <c r="H34" s="12">
        <f>Dataset!CA34</f>
        <v>0</v>
      </c>
      <c r="I34" s="5">
        <f>Dataset!BQ34</f>
        <v>0</v>
      </c>
      <c r="J34" s="12">
        <f>Dataset!W34</f>
        <v>24020</v>
      </c>
      <c r="K34" s="12">
        <f>Dataset!AY34</f>
        <v>30</v>
      </c>
      <c r="M34" s="12">
        <f t="shared" si="4"/>
        <v>-14124823.3067584</v>
      </c>
      <c r="N34" s="1">
        <f t="shared" si="5"/>
        <v>1673562.6905727703</v>
      </c>
      <c r="O34" s="1">
        <f t="shared" si="6"/>
        <v>1928053.5044314263</v>
      </c>
      <c r="P34" s="1">
        <f t="shared" si="7"/>
        <v>0</v>
      </c>
      <c r="Q34" s="1">
        <f t="shared" si="8"/>
        <v>0</v>
      </c>
      <c r="R34" s="1">
        <f t="shared" si="9"/>
        <v>0</v>
      </c>
      <c r="S34" s="1">
        <f t="shared" si="10"/>
        <v>15102763.776855372</v>
      </c>
      <c r="T34" s="1">
        <f t="shared" si="11"/>
        <v>8266479.5509449001</v>
      </c>
      <c r="U34" s="1">
        <f t="shared" ref="U34:U65" si="12">SUM(M34:T34)</f>
        <v>12846036.216046069</v>
      </c>
      <c r="V34" s="1">
        <f t="shared" ref="V34:V65" si="13">U34-D34</f>
        <v>292004.52616795711</v>
      </c>
      <c r="W34" s="105">
        <f t="shared" si="3"/>
        <v>2.273109940350412E-2</v>
      </c>
    </row>
    <row r="35" spans="1:23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Dataset!H35</f>
        <v>13222191.906378111</v>
      </c>
      <c r="E35" s="5">
        <f>Dataset!AH35</f>
        <v>215.79999999999998</v>
      </c>
      <c r="F35" s="5">
        <f>Dataset!AM35</f>
        <v>21</v>
      </c>
      <c r="G35" s="12">
        <f>Dataset!BZ35</f>
        <v>0</v>
      </c>
      <c r="H35" s="12">
        <f>Dataset!CA35</f>
        <v>0</v>
      </c>
      <c r="I35" s="5">
        <f>Dataset!BQ35</f>
        <v>0</v>
      </c>
      <c r="J35" s="12">
        <f>Dataset!W35</f>
        <v>24052</v>
      </c>
      <c r="K35" s="12">
        <f>Dataset!AY35</f>
        <v>31</v>
      </c>
      <c r="M35" s="12">
        <f t="shared" si="4"/>
        <v>-14124823.3067584</v>
      </c>
      <c r="N35" s="1">
        <f t="shared" si="5"/>
        <v>3561684.7004497414</v>
      </c>
      <c r="O35" s="1">
        <f t="shared" si="6"/>
        <v>564701.86322259356</v>
      </c>
      <c r="P35" s="1">
        <f t="shared" si="7"/>
        <v>0</v>
      </c>
      <c r="Q35" s="1">
        <f t="shared" si="8"/>
        <v>0</v>
      </c>
      <c r="R35" s="1">
        <f t="shared" si="9"/>
        <v>0</v>
      </c>
      <c r="S35" s="1">
        <f t="shared" si="10"/>
        <v>15122884.028348269</v>
      </c>
      <c r="T35" s="1">
        <f t="shared" si="11"/>
        <v>8542028.869309729</v>
      </c>
      <c r="U35" s="1">
        <f t="shared" si="12"/>
        <v>13666476.154571934</v>
      </c>
      <c r="V35" s="1">
        <f t="shared" si="13"/>
        <v>444284.2481938228</v>
      </c>
      <c r="W35" s="105">
        <f t="shared" si="3"/>
        <v>3.2509056699681398E-2</v>
      </c>
    </row>
    <row r="36" spans="1:23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Dataset!H36</f>
        <v>17411599.164578114</v>
      </c>
      <c r="E36" s="5">
        <f>Dataset!AH36</f>
        <v>460.2000000000001</v>
      </c>
      <c r="F36" s="5">
        <f>Dataset!AM36</f>
        <v>0</v>
      </c>
      <c r="G36" s="12">
        <f>Dataset!BZ36</f>
        <v>0</v>
      </c>
      <c r="H36" s="12">
        <f>Dataset!CA36</f>
        <v>0</v>
      </c>
      <c r="I36" s="5">
        <f>Dataset!BQ36</f>
        <v>0</v>
      </c>
      <c r="J36" s="12">
        <f>Dataset!W36</f>
        <v>24048</v>
      </c>
      <c r="K36" s="12">
        <f>Dataset!AY36</f>
        <v>30</v>
      </c>
      <c r="M36" s="12">
        <f t="shared" si="4"/>
        <v>-14124823.3067584</v>
      </c>
      <c r="N36" s="1">
        <f t="shared" si="5"/>
        <v>7595399.9033687273</v>
      </c>
      <c r="O36" s="1">
        <f t="shared" si="6"/>
        <v>0</v>
      </c>
      <c r="P36" s="1">
        <f t="shared" si="7"/>
        <v>0</v>
      </c>
      <c r="Q36" s="1">
        <f t="shared" si="8"/>
        <v>0</v>
      </c>
      <c r="R36" s="1">
        <f t="shared" si="9"/>
        <v>0</v>
      </c>
      <c r="S36" s="1">
        <f t="shared" si="10"/>
        <v>15120368.996911656</v>
      </c>
      <c r="T36" s="1">
        <f t="shared" si="11"/>
        <v>8266479.5509449001</v>
      </c>
      <c r="U36" s="1">
        <f t="shared" si="12"/>
        <v>16857425.144466884</v>
      </c>
      <c r="V36" s="1">
        <f t="shared" si="13"/>
        <v>-554174.02011122927</v>
      </c>
      <c r="W36" s="105">
        <f t="shared" si="3"/>
        <v>3.2874179500249831E-2</v>
      </c>
    </row>
    <row r="37" spans="1:23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Dataset!H37</f>
        <v>20379508.755278114</v>
      </c>
      <c r="E37" s="5">
        <f>Dataset!AH37</f>
        <v>596.89999999999986</v>
      </c>
      <c r="F37" s="5">
        <f>Dataset!AM37</f>
        <v>0</v>
      </c>
      <c r="G37" s="12">
        <f>Dataset!BZ37</f>
        <v>0</v>
      </c>
      <c r="H37" s="12">
        <f>Dataset!CA37</f>
        <v>0</v>
      </c>
      <c r="I37" s="5">
        <f>Dataset!BQ37</f>
        <v>0</v>
      </c>
      <c r="J37" s="12">
        <f>Dataset!W37</f>
        <v>24046</v>
      </c>
      <c r="K37" s="12">
        <f>Dataset!AY37</f>
        <v>31</v>
      </c>
      <c r="M37" s="12">
        <f t="shared" si="4"/>
        <v>-14124823.3067584</v>
      </c>
      <c r="N37" s="1">
        <f t="shared" si="5"/>
        <v>9851573.6686675176</v>
      </c>
      <c r="O37" s="1">
        <f t="shared" si="6"/>
        <v>0</v>
      </c>
      <c r="P37" s="1">
        <f t="shared" si="7"/>
        <v>0</v>
      </c>
      <c r="Q37" s="1">
        <f t="shared" si="8"/>
        <v>0</v>
      </c>
      <c r="R37" s="1">
        <f t="shared" si="9"/>
        <v>0</v>
      </c>
      <c r="S37" s="1">
        <f t="shared" si="10"/>
        <v>15119111.481193351</v>
      </c>
      <c r="T37" s="1">
        <f t="shared" si="11"/>
        <v>8542028.869309729</v>
      </c>
      <c r="U37" s="1">
        <f t="shared" si="12"/>
        <v>19387890.712412197</v>
      </c>
      <c r="V37" s="1">
        <f t="shared" si="13"/>
        <v>-991618.04286591709</v>
      </c>
      <c r="W37" s="105">
        <f t="shared" si="3"/>
        <v>5.1146257092891473E-2</v>
      </c>
    </row>
    <row r="38" spans="1:23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Dataset!H38</f>
        <v>23462998.644885894</v>
      </c>
      <c r="E38" s="5">
        <f>Dataset!AH38</f>
        <v>847.19999999999982</v>
      </c>
      <c r="F38" s="5">
        <f>Dataset!AM38</f>
        <v>0</v>
      </c>
      <c r="G38" s="12">
        <f>Dataset!BZ38</f>
        <v>0</v>
      </c>
      <c r="H38" s="12">
        <f>Dataset!CA38</f>
        <v>0</v>
      </c>
      <c r="I38" s="5">
        <f>Dataset!BQ38</f>
        <v>0</v>
      </c>
      <c r="J38" s="12">
        <f>Dataset!W38</f>
        <v>24058</v>
      </c>
      <c r="K38" s="12">
        <f>Dataset!AY38</f>
        <v>31</v>
      </c>
      <c r="M38" s="12">
        <f t="shared" si="4"/>
        <v>-14124823.3067584</v>
      </c>
      <c r="N38" s="1">
        <f t="shared" si="5"/>
        <v>13982665.793424562</v>
      </c>
      <c r="O38" s="1">
        <f t="shared" si="6"/>
        <v>0</v>
      </c>
      <c r="P38" s="1">
        <f t="shared" si="7"/>
        <v>0</v>
      </c>
      <c r="Q38" s="1">
        <f t="shared" si="8"/>
        <v>0</v>
      </c>
      <c r="R38" s="1">
        <f t="shared" si="9"/>
        <v>0</v>
      </c>
      <c r="S38" s="1">
        <f t="shared" si="10"/>
        <v>15126656.575503187</v>
      </c>
      <c r="T38" s="1">
        <f t="shared" si="11"/>
        <v>8542028.869309729</v>
      </c>
      <c r="U38" s="1">
        <f t="shared" si="12"/>
        <v>23526527.931479078</v>
      </c>
      <c r="V38" s="1">
        <f t="shared" si="13"/>
        <v>63529.286593183875</v>
      </c>
      <c r="W38" s="105">
        <f t="shared" si="3"/>
        <v>2.7003256399844755E-3</v>
      </c>
    </row>
    <row r="39" spans="1:23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Dataset!H39</f>
        <v>22026300.817085892</v>
      </c>
      <c r="E39" s="5">
        <f>Dataset!AH39</f>
        <v>901.20000000000016</v>
      </c>
      <c r="F39" s="5">
        <f>Dataset!AM39</f>
        <v>0</v>
      </c>
      <c r="G39" s="12">
        <f>Dataset!BZ39</f>
        <v>0</v>
      </c>
      <c r="H39" s="12">
        <f>Dataset!CA39</f>
        <v>0</v>
      </c>
      <c r="I39" s="5">
        <f>Dataset!BQ39</f>
        <v>0</v>
      </c>
      <c r="J39" s="12">
        <f>Dataset!W39</f>
        <v>24066</v>
      </c>
      <c r="K39" s="12">
        <f>Dataset!AY39</f>
        <v>28</v>
      </c>
      <c r="M39" s="12">
        <f t="shared" si="4"/>
        <v>-14124823.3067584</v>
      </c>
      <c r="N39" s="1">
        <f t="shared" si="5"/>
        <v>14873912.196688173</v>
      </c>
      <c r="O39" s="1">
        <f t="shared" si="6"/>
        <v>0</v>
      </c>
      <c r="P39" s="1">
        <f t="shared" si="7"/>
        <v>0</v>
      </c>
      <c r="Q39" s="1">
        <f t="shared" si="8"/>
        <v>0</v>
      </c>
      <c r="R39" s="1">
        <f t="shared" si="9"/>
        <v>0</v>
      </c>
      <c r="S39" s="1">
        <f t="shared" si="10"/>
        <v>15131686.638376411</v>
      </c>
      <c r="T39" s="1">
        <f t="shared" si="11"/>
        <v>7715380.9142152397</v>
      </c>
      <c r="U39" s="1">
        <f t="shared" si="12"/>
        <v>23596156.442521423</v>
      </c>
      <c r="V39" s="1">
        <f t="shared" si="13"/>
        <v>1569855.6254355311</v>
      </c>
      <c r="W39" s="105">
        <f t="shared" si="3"/>
        <v>6.6530141434669204E-2</v>
      </c>
    </row>
    <row r="40" spans="1:23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Dataset!H40</f>
        <v>20164430.566785894</v>
      </c>
      <c r="E40" s="5">
        <f>Dataset!AH40</f>
        <v>689.5999999999998</v>
      </c>
      <c r="F40" s="5">
        <f>Dataset!AM40</f>
        <v>0</v>
      </c>
      <c r="G40" s="12">
        <f>Dataset!BZ40</f>
        <v>0</v>
      </c>
      <c r="H40" s="12">
        <f>Dataset!CA40</f>
        <v>0</v>
      </c>
      <c r="I40" s="5">
        <f>Dataset!BQ40</f>
        <v>0</v>
      </c>
      <c r="J40" s="12">
        <f>Dataset!W40</f>
        <v>24037</v>
      </c>
      <c r="K40" s="12">
        <f>Dataset!AY40</f>
        <v>31</v>
      </c>
      <c r="M40" s="12">
        <f t="shared" si="4"/>
        <v>-14124823.3067584</v>
      </c>
      <c r="N40" s="1">
        <f t="shared" si="5"/>
        <v>11381546.660936706</v>
      </c>
      <c r="O40" s="1">
        <f t="shared" si="6"/>
        <v>0</v>
      </c>
      <c r="P40" s="1">
        <f t="shared" si="7"/>
        <v>0</v>
      </c>
      <c r="Q40" s="1">
        <f t="shared" si="8"/>
        <v>0</v>
      </c>
      <c r="R40" s="1">
        <f t="shared" si="9"/>
        <v>0</v>
      </c>
      <c r="S40" s="1">
        <f t="shared" si="10"/>
        <v>15113452.660460973</v>
      </c>
      <c r="T40" s="1">
        <f t="shared" si="11"/>
        <v>8542028.869309729</v>
      </c>
      <c r="U40" s="1">
        <f t="shared" si="12"/>
        <v>20912204.883949008</v>
      </c>
      <c r="V40" s="1">
        <f t="shared" si="13"/>
        <v>747774.3171631135</v>
      </c>
      <c r="W40" s="105">
        <f t="shared" si="3"/>
        <v>3.5757794135665801E-2</v>
      </c>
    </row>
    <row r="41" spans="1:23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Dataset!H41</f>
        <v>15135415.91248589</v>
      </c>
      <c r="E41" s="5">
        <f>Dataset!AH41</f>
        <v>374.8</v>
      </c>
      <c r="F41" s="5">
        <f>Dataset!AM41</f>
        <v>0</v>
      </c>
      <c r="G41" s="12">
        <f>Dataset!BZ41</f>
        <v>0</v>
      </c>
      <c r="H41" s="12">
        <f>Dataset!CA41</f>
        <v>0</v>
      </c>
      <c r="I41" s="5">
        <f>Dataset!BQ41</f>
        <v>0</v>
      </c>
      <c r="J41" s="12">
        <f>Dataset!W41</f>
        <v>24025</v>
      </c>
      <c r="K41" s="12">
        <f>Dataset!AY41</f>
        <v>30</v>
      </c>
      <c r="M41" s="12">
        <f t="shared" si="4"/>
        <v>-14124823.3067584</v>
      </c>
      <c r="N41" s="1">
        <f t="shared" si="5"/>
        <v>6185910.2211703574</v>
      </c>
      <c r="O41" s="1">
        <f t="shared" si="6"/>
        <v>0</v>
      </c>
      <c r="P41" s="1">
        <f t="shared" si="7"/>
        <v>0</v>
      </c>
      <c r="Q41" s="1">
        <f t="shared" si="8"/>
        <v>0</v>
      </c>
      <c r="R41" s="1">
        <f t="shared" si="9"/>
        <v>0</v>
      </c>
      <c r="S41" s="1">
        <f t="shared" si="10"/>
        <v>15105907.566151137</v>
      </c>
      <c r="T41" s="1">
        <f t="shared" si="11"/>
        <v>8266479.5509449001</v>
      </c>
      <c r="U41" s="1">
        <f t="shared" si="12"/>
        <v>15433474.031507995</v>
      </c>
      <c r="V41" s="1">
        <f t="shared" si="13"/>
        <v>298058.11902210489</v>
      </c>
      <c r="W41" s="105">
        <f t="shared" si="3"/>
        <v>1.9312445040799528E-2</v>
      </c>
    </row>
    <row r="42" spans="1:23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Dataset!H42</f>
        <v>11028055.84648589</v>
      </c>
      <c r="E42" s="5">
        <f>Dataset!AH42</f>
        <v>140.39999999999998</v>
      </c>
      <c r="F42" s="5">
        <f>Dataset!AM42</f>
        <v>37.000000000000007</v>
      </c>
      <c r="G42" s="12">
        <f>Dataset!BZ42</f>
        <v>0</v>
      </c>
      <c r="H42" s="12">
        <f>Dataset!CA42</f>
        <v>0</v>
      </c>
      <c r="I42" s="5">
        <f>Dataset!BQ42</f>
        <v>1</v>
      </c>
      <c r="J42" s="12">
        <f>Dataset!W42</f>
        <v>23955</v>
      </c>
      <c r="K42" s="12">
        <f>Dataset!AY42</f>
        <v>31</v>
      </c>
      <c r="M42" s="12">
        <f t="shared" si="4"/>
        <v>-14124823.3067584</v>
      </c>
      <c r="N42" s="1">
        <f t="shared" si="5"/>
        <v>2317240.6484853737</v>
      </c>
      <c r="O42" s="1">
        <f t="shared" si="6"/>
        <v>994950.90186837933</v>
      </c>
      <c r="P42" s="1">
        <f t="shared" si="7"/>
        <v>0</v>
      </c>
      <c r="Q42" s="1">
        <f t="shared" si="8"/>
        <v>0</v>
      </c>
      <c r="R42" s="1">
        <f t="shared" si="9"/>
        <v>-860304.77843076701</v>
      </c>
      <c r="S42" s="1">
        <f t="shared" si="10"/>
        <v>15061894.516010426</v>
      </c>
      <c r="T42" s="1">
        <f t="shared" si="11"/>
        <v>8542028.869309729</v>
      </c>
      <c r="U42" s="1">
        <f t="shared" si="12"/>
        <v>11930986.85048474</v>
      </c>
      <c r="V42" s="1">
        <f t="shared" si="13"/>
        <v>902931.00399884954</v>
      </c>
      <c r="W42" s="105">
        <f t="shared" si="3"/>
        <v>7.5679490331695798E-2</v>
      </c>
    </row>
    <row r="43" spans="1:23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Dataset!H43</f>
        <v>11109873.60908589</v>
      </c>
      <c r="E43" s="5">
        <f>Dataset!AH43</f>
        <v>63.599999999999987</v>
      </c>
      <c r="F43" s="5">
        <f>Dataset!AM43</f>
        <v>75.5</v>
      </c>
      <c r="G43" s="12">
        <f>Dataset!BZ43</f>
        <v>0</v>
      </c>
      <c r="H43" s="12">
        <f>Dataset!CA43</f>
        <v>0</v>
      </c>
      <c r="I43" s="5">
        <f>Dataset!BQ43</f>
        <v>1</v>
      </c>
      <c r="J43" s="12">
        <f>Dataset!W43</f>
        <v>23911</v>
      </c>
      <c r="K43" s="12">
        <f>Dataset!AY43</f>
        <v>30</v>
      </c>
      <c r="M43" s="12">
        <f t="shared" si="4"/>
        <v>-14124823.3067584</v>
      </c>
      <c r="N43" s="1">
        <f t="shared" si="5"/>
        <v>1049690.2082882461</v>
      </c>
      <c r="O43" s="1">
        <f t="shared" si="6"/>
        <v>2030237.6511098007</v>
      </c>
      <c r="P43" s="1">
        <f t="shared" si="7"/>
        <v>0</v>
      </c>
      <c r="Q43" s="1">
        <f t="shared" si="8"/>
        <v>0</v>
      </c>
      <c r="R43" s="1">
        <f t="shared" si="9"/>
        <v>-860304.77843076701</v>
      </c>
      <c r="S43" s="1">
        <f t="shared" si="10"/>
        <v>15034229.170207694</v>
      </c>
      <c r="T43" s="1">
        <f t="shared" si="11"/>
        <v>8266479.5509449001</v>
      </c>
      <c r="U43" s="1">
        <f t="shared" si="12"/>
        <v>11395508.495361475</v>
      </c>
      <c r="V43" s="1">
        <f t="shared" si="13"/>
        <v>285634.88627558574</v>
      </c>
      <c r="W43" s="105">
        <f t="shared" si="3"/>
        <v>2.5065567402442198E-2</v>
      </c>
    </row>
    <row r="44" spans="1:23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Dataset!H44</f>
        <v>12664265.42038589</v>
      </c>
      <c r="E44" s="5">
        <f>Dataset!AH44</f>
        <v>17.900000000000002</v>
      </c>
      <c r="F44" s="5">
        <f>Dataset!AM44</f>
        <v>168.99999999999997</v>
      </c>
      <c r="G44" s="12">
        <f>Dataset!BZ44</f>
        <v>0</v>
      </c>
      <c r="H44" s="12">
        <f>Dataset!CA44</f>
        <v>0</v>
      </c>
      <c r="I44" s="5">
        <f>Dataset!BQ44</f>
        <v>1</v>
      </c>
      <c r="J44" s="12">
        <f>Dataset!W44</f>
        <v>24016</v>
      </c>
      <c r="K44" s="12">
        <f>Dataset!AY44</f>
        <v>31</v>
      </c>
      <c r="M44" s="12">
        <f t="shared" si="4"/>
        <v>-14124823.3067584</v>
      </c>
      <c r="N44" s="1">
        <f t="shared" si="5"/>
        <v>295431.6781188618</v>
      </c>
      <c r="O44" s="1">
        <f t="shared" si="6"/>
        <v>4544505.4706961093</v>
      </c>
      <c r="P44" s="1">
        <f t="shared" si="7"/>
        <v>0</v>
      </c>
      <c r="Q44" s="1">
        <f t="shared" si="8"/>
        <v>0</v>
      </c>
      <c r="R44" s="1">
        <f t="shared" si="9"/>
        <v>-860304.77843076701</v>
      </c>
      <c r="S44" s="1">
        <f t="shared" si="10"/>
        <v>15100248.745418759</v>
      </c>
      <c r="T44" s="1">
        <f t="shared" si="11"/>
        <v>8542028.869309729</v>
      </c>
      <c r="U44" s="1">
        <f t="shared" si="12"/>
        <v>13497086.678354293</v>
      </c>
      <c r="V44" s="1">
        <f t="shared" si="13"/>
        <v>832821.2579684034</v>
      </c>
      <c r="W44" s="105">
        <f t="shared" si="3"/>
        <v>6.1703779327728948E-2</v>
      </c>
    </row>
    <row r="45" spans="1:23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Dataset!H45</f>
        <v>13408313.81248589</v>
      </c>
      <c r="E45" s="5">
        <f>Dataset!AH45</f>
        <v>4.6000000000000014</v>
      </c>
      <c r="F45" s="5">
        <f>Dataset!AM45</f>
        <v>184.1</v>
      </c>
      <c r="G45" s="12">
        <f>Dataset!BZ45</f>
        <v>0</v>
      </c>
      <c r="H45" s="12">
        <f>Dataset!CA45</f>
        <v>0</v>
      </c>
      <c r="I45" s="5">
        <f>Dataset!BQ45</f>
        <v>1</v>
      </c>
      <c r="J45" s="12">
        <f>Dataset!W45</f>
        <v>24017</v>
      </c>
      <c r="K45" s="12">
        <f>Dataset!AY45</f>
        <v>31</v>
      </c>
      <c r="M45" s="12">
        <f t="shared" si="4"/>
        <v>-14124823.3067584</v>
      </c>
      <c r="N45" s="1">
        <f t="shared" si="5"/>
        <v>75920.989907640484</v>
      </c>
      <c r="O45" s="1">
        <f t="shared" si="6"/>
        <v>4950553.0009180708</v>
      </c>
      <c r="P45" s="1">
        <f t="shared" si="7"/>
        <v>0</v>
      </c>
      <c r="Q45" s="1">
        <f t="shared" si="8"/>
        <v>0</v>
      </c>
      <c r="R45" s="1">
        <f t="shared" si="9"/>
        <v>-860304.77843076701</v>
      </c>
      <c r="S45" s="1">
        <f t="shared" si="10"/>
        <v>15100877.503277913</v>
      </c>
      <c r="T45" s="1">
        <f t="shared" si="11"/>
        <v>8542028.869309729</v>
      </c>
      <c r="U45" s="1">
        <f t="shared" si="12"/>
        <v>13684252.278224187</v>
      </c>
      <c r="V45" s="1">
        <f t="shared" si="13"/>
        <v>275938.46573829651</v>
      </c>
      <c r="W45" s="105">
        <f t="shared" si="3"/>
        <v>2.0164672510269242E-2</v>
      </c>
    </row>
    <row r="46" spans="1:23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Dataset!H46</f>
        <v>12856737.392285891</v>
      </c>
      <c r="E46" s="5">
        <f>Dataset!AH46</f>
        <v>41.7</v>
      </c>
      <c r="F46" s="5">
        <f>Dataset!AM46</f>
        <v>127.4</v>
      </c>
      <c r="G46" s="12">
        <f>Dataset!BZ46</f>
        <v>0</v>
      </c>
      <c r="H46" s="12">
        <f>Dataset!CA46</f>
        <v>0</v>
      </c>
      <c r="I46" s="5">
        <f>Dataset!BQ46</f>
        <v>0</v>
      </c>
      <c r="J46" s="12">
        <f>Dataset!W46</f>
        <v>24111</v>
      </c>
      <c r="K46" s="12">
        <f>Dataset!AY46</f>
        <v>30</v>
      </c>
      <c r="M46" s="12">
        <f t="shared" si="4"/>
        <v>-14124823.3067584</v>
      </c>
      <c r="N46" s="1">
        <f t="shared" si="5"/>
        <v>688240.27807578421</v>
      </c>
      <c r="O46" s="1">
        <f t="shared" si="6"/>
        <v>3425857.9702170677</v>
      </c>
      <c r="P46" s="1">
        <f t="shared" si="7"/>
        <v>0</v>
      </c>
      <c r="Q46" s="1">
        <f t="shared" si="8"/>
        <v>0</v>
      </c>
      <c r="R46" s="1">
        <f t="shared" si="9"/>
        <v>0</v>
      </c>
      <c r="S46" s="1">
        <f t="shared" si="10"/>
        <v>15159980.742038297</v>
      </c>
      <c r="T46" s="1">
        <f t="shared" si="11"/>
        <v>8266479.5509449001</v>
      </c>
      <c r="U46" s="1">
        <f t="shared" si="12"/>
        <v>13415735.234517649</v>
      </c>
      <c r="V46" s="1">
        <f t="shared" si="13"/>
        <v>558997.84223175794</v>
      </c>
      <c r="W46" s="105">
        <f t="shared" si="3"/>
        <v>4.166732813819251E-2</v>
      </c>
    </row>
    <row r="47" spans="1:23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Dataset!H47</f>
        <v>13443142.79548589</v>
      </c>
      <c r="E47" s="5">
        <f>Dataset!AH47</f>
        <v>297.99999999999994</v>
      </c>
      <c r="F47" s="5">
        <f>Dataset!AM47</f>
        <v>3.0999999999999996</v>
      </c>
      <c r="G47" s="12">
        <f>Dataset!BZ47</f>
        <v>0</v>
      </c>
      <c r="H47" s="12">
        <f>Dataset!CA47</f>
        <v>0</v>
      </c>
      <c r="I47" s="5">
        <f>Dataset!BQ47</f>
        <v>0</v>
      </c>
      <c r="J47" s="12">
        <f>Dataset!W47</f>
        <v>24146</v>
      </c>
      <c r="K47" s="12">
        <f>Dataset!AY47</f>
        <v>31</v>
      </c>
      <c r="M47" s="12">
        <f t="shared" si="4"/>
        <v>-14124823.3067584</v>
      </c>
      <c r="N47" s="1">
        <f t="shared" si="5"/>
        <v>4918359.7809732286</v>
      </c>
      <c r="O47" s="1">
        <f t="shared" si="6"/>
        <v>83360.751237620949</v>
      </c>
      <c r="P47" s="1">
        <f t="shared" si="7"/>
        <v>0</v>
      </c>
      <c r="Q47" s="1">
        <f t="shared" si="8"/>
        <v>0</v>
      </c>
      <c r="R47" s="1">
        <f t="shared" si="9"/>
        <v>0</v>
      </c>
      <c r="S47" s="1">
        <f t="shared" si="10"/>
        <v>15181987.267108651</v>
      </c>
      <c r="T47" s="1">
        <f t="shared" si="11"/>
        <v>8542028.869309729</v>
      </c>
      <c r="U47" s="1">
        <f t="shared" si="12"/>
        <v>14600913.361870831</v>
      </c>
      <c r="V47" s="1">
        <f t="shared" si="13"/>
        <v>1157770.5663849413</v>
      </c>
      <c r="W47" s="105">
        <f t="shared" si="3"/>
        <v>7.9294393281475847E-2</v>
      </c>
    </row>
    <row r="48" spans="1:23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Dataset!H48</f>
        <v>14721887.840685893</v>
      </c>
      <c r="E48" s="5">
        <f>Dataset!AH48</f>
        <v>355</v>
      </c>
      <c r="F48" s="5">
        <f>Dataset!AM48</f>
        <v>0</v>
      </c>
      <c r="G48" s="12">
        <f>Dataset!BZ48</f>
        <v>0</v>
      </c>
      <c r="H48" s="12">
        <f>Dataset!CA48</f>
        <v>0</v>
      </c>
      <c r="I48" s="5">
        <f>Dataset!BQ48</f>
        <v>0</v>
      </c>
      <c r="J48" s="12">
        <f>Dataset!W48</f>
        <v>24163</v>
      </c>
      <c r="K48" s="12">
        <f>Dataset!AY48</f>
        <v>30</v>
      </c>
      <c r="M48" s="12">
        <f t="shared" si="4"/>
        <v>-14124823.3067584</v>
      </c>
      <c r="N48" s="1">
        <f t="shared" si="5"/>
        <v>5859119.8733070353</v>
      </c>
      <c r="O48" s="1">
        <f t="shared" si="6"/>
        <v>0</v>
      </c>
      <c r="P48" s="1">
        <f t="shared" si="7"/>
        <v>0</v>
      </c>
      <c r="Q48" s="1">
        <f t="shared" si="8"/>
        <v>0</v>
      </c>
      <c r="R48" s="1">
        <f t="shared" si="9"/>
        <v>0</v>
      </c>
      <c r="S48" s="1">
        <f t="shared" si="10"/>
        <v>15192676.150714252</v>
      </c>
      <c r="T48" s="1">
        <f t="shared" si="11"/>
        <v>8266479.5509449001</v>
      </c>
      <c r="U48" s="1">
        <f t="shared" si="12"/>
        <v>15193452.268207788</v>
      </c>
      <c r="V48" s="1">
        <f t="shared" si="13"/>
        <v>471564.42752189562</v>
      </c>
      <c r="W48" s="105">
        <f t="shared" si="3"/>
        <v>3.1037345508936207E-2</v>
      </c>
    </row>
    <row r="49" spans="1:40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Dataset!H49</f>
        <v>16507715.498585891</v>
      </c>
      <c r="E49" s="5">
        <f>Dataset!AH49</f>
        <v>434.2</v>
      </c>
      <c r="F49" s="5">
        <f>Dataset!AM49</f>
        <v>0</v>
      </c>
      <c r="G49" s="12">
        <f>Dataset!BZ49</f>
        <v>0</v>
      </c>
      <c r="H49" s="12">
        <f>Dataset!CA49</f>
        <v>0</v>
      </c>
      <c r="I49" s="5">
        <f>Dataset!BQ49</f>
        <v>0</v>
      </c>
      <c r="J49" s="12">
        <f>Dataset!W49</f>
        <v>24169</v>
      </c>
      <c r="K49" s="12">
        <f>Dataset!AY49</f>
        <v>31</v>
      </c>
      <c r="M49" s="12">
        <f t="shared" si="4"/>
        <v>-14124823.3067584</v>
      </c>
      <c r="N49" s="1">
        <f t="shared" si="5"/>
        <v>7166281.2647603229</v>
      </c>
      <c r="O49" s="1">
        <f t="shared" si="6"/>
        <v>0</v>
      </c>
      <c r="P49" s="1">
        <f t="shared" si="7"/>
        <v>0</v>
      </c>
      <c r="Q49" s="1">
        <f t="shared" si="8"/>
        <v>0</v>
      </c>
      <c r="R49" s="1">
        <f t="shared" si="9"/>
        <v>0</v>
      </c>
      <c r="S49" s="1">
        <f t="shared" si="10"/>
        <v>15196448.69786917</v>
      </c>
      <c r="T49" s="1">
        <f t="shared" si="11"/>
        <v>8542028.869309729</v>
      </c>
      <c r="U49" s="1">
        <f t="shared" si="12"/>
        <v>16779935.525180824</v>
      </c>
      <c r="V49" s="1">
        <f t="shared" si="13"/>
        <v>272220.02659493312</v>
      </c>
      <c r="W49" s="105">
        <f t="shared" si="3"/>
        <v>1.6222948305517976E-2</v>
      </c>
    </row>
    <row r="50" spans="1:40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Dataset!H50</f>
        <v>21094114.474084079</v>
      </c>
      <c r="E50" s="5">
        <f>Dataset!AH50</f>
        <v>704.00000000000011</v>
      </c>
      <c r="F50" s="5">
        <f>Dataset!AM50</f>
        <v>0</v>
      </c>
      <c r="G50" s="12">
        <f>Dataset!BZ50</f>
        <v>0</v>
      </c>
      <c r="H50" s="12">
        <f>Dataset!CA50</f>
        <v>0</v>
      </c>
      <c r="I50" s="5">
        <f>Dataset!BQ50</f>
        <v>0</v>
      </c>
      <c r="J50" s="12">
        <f>Dataset!W50</f>
        <v>24173</v>
      </c>
      <c r="K50" s="12">
        <f>Dataset!AY50</f>
        <v>31</v>
      </c>
      <c r="M50" s="12">
        <f t="shared" si="4"/>
        <v>-14124823.3067584</v>
      </c>
      <c r="N50" s="1">
        <f t="shared" si="5"/>
        <v>11619212.368473673</v>
      </c>
      <c r="O50" s="1">
        <f t="shared" si="6"/>
        <v>0</v>
      </c>
      <c r="P50" s="1">
        <f t="shared" si="7"/>
        <v>0</v>
      </c>
      <c r="Q50" s="1">
        <f t="shared" si="8"/>
        <v>0</v>
      </c>
      <c r="R50" s="1">
        <f t="shared" si="9"/>
        <v>0</v>
      </c>
      <c r="S50" s="1">
        <f t="shared" si="10"/>
        <v>15198963.729305783</v>
      </c>
      <c r="T50" s="1">
        <f t="shared" si="11"/>
        <v>8542028.869309729</v>
      </c>
      <c r="U50" s="1">
        <f t="shared" si="12"/>
        <v>21235381.660330787</v>
      </c>
      <c r="V50" s="1">
        <f t="shared" si="13"/>
        <v>141267.18624670804</v>
      </c>
      <c r="W50" s="105">
        <f t="shared" si="3"/>
        <v>6.652443949740976E-3</v>
      </c>
    </row>
    <row r="51" spans="1:40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Dataset!H51</f>
        <v>19559621.451884083</v>
      </c>
      <c r="E51" s="5">
        <f>Dataset!AH51</f>
        <v>680.69999999999982</v>
      </c>
      <c r="F51" s="5">
        <f>Dataset!AM51</f>
        <v>0</v>
      </c>
      <c r="G51" s="12">
        <f>Dataset!BZ51</f>
        <v>0</v>
      </c>
      <c r="H51" s="12">
        <f>Dataset!CA51</f>
        <v>0</v>
      </c>
      <c r="I51" s="5">
        <f>Dataset!BQ51</f>
        <v>0</v>
      </c>
      <c r="J51" s="12">
        <f>Dataset!W51</f>
        <v>24157</v>
      </c>
      <c r="K51" s="12">
        <f>Dataset!AY51</f>
        <v>29</v>
      </c>
      <c r="M51" s="12">
        <f t="shared" si="4"/>
        <v>-14124823.3067584</v>
      </c>
      <c r="N51" s="1">
        <f t="shared" si="5"/>
        <v>11234656.050028445</v>
      </c>
      <c r="O51" s="1">
        <f t="shared" si="6"/>
        <v>0</v>
      </c>
      <c r="P51" s="1">
        <f t="shared" si="7"/>
        <v>0</v>
      </c>
      <c r="Q51" s="1">
        <f t="shared" si="8"/>
        <v>0</v>
      </c>
      <c r="R51" s="1">
        <f t="shared" si="9"/>
        <v>0</v>
      </c>
      <c r="S51" s="1">
        <f t="shared" si="10"/>
        <v>15188903.603559334</v>
      </c>
      <c r="T51" s="1">
        <f t="shared" si="11"/>
        <v>7990930.2325800695</v>
      </c>
      <c r="U51" s="1">
        <f t="shared" si="12"/>
        <v>20289666.57940945</v>
      </c>
      <c r="V51" s="1">
        <f t="shared" si="13"/>
        <v>730045.12752536684</v>
      </c>
      <c r="W51" s="105">
        <f t="shared" si="3"/>
        <v>3.5981129836122498E-2</v>
      </c>
      <c r="AB51">
        <v>1</v>
      </c>
      <c r="AC51">
        <f>AB51+1</f>
        <v>2</v>
      </c>
      <c r="AD51" s="5">
        <f t="shared" ref="AD51:AM51" si="14">AC51+1</f>
        <v>3</v>
      </c>
      <c r="AE51" s="5">
        <f t="shared" si="14"/>
        <v>4</v>
      </c>
      <c r="AF51" s="5">
        <f t="shared" si="14"/>
        <v>5</v>
      </c>
      <c r="AG51" s="5">
        <f t="shared" si="14"/>
        <v>6</v>
      </c>
      <c r="AH51" s="5">
        <f t="shared" si="14"/>
        <v>7</v>
      </c>
      <c r="AI51" s="5">
        <f t="shared" si="14"/>
        <v>8</v>
      </c>
      <c r="AJ51" s="5">
        <f t="shared" si="14"/>
        <v>9</v>
      </c>
      <c r="AK51" s="5">
        <f t="shared" si="14"/>
        <v>10</v>
      </c>
      <c r="AL51" s="5">
        <f>AK51+1</f>
        <v>11</v>
      </c>
      <c r="AM51" s="5">
        <f t="shared" si="14"/>
        <v>12</v>
      </c>
    </row>
    <row r="52" spans="1:40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Dataset!H52</f>
        <v>17958363.188984081</v>
      </c>
      <c r="E52" s="5">
        <f>Dataset!AH52</f>
        <v>536.79999999999995</v>
      </c>
      <c r="F52" s="5">
        <f>Dataset!AM52</f>
        <v>0</v>
      </c>
      <c r="G52" s="12">
        <f>Dataset!BZ52</f>
        <v>0</v>
      </c>
      <c r="H52" s="12">
        <f>Dataset!CA52</f>
        <v>0</v>
      </c>
      <c r="I52" s="5">
        <f>Dataset!BQ52</f>
        <v>0</v>
      </c>
      <c r="J52" s="12">
        <f>Dataset!W52</f>
        <v>24168</v>
      </c>
      <c r="K52" s="12">
        <f>Dataset!AY52</f>
        <v>31</v>
      </c>
      <c r="M52" s="12">
        <f t="shared" si="4"/>
        <v>-14124823.3067584</v>
      </c>
      <c r="N52" s="1">
        <f t="shared" si="5"/>
        <v>8859649.430961173</v>
      </c>
      <c r="O52" s="1">
        <f t="shared" si="6"/>
        <v>0</v>
      </c>
      <c r="P52" s="1">
        <f t="shared" si="7"/>
        <v>0</v>
      </c>
      <c r="Q52" s="1">
        <f t="shared" si="8"/>
        <v>0</v>
      </c>
      <c r="R52" s="1">
        <f t="shared" si="9"/>
        <v>0</v>
      </c>
      <c r="S52" s="1">
        <f t="shared" si="10"/>
        <v>15195819.940010019</v>
      </c>
      <c r="T52" s="1">
        <f t="shared" si="11"/>
        <v>8542028.869309729</v>
      </c>
      <c r="U52" s="1">
        <f t="shared" si="12"/>
        <v>18472674.933522522</v>
      </c>
      <c r="V52" s="1">
        <f t="shared" si="13"/>
        <v>514311.7445384413</v>
      </c>
      <c r="W52" s="105">
        <f t="shared" si="3"/>
        <v>2.7841757968961784E-2</v>
      </c>
      <c r="AA52">
        <v>2011</v>
      </c>
      <c r="AB52" s="12">
        <f t="shared" ref="AB52:AM62" si="15">SUMIFS($V:$V,$B:$B,$AA52,$C:$C,AB$51)</f>
        <v>0</v>
      </c>
      <c r="AC52" s="12">
        <f t="shared" si="15"/>
        <v>0</v>
      </c>
      <c r="AD52" s="12">
        <f t="shared" si="15"/>
        <v>0</v>
      </c>
      <c r="AE52" s="12">
        <f t="shared" si="15"/>
        <v>0</v>
      </c>
      <c r="AF52" s="12">
        <f t="shared" si="15"/>
        <v>0</v>
      </c>
      <c r="AG52" s="12">
        <f t="shared" si="15"/>
        <v>0</v>
      </c>
      <c r="AH52" s="12">
        <f t="shared" si="15"/>
        <v>0</v>
      </c>
      <c r="AI52" s="12">
        <f t="shared" si="15"/>
        <v>0</v>
      </c>
      <c r="AJ52" s="12">
        <f t="shared" si="15"/>
        <v>0</v>
      </c>
      <c r="AK52" s="12">
        <f t="shared" si="15"/>
        <v>0</v>
      </c>
      <c r="AL52" s="12">
        <f t="shared" si="15"/>
        <v>0</v>
      </c>
      <c r="AM52" s="12">
        <f t="shared" si="15"/>
        <v>0</v>
      </c>
      <c r="AN52" s="1">
        <f>SUM(AB52:AM52)</f>
        <v>0</v>
      </c>
    </row>
    <row r="53" spans="1:40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Dataset!H53</f>
        <v>14435973.552284084</v>
      </c>
      <c r="E53" s="5">
        <f>Dataset!AH53</f>
        <v>419.40000000000015</v>
      </c>
      <c r="F53" s="5">
        <f>Dataset!AM53</f>
        <v>0</v>
      </c>
      <c r="G53" s="12">
        <f>Dataset!BZ53</f>
        <v>0</v>
      </c>
      <c r="H53" s="12">
        <f>Dataset!CA53</f>
        <v>0</v>
      </c>
      <c r="I53" s="5">
        <f>Dataset!BQ53</f>
        <v>0</v>
      </c>
      <c r="J53" s="12">
        <f>Dataset!W53</f>
        <v>24004</v>
      </c>
      <c r="K53" s="12">
        <f>Dataset!AY53</f>
        <v>30</v>
      </c>
      <c r="M53" s="12">
        <f t="shared" si="4"/>
        <v>-14124823.3067584</v>
      </c>
      <c r="N53" s="1">
        <f t="shared" si="5"/>
        <v>6922013.7320140041</v>
      </c>
      <c r="O53" s="1">
        <f t="shared" si="6"/>
        <v>0</v>
      </c>
      <c r="P53" s="1">
        <f t="shared" si="7"/>
        <v>0</v>
      </c>
      <c r="Q53" s="1">
        <f t="shared" si="8"/>
        <v>0</v>
      </c>
      <c r="R53" s="1">
        <f t="shared" si="9"/>
        <v>0</v>
      </c>
      <c r="S53" s="1">
        <f t="shared" si="10"/>
        <v>15092703.651108924</v>
      </c>
      <c r="T53" s="1">
        <f t="shared" si="11"/>
        <v>8266479.5509449001</v>
      </c>
      <c r="U53" s="1">
        <f t="shared" si="12"/>
        <v>16156373.627309429</v>
      </c>
      <c r="V53" s="1">
        <f t="shared" si="13"/>
        <v>1720400.0750253443</v>
      </c>
      <c r="W53" s="105">
        <f t="shared" si="3"/>
        <v>0.10648429621095906</v>
      </c>
      <c r="AA53">
        <v>2012</v>
      </c>
      <c r="AB53" s="12">
        <f t="shared" si="15"/>
        <v>-759852.15520567074</v>
      </c>
      <c r="AC53" s="12">
        <f t="shared" si="15"/>
        <v>-490388.34419897944</v>
      </c>
      <c r="AD53" s="12">
        <f t="shared" si="15"/>
        <v>-723709.52546289377</v>
      </c>
      <c r="AE53" s="12">
        <f t="shared" si="15"/>
        <v>443796.05121393874</v>
      </c>
      <c r="AF53" s="12">
        <f t="shared" si="15"/>
        <v>-278780.68910077028</v>
      </c>
      <c r="AG53" s="12">
        <f t="shared" si="15"/>
        <v>-478128.40853042342</v>
      </c>
      <c r="AH53" s="12">
        <f t="shared" si="15"/>
        <v>91206.181380238384</v>
      </c>
      <c r="AI53" s="12">
        <f t="shared" si="15"/>
        <v>78106.952716153115</v>
      </c>
      <c r="AJ53" s="12">
        <f t="shared" si="15"/>
        <v>-225767.91389006749</v>
      </c>
      <c r="AK53" s="12">
        <f t="shared" si="15"/>
        <v>29032.951272178441</v>
      </c>
      <c r="AL53" s="12">
        <f t="shared" si="15"/>
        <v>-50003.397369321436</v>
      </c>
      <c r="AM53" s="12">
        <f t="shared" si="15"/>
        <v>-771806.05308067799</v>
      </c>
      <c r="AN53" s="1">
        <f t="shared" ref="AN53:AN62" si="16">SUM(AB53:AM53)</f>
        <v>-3136294.3502562959</v>
      </c>
    </row>
    <row r="54" spans="1:40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Dataset!H54</f>
        <v>11402559.478484085</v>
      </c>
      <c r="E54" s="5">
        <f>Dataset!AH54</f>
        <v>175.5</v>
      </c>
      <c r="F54" s="5">
        <f>Dataset!AM54</f>
        <v>53.500000000000007</v>
      </c>
      <c r="G54" s="12">
        <f>Dataset!BZ54</f>
        <v>0</v>
      </c>
      <c r="H54" s="12">
        <f>Dataset!CA54</f>
        <v>0</v>
      </c>
      <c r="I54" s="5">
        <f>Dataset!BQ54</f>
        <v>1</v>
      </c>
      <c r="J54" s="12">
        <f>Dataset!W54</f>
        <v>23924</v>
      </c>
      <c r="K54" s="12">
        <f>Dataset!AY54</f>
        <v>31</v>
      </c>
      <c r="M54" s="12">
        <f t="shared" si="4"/>
        <v>-14124823.3067584</v>
      </c>
      <c r="N54" s="1">
        <f t="shared" si="5"/>
        <v>2896550.8106067176</v>
      </c>
      <c r="O54" s="1">
        <f t="shared" si="6"/>
        <v>1438645.2229718459</v>
      </c>
      <c r="P54" s="1">
        <f t="shared" si="7"/>
        <v>0</v>
      </c>
      <c r="Q54" s="1">
        <f t="shared" si="8"/>
        <v>0</v>
      </c>
      <c r="R54" s="1">
        <f t="shared" si="9"/>
        <v>-860304.77843076701</v>
      </c>
      <c r="S54" s="1">
        <f t="shared" si="10"/>
        <v>15042403.022376683</v>
      </c>
      <c r="T54" s="1">
        <f t="shared" si="11"/>
        <v>8542028.869309729</v>
      </c>
      <c r="U54" s="1">
        <f t="shared" si="12"/>
        <v>12934499.840075808</v>
      </c>
      <c r="V54" s="1">
        <f t="shared" si="13"/>
        <v>1531940.3615917228</v>
      </c>
      <c r="W54" s="105">
        <f t="shared" si="3"/>
        <v>0.11843831462622248</v>
      </c>
      <c r="AA54">
        <f>AA53+1</f>
        <v>2013</v>
      </c>
      <c r="AB54" s="12">
        <f t="shared" si="15"/>
        <v>-1356018.7969599552</v>
      </c>
      <c r="AC54" s="12">
        <f t="shared" si="15"/>
        <v>-115565.2439449653</v>
      </c>
      <c r="AD54" s="12">
        <f t="shared" si="15"/>
        <v>-220055.56309444457</v>
      </c>
      <c r="AE54" s="12">
        <f t="shared" si="15"/>
        <v>-52504.391133211553</v>
      </c>
      <c r="AF54" s="12">
        <f t="shared" si="15"/>
        <v>175811.17026047595</v>
      </c>
      <c r="AG54" s="12">
        <f t="shared" si="15"/>
        <v>-459624.889841564</v>
      </c>
      <c r="AH54" s="12">
        <f t="shared" si="15"/>
        <v>676630.67104653083</v>
      </c>
      <c r="AI54" s="12">
        <f t="shared" si="15"/>
        <v>-24671.740968937054</v>
      </c>
      <c r="AJ54" s="12">
        <f t="shared" si="15"/>
        <v>266820.12724379264</v>
      </c>
      <c r="AK54" s="12">
        <f t="shared" si="15"/>
        <v>286189.90382197499</v>
      </c>
      <c r="AL54" s="12">
        <f t="shared" si="15"/>
        <v>-393006.54977749661</v>
      </c>
      <c r="AM54" s="12">
        <f t="shared" si="15"/>
        <v>-72376.311127927154</v>
      </c>
      <c r="AN54" s="1">
        <f t="shared" si="16"/>
        <v>-1288371.6144757271</v>
      </c>
    </row>
    <row r="55" spans="1:40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Dataset!H55</f>
        <v>11740446.387584083</v>
      </c>
      <c r="E55" s="5">
        <f>Dataset!AH55</f>
        <v>40.700000000000003</v>
      </c>
      <c r="F55" s="5">
        <f>Dataset!AM55</f>
        <v>106.2</v>
      </c>
      <c r="G55" s="12">
        <f>Dataset!BZ55</f>
        <v>0</v>
      </c>
      <c r="H55" s="12">
        <f>Dataset!CA55</f>
        <v>0</v>
      </c>
      <c r="I55" s="5">
        <f>Dataset!BQ55</f>
        <v>1</v>
      </c>
      <c r="J55" s="12">
        <f>Dataset!W55</f>
        <v>24024</v>
      </c>
      <c r="K55" s="12">
        <f>Dataset!AY55</f>
        <v>30</v>
      </c>
      <c r="M55" s="12">
        <f t="shared" si="4"/>
        <v>-14124823.3067584</v>
      </c>
      <c r="N55" s="1">
        <f t="shared" si="5"/>
        <v>671735.71505238407</v>
      </c>
      <c r="O55" s="1">
        <f t="shared" si="6"/>
        <v>2855777.9940114021</v>
      </c>
      <c r="P55" s="1">
        <f t="shared" si="7"/>
        <v>0</v>
      </c>
      <c r="Q55" s="1">
        <f t="shared" si="8"/>
        <v>0</v>
      </c>
      <c r="R55" s="1">
        <f t="shared" si="9"/>
        <v>-860304.77843076701</v>
      </c>
      <c r="S55" s="1">
        <f t="shared" si="10"/>
        <v>15105278.808291985</v>
      </c>
      <c r="T55" s="1">
        <f t="shared" si="11"/>
        <v>8266479.5509449001</v>
      </c>
      <c r="U55" s="1">
        <f t="shared" si="12"/>
        <v>11914143.983111504</v>
      </c>
      <c r="V55" s="1">
        <f t="shared" si="13"/>
        <v>173697.59552742168</v>
      </c>
      <c r="W55" s="105">
        <f t="shared" ref="W55:W117" si="17">ABS(V55/U55)</f>
        <v>1.4579108308044698E-2</v>
      </c>
      <c r="AA55" s="5">
        <f t="shared" ref="AA55:AA62" si="18">AA54+1</f>
        <v>2014</v>
      </c>
      <c r="AB55" s="12">
        <f t="shared" si="15"/>
        <v>-981987.37896282226</v>
      </c>
      <c r="AC55" s="12">
        <f t="shared" si="15"/>
        <v>100937.45695220307</v>
      </c>
      <c r="AD55" s="12">
        <f t="shared" si="15"/>
        <v>670619.5889265649</v>
      </c>
      <c r="AE55" s="12">
        <f t="shared" si="15"/>
        <v>-230792.70072332397</v>
      </c>
      <c r="AF55" s="12">
        <f t="shared" si="15"/>
        <v>314427.86067236587</v>
      </c>
      <c r="AG55" s="12">
        <f t="shared" si="15"/>
        <v>287509.90213415585</v>
      </c>
      <c r="AH55" s="12">
        <f t="shared" si="15"/>
        <v>176557.80970610678</v>
      </c>
      <c r="AI55" s="12">
        <f t="shared" si="15"/>
        <v>13883.299968317151</v>
      </c>
      <c r="AJ55" s="12">
        <f t="shared" si="15"/>
        <v>292004.52616795711</v>
      </c>
      <c r="AK55" s="12">
        <f t="shared" si="15"/>
        <v>444284.2481938228</v>
      </c>
      <c r="AL55" s="12">
        <f t="shared" si="15"/>
        <v>-554174.02011122927</v>
      </c>
      <c r="AM55" s="12">
        <f t="shared" si="15"/>
        <v>-991618.04286591709</v>
      </c>
      <c r="AN55" s="1">
        <f t="shared" si="16"/>
        <v>-458347.44994179904</v>
      </c>
    </row>
    <row r="56" spans="1:40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Dataset!H56</f>
        <v>14190788.100684084</v>
      </c>
      <c r="E56" s="5">
        <f>Dataset!AH56</f>
        <v>1.3999999999999986</v>
      </c>
      <c r="F56" s="5">
        <f>Dataset!AM56</f>
        <v>242.00000000000009</v>
      </c>
      <c r="G56" s="12">
        <f>Dataset!BZ56</f>
        <v>0</v>
      </c>
      <c r="H56" s="12">
        <f>Dataset!CA56</f>
        <v>0</v>
      </c>
      <c r="I56" s="5">
        <f>Dataset!BQ56</f>
        <v>1</v>
      </c>
      <c r="J56" s="12">
        <f>Dataset!W56</f>
        <v>24069</v>
      </c>
      <c r="K56" s="12">
        <f>Dataset!AY56</f>
        <v>31</v>
      </c>
      <c r="M56" s="12">
        <f t="shared" si="4"/>
        <v>-14124823.3067584</v>
      </c>
      <c r="N56" s="1">
        <f t="shared" si="5"/>
        <v>23106.388232760117</v>
      </c>
      <c r="O56" s="1">
        <f t="shared" si="6"/>
        <v>6507516.7095175097</v>
      </c>
      <c r="P56" s="1">
        <f t="shared" si="7"/>
        <v>0</v>
      </c>
      <c r="Q56" s="1">
        <f t="shared" si="8"/>
        <v>0</v>
      </c>
      <c r="R56" s="1">
        <f t="shared" si="9"/>
        <v>-860304.77843076701</v>
      </c>
      <c r="S56" s="1">
        <f t="shared" si="10"/>
        <v>15133572.91195387</v>
      </c>
      <c r="T56" s="1">
        <f t="shared" si="11"/>
        <v>8542028.869309729</v>
      </c>
      <c r="U56" s="1">
        <f t="shared" si="12"/>
        <v>15221096.793824703</v>
      </c>
      <c r="V56" s="1">
        <f t="shared" si="13"/>
        <v>1030308.6931406185</v>
      </c>
      <c r="W56" s="105">
        <f t="shared" si="17"/>
        <v>6.7689517194228832E-2</v>
      </c>
      <c r="AA56" s="5">
        <f t="shared" si="18"/>
        <v>2015</v>
      </c>
      <c r="AB56" s="12">
        <f t="shared" si="15"/>
        <v>63529.286593183875</v>
      </c>
      <c r="AC56" s="12">
        <f t="shared" si="15"/>
        <v>1569855.6254355311</v>
      </c>
      <c r="AD56" s="12">
        <f t="shared" si="15"/>
        <v>747774.3171631135</v>
      </c>
      <c r="AE56" s="12">
        <f t="shared" si="15"/>
        <v>298058.11902210489</v>
      </c>
      <c r="AF56" s="12">
        <f t="shared" si="15"/>
        <v>902931.00399884954</v>
      </c>
      <c r="AG56" s="12">
        <f t="shared" si="15"/>
        <v>285634.88627558574</v>
      </c>
      <c r="AH56" s="12">
        <f t="shared" si="15"/>
        <v>832821.2579684034</v>
      </c>
      <c r="AI56" s="12">
        <f t="shared" si="15"/>
        <v>275938.46573829651</v>
      </c>
      <c r="AJ56" s="12">
        <f t="shared" si="15"/>
        <v>558997.84223175794</v>
      </c>
      <c r="AK56" s="12">
        <f t="shared" si="15"/>
        <v>1157770.5663849413</v>
      </c>
      <c r="AL56" s="12">
        <f t="shared" si="15"/>
        <v>471564.42752189562</v>
      </c>
      <c r="AM56" s="12">
        <f t="shared" si="15"/>
        <v>272220.02659493312</v>
      </c>
      <c r="AN56" s="1">
        <f t="shared" si="16"/>
        <v>7437095.8249285966</v>
      </c>
    </row>
    <row r="57" spans="1:40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Dataset!H57</f>
        <v>14664079.915884083</v>
      </c>
      <c r="E57" s="5">
        <f>Dataset!AH57</f>
        <v>1.8000000000000007</v>
      </c>
      <c r="F57" s="5">
        <f>Dataset!AM57</f>
        <v>253.3</v>
      </c>
      <c r="G57" s="12">
        <f>Dataset!BZ57</f>
        <v>0</v>
      </c>
      <c r="H57" s="12">
        <f>Dataset!CA57</f>
        <v>0</v>
      </c>
      <c r="I57" s="5">
        <f>Dataset!BQ57</f>
        <v>1</v>
      </c>
      <c r="J57" s="12">
        <f>Dataset!W57</f>
        <v>24049</v>
      </c>
      <c r="K57" s="12">
        <f>Dataset!AY57</f>
        <v>31</v>
      </c>
      <c r="M57" s="12">
        <f t="shared" si="4"/>
        <v>-14124823.3067584</v>
      </c>
      <c r="N57" s="1">
        <f t="shared" si="5"/>
        <v>29708.213442120192</v>
      </c>
      <c r="O57" s="1">
        <f t="shared" si="6"/>
        <v>6811380.0930610932</v>
      </c>
      <c r="P57" s="1">
        <f t="shared" si="7"/>
        <v>0</v>
      </c>
      <c r="Q57" s="1">
        <f t="shared" si="8"/>
        <v>0</v>
      </c>
      <c r="R57" s="1">
        <f t="shared" si="9"/>
        <v>-860304.77843076701</v>
      </c>
      <c r="S57" s="1">
        <f t="shared" si="10"/>
        <v>15120997.75477081</v>
      </c>
      <c r="T57" s="1">
        <f t="shared" si="11"/>
        <v>8542028.869309729</v>
      </c>
      <c r="U57" s="1">
        <f t="shared" si="12"/>
        <v>15518986.845394585</v>
      </c>
      <c r="V57" s="1">
        <f t="shared" si="13"/>
        <v>854906.92951050214</v>
      </c>
      <c r="W57" s="105">
        <f t="shared" si="17"/>
        <v>5.5087805539586775E-2</v>
      </c>
      <c r="AA57" s="5">
        <f t="shared" si="18"/>
        <v>2016</v>
      </c>
      <c r="AB57" s="12">
        <f t="shared" si="15"/>
        <v>141267.18624670804</v>
      </c>
      <c r="AC57" s="12">
        <f t="shared" si="15"/>
        <v>730045.12752536684</v>
      </c>
      <c r="AD57" s="12">
        <f t="shared" si="15"/>
        <v>514311.7445384413</v>
      </c>
      <c r="AE57" s="12">
        <f t="shared" si="15"/>
        <v>1720400.0750253443</v>
      </c>
      <c r="AF57" s="12">
        <f t="shared" si="15"/>
        <v>1531940.3615917228</v>
      </c>
      <c r="AG57" s="12">
        <f t="shared" si="15"/>
        <v>173697.59552742168</v>
      </c>
      <c r="AH57" s="12">
        <f t="shared" si="15"/>
        <v>1030308.6931406185</v>
      </c>
      <c r="AI57" s="12">
        <f t="shared" si="15"/>
        <v>854906.92951050214</v>
      </c>
      <c r="AJ57" s="12">
        <f t="shared" si="15"/>
        <v>304903.60336679406</v>
      </c>
      <c r="AK57" s="12">
        <f t="shared" si="15"/>
        <v>1049104.1304329056</v>
      </c>
      <c r="AL57" s="12">
        <f t="shared" si="15"/>
        <v>579362.36471824721</v>
      </c>
      <c r="AM57" s="12">
        <f t="shared" si="15"/>
        <v>754186.27420382947</v>
      </c>
      <c r="AN57" s="1">
        <f t="shared" si="16"/>
        <v>9384434.085827902</v>
      </c>
    </row>
    <row r="58" spans="1:40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Dataset!H58</f>
        <v>12793153.130384086</v>
      </c>
      <c r="E58" s="5">
        <f>Dataset!AH58</f>
        <v>59</v>
      </c>
      <c r="F58" s="5">
        <f>Dataset!AM58</f>
        <v>102.7</v>
      </c>
      <c r="G58" s="12">
        <f>Dataset!BZ58</f>
        <v>0</v>
      </c>
      <c r="H58" s="12">
        <f>Dataset!CA58</f>
        <v>0</v>
      </c>
      <c r="I58" s="5">
        <f>Dataset!BQ58</f>
        <v>0</v>
      </c>
      <c r="J58" s="12">
        <f>Dataset!W58</f>
        <v>24208</v>
      </c>
      <c r="K58" s="12">
        <f>Dataset!AY58</f>
        <v>30</v>
      </c>
      <c r="M58" s="12">
        <f t="shared" si="4"/>
        <v>-14124823.3067584</v>
      </c>
      <c r="N58" s="1">
        <f t="shared" si="5"/>
        <v>973769.21838060592</v>
      </c>
      <c r="O58" s="1">
        <f t="shared" si="6"/>
        <v>2761661.0168076362</v>
      </c>
      <c r="P58" s="1">
        <f t="shared" si="7"/>
        <v>0</v>
      </c>
      <c r="Q58" s="1">
        <f t="shared" si="8"/>
        <v>0</v>
      </c>
      <c r="R58" s="1">
        <f t="shared" si="9"/>
        <v>0</v>
      </c>
      <c r="S58" s="1">
        <f t="shared" si="10"/>
        <v>15220970.254376138</v>
      </c>
      <c r="T58" s="1">
        <f t="shared" si="11"/>
        <v>8266479.5509449001</v>
      </c>
      <c r="U58" s="1">
        <f t="shared" si="12"/>
        <v>13098056.73375088</v>
      </c>
      <c r="V58" s="1">
        <f t="shared" si="13"/>
        <v>304903.60336679406</v>
      </c>
      <c r="W58" s="105">
        <f t="shared" si="17"/>
        <v>2.3278537386475274E-2</v>
      </c>
      <c r="AA58" s="5">
        <f t="shared" si="18"/>
        <v>2017</v>
      </c>
      <c r="AB58" s="12">
        <f t="shared" si="15"/>
        <v>-293894.07852662727</v>
      </c>
      <c r="AC58" s="12">
        <f t="shared" si="15"/>
        <v>-7862.0217302925885</v>
      </c>
      <c r="AD58" s="12">
        <f t="shared" si="15"/>
        <v>1410312.9970655888</v>
      </c>
      <c r="AE58" s="12">
        <f t="shared" si="15"/>
        <v>2181.777790799737</v>
      </c>
      <c r="AF58" s="12">
        <f t="shared" si="15"/>
        <v>339759.45408367366</v>
      </c>
      <c r="AG58" s="12">
        <f t="shared" si="15"/>
        <v>426424.22730511986</v>
      </c>
      <c r="AH58" s="12">
        <f t="shared" si="15"/>
        <v>211187.09079885483</v>
      </c>
      <c r="AI58" s="12">
        <f t="shared" si="15"/>
        <v>-77744.067591609433</v>
      </c>
      <c r="AJ58" s="12">
        <f t="shared" si="15"/>
        <v>218788.04362014122</v>
      </c>
      <c r="AK58" s="12">
        <f t="shared" si="15"/>
        <v>-549131.57755281217</v>
      </c>
      <c r="AL58" s="12">
        <f t="shared" si="15"/>
        <v>277651.07191384025</v>
      </c>
      <c r="AM58" s="12">
        <f t="shared" si="15"/>
        <v>1102488.4396897256</v>
      </c>
      <c r="AN58" s="1">
        <f t="shared" si="16"/>
        <v>3060161.3568664026</v>
      </c>
    </row>
    <row r="59" spans="1:40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Dataset!H59</f>
        <v>13184179.868384086</v>
      </c>
      <c r="E59" s="5">
        <f>Dataset!AH59</f>
        <v>252.20000000000005</v>
      </c>
      <c r="F59" s="5">
        <f>Dataset!AM59</f>
        <v>16.3</v>
      </c>
      <c r="G59" s="12">
        <f>Dataset!BZ59</f>
        <v>0</v>
      </c>
      <c r="H59" s="12">
        <f>Dataset!CA59</f>
        <v>0</v>
      </c>
      <c r="I59" s="5">
        <f>Dataset!BQ59</f>
        <v>0</v>
      </c>
      <c r="J59" s="12">
        <f>Dataset!W59</f>
        <v>24199</v>
      </c>
      <c r="K59" s="12">
        <f>Dataset!AY59</f>
        <v>31</v>
      </c>
      <c r="M59" s="12">
        <f t="shared" si="4"/>
        <v>-14124823.3067584</v>
      </c>
      <c r="N59" s="1">
        <f t="shared" si="5"/>
        <v>4162450.7945015058</v>
      </c>
      <c r="O59" s="1">
        <f t="shared" si="6"/>
        <v>438316.20812039409</v>
      </c>
      <c r="P59" s="1">
        <f t="shared" si="7"/>
        <v>0</v>
      </c>
      <c r="Q59" s="1">
        <f t="shared" si="8"/>
        <v>0</v>
      </c>
      <c r="R59" s="1">
        <f t="shared" si="9"/>
        <v>0</v>
      </c>
      <c r="S59" s="1">
        <f t="shared" si="10"/>
        <v>15215311.433643762</v>
      </c>
      <c r="T59" s="1">
        <f t="shared" si="11"/>
        <v>8542028.869309729</v>
      </c>
      <c r="U59" s="1">
        <f t="shared" si="12"/>
        <v>14233283.998816991</v>
      </c>
      <c r="V59" s="1">
        <f t="shared" si="13"/>
        <v>1049104.1304329056</v>
      </c>
      <c r="W59" s="105">
        <f t="shared" si="17"/>
        <v>7.3707805627998613E-2</v>
      </c>
      <c r="AA59" s="5">
        <f t="shared" si="18"/>
        <v>2018</v>
      </c>
      <c r="AB59" s="12">
        <f t="shared" si="15"/>
        <v>-1010027.7344310619</v>
      </c>
      <c r="AC59" s="12">
        <f t="shared" si="15"/>
        <v>-579915.08192611858</v>
      </c>
      <c r="AD59" s="12">
        <f t="shared" si="15"/>
        <v>-151138.60539258644</v>
      </c>
      <c r="AE59" s="12">
        <f t="shared" si="15"/>
        <v>-292162.96383140609</v>
      </c>
      <c r="AF59" s="12">
        <f t="shared" si="15"/>
        <v>-123525.74829124846</v>
      </c>
      <c r="AG59" s="12">
        <f t="shared" si="15"/>
        <v>-1279604.5670185275</v>
      </c>
      <c r="AH59" s="12">
        <f t="shared" si="15"/>
        <v>-697142.06976092607</v>
      </c>
      <c r="AI59" s="12">
        <f t="shared" si="15"/>
        <v>-835029.35832177475</v>
      </c>
      <c r="AJ59" s="12">
        <f t="shared" si="15"/>
        <v>-761208.63800336421</v>
      </c>
      <c r="AK59" s="12">
        <f t="shared" si="15"/>
        <v>-145273.938554978</v>
      </c>
      <c r="AL59" s="12">
        <f t="shared" si="15"/>
        <v>-338112.95586805418</v>
      </c>
      <c r="AM59" s="12">
        <f t="shared" si="15"/>
        <v>-281823.34450633079</v>
      </c>
      <c r="AN59" s="1">
        <f t="shared" si="16"/>
        <v>-6494965.005906377</v>
      </c>
    </row>
    <row r="60" spans="1:40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Dataset!H60</f>
        <v>15424700.559084084</v>
      </c>
      <c r="E60" s="5">
        <f>Dataset!AH60</f>
        <v>401.59999999999991</v>
      </c>
      <c r="F60" s="5">
        <f>Dataset!AM60</f>
        <v>0</v>
      </c>
      <c r="G60" s="12">
        <f>Dataset!BZ60</f>
        <v>0</v>
      </c>
      <c r="H60" s="12">
        <f>Dataset!CA60</f>
        <v>0</v>
      </c>
      <c r="I60" s="5">
        <f>Dataset!BQ60</f>
        <v>0</v>
      </c>
      <c r="J60" s="12">
        <f>Dataset!W60</f>
        <v>24229</v>
      </c>
      <c r="K60" s="12">
        <f>Dataset!AY60</f>
        <v>30</v>
      </c>
      <c r="M60" s="12">
        <f t="shared" si="4"/>
        <v>-14124823.3067584</v>
      </c>
      <c r="N60" s="1">
        <f t="shared" si="5"/>
        <v>6628232.5101974783</v>
      </c>
      <c r="O60" s="1">
        <f t="shared" si="6"/>
        <v>0</v>
      </c>
      <c r="P60" s="1">
        <f t="shared" si="7"/>
        <v>0</v>
      </c>
      <c r="Q60" s="1">
        <f t="shared" si="8"/>
        <v>0</v>
      </c>
      <c r="R60" s="1">
        <f t="shared" si="9"/>
        <v>0</v>
      </c>
      <c r="S60" s="1">
        <f t="shared" si="10"/>
        <v>15234174.169418352</v>
      </c>
      <c r="T60" s="1">
        <f t="shared" si="11"/>
        <v>8266479.5509449001</v>
      </c>
      <c r="U60" s="1">
        <f t="shared" si="12"/>
        <v>16004062.923802331</v>
      </c>
      <c r="V60" s="1">
        <f t="shared" si="13"/>
        <v>579362.36471824721</v>
      </c>
      <c r="W60" s="105">
        <f t="shared" si="17"/>
        <v>3.6200955187234367E-2</v>
      </c>
      <c r="AA60" s="5">
        <f t="shared" si="18"/>
        <v>2019</v>
      </c>
      <c r="AB60" s="12">
        <f t="shared" si="15"/>
        <v>-1043963.1569538228</v>
      </c>
      <c r="AC60" s="12">
        <f t="shared" si="15"/>
        <v>-893912.3385665901</v>
      </c>
      <c r="AD60" s="12">
        <f t="shared" si="15"/>
        <v>-331475.59088002518</v>
      </c>
      <c r="AE60" s="12">
        <f t="shared" si="15"/>
        <v>-186408.21362573281</v>
      </c>
      <c r="AF60" s="12">
        <f t="shared" si="15"/>
        <v>-10514.402757260948</v>
      </c>
      <c r="AG60" s="12">
        <f t="shared" si="15"/>
        <v>-447665.77998713963</v>
      </c>
      <c r="AH60" s="12">
        <f t="shared" si="15"/>
        <v>-1326940.4045981169</v>
      </c>
      <c r="AI60" s="12">
        <f t="shared" si="15"/>
        <v>-837771.24094941653</v>
      </c>
      <c r="AJ60" s="12">
        <f t="shared" si="15"/>
        <v>-642434.5474442672</v>
      </c>
      <c r="AK60" s="12">
        <f t="shared" si="15"/>
        <v>135965.41818458959</v>
      </c>
      <c r="AL60" s="12">
        <f t="shared" si="15"/>
        <v>-205246.07274969295</v>
      </c>
      <c r="AM60" s="12">
        <f t="shared" si="15"/>
        <v>-407226.87245453522</v>
      </c>
      <c r="AN60" s="1">
        <f t="shared" si="16"/>
        <v>-6197593.2027820107</v>
      </c>
    </row>
    <row r="61" spans="1:40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Dataset!H61</f>
        <v>18962383.70588408</v>
      </c>
      <c r="E61" s="5">
        <f>Dataset!AH61</f>
        <v>608.69999999999993</v>
      </c>
      <c r="F61" s="5">
        <f>Dataset!AM61</f>
        <v>0</v>
      </c>
      <c r="G61" s="12">
        <f>Dataset!BZ61</f>
        <v>0</v>
      </c>
      <c r="H61" s="12">
        <f>Dataset!CA61</f>
        <v>0</v>
      </c>
      <c r="I61" s="5">
        <f>Dataset!BQ61</f>
        <v>0</v>
      </c>
      <c r="J61" s="12">
        <f>Dataset!W61</f>
        <v>24259</v>
      </c>
      <c r="K61" s="12">
        <f>Dataset!AY61</f>
        <v>31</v>
      </c>
      <c r="M61" s="12">
        <f t="shared" si="4"/>
        <v>-14124823.3067584</v>
      </c>
      <c r="N61" s="1">
        <f t="shared" si="5"/>
        <v>10046327.51234364</v>
      </c>
      <c r="O61" s="1">
        <f t="shared" si="6"/>
        <v>0</v>
      </c>
      <c r="P61" s="1">
        <f t="shared" si="7"/>
        <v>0</v>
      </c>
      <c r="Q61" s="1">
        <f t="shared" si="8"/>
        <v>0</v>
      </c>
      <c r="R61" s="1">
        <f t="shared" si="9"/>
        <v>0</v>
      </c>
      <c r="S61" s="1">
        <f t="shared" si="10"/>
        <v>15253036.905192941</v>
      </c>
      <c r="T61" s="1">
        <f t="shared" si="11"/>
        <v>8542028.869309729</v>
      </c>
      <c r="U61" s="1">
        <f t="shared" si="12"/>
        <v>19716569.98008791</v>
      </c>
      <c r="V61" s="1">
        <f t="shared" si="13"/>
        <v>754186.27420382947</v>
      </c>
      <c r="W61" s="105">
        <f t="shared" si="17"/>
        <v>3.8251393369409317E-2</v>
      </c>
      <c r="AA61" s="5">
        <f t="shared" si="18"/>
        <v>2020</v>
      </c>
      <c r="AB61" s="12">
        <f t="shared" si="15"/>
        <v>-881435.05746378377</v>
      </c>
      <c r="AC61" s="12">
        <f t="shared" si="15"/>
        <v>-32826.346813604236</v>
      </c>
      <c r="AD61" s="12">
        <f t="shared" si="15"/>
        <v>-125793.12768316641</v>
      </c>
      <c r="AE61" s="12">
        <f t="shared" si="15"/>
        <v>601974.88316260651</v>
      </c>
      <c r="AF61" s="12">
        <f t="shared" si="15"/>
        <v>-186495.92040170729</v>
      </c>
      <c r="AG61" s="12">
        <f t="shared" si="15"/>
        <v>-961779.24229803309</v>
      </c>
      <c r="AH61" s="12">
        <f t="shared" si="15"/>
        <v>-554828.0944412984</v>
      </c>
      <c r="AI61" s="12">
        <f t="shared" si="15"/>
        <v>-1155656.7101778854</v>
      </c>
      <c r="AJ61" s="12">
        <f t="shared" si="15"/>
        <v>72788.426995459944</v>
      </c>
      <c r="AK61" s="12">
        <f t="shared" si="15"/>
        <v>97840.249434543774</v>
      </c>
      <c r="AL61" s="12">
        <f t="shared" si="15"/>
        <v>-613515.62254151702</v>
      </c>
      <c r="AM61" s="12">
        <f t="shared" si="15"/>
        <v>-539696.12769733742</v>
      </c>
      <c r="AN61" s="1">
        <f t="shared" si="16"/>
        <v>-4279422.6899257228</v>
      </c>
    </row>
    <row r="62" spans="1:40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Dataset!H62</f>
        <v>20717802.360493045</v>
      </c>
      <c r="E62" s="5">
        <f>Dataset!AH62</f>
        <v>651.9</v>
      </c>
      <c r="F62" s="5">
        <f>Dataset!AM62</f>
        <v>0</v>
      </c>
      <c r="G62" s="12">
        <f>Dataset!BZ62</f>
        <v>0</v>
      </c>
      <c r="H62" s="12">
        <f>Dataset!CA62</f>
        <v>0</v>
      </c>
      <c r="I62" s="5">
        <f>Dataset!BQ62</f>
        <v>0</v>
      </c>
      <c r="J62" s="12">
        <f>Dataset!W62</f>
        <v>24250</v>
      </c>
      <c r="K62" s="12">
        <f>Dataset!AY62</f>
        <v>31</v>
      </c>
      <c r="M62" s="12">
        <f t="shared" si="4"/>
        <v>-14124823.3067584</v>
      </c>
      <c r="N62" s="1">
        <f t="shared" si="5"/>
        <v>10759324.634954525</v>
      </c>
      <c r="O62" s="1">
        <f t="shared" si="6"/>
        <v>0</v>
      </c>
      <c r="P62" s="1">
        <f t="shared" si="7"/>
        <v>0</v>
      </c>
      <c r="Q62" s="1">
        <f t="shared" si="8"/>
        <v>0</v>
      </c>
      <c r="R62" s="1">
        <f t="shared" si="9"/>
        <v>0</v>
      </c>
      <c r="S62" s="1">
        <f t="shared" si="10"/>
        <v>15247378.084460566</v>
      </c>
      <c r="T62" s="1">
        <f t="shared" si="11"/>
        <v>8542028.869309729</v>
      </c>
      <c r="U62" s="1">
        <f t="shared" si="12"/>
        <v>20423908.281966418</v>
      </c>
      <c r="V62" s="1">
        <f t="shared" si="13"/>
        <v>-293894.07852662727</v>
      </c>
      <c r="W62" s="105">
        <f t="shared" si="17"/>
        <v>1.438970810430662E-2</v>
      </c>
      <c r="AA62" s="5">
        <f t="shared" si="18"/>
        <v>2021</v>
      </c>
      <c r="AB62" s="12">
        <f t="shared" si="15"/>
        <v>210597.77888760716</v>
      </c>
      <c r="AC62" s="12">
        <f t="shared" si="15"/>
        <v>-143668.43079062179</v>
      </c>
      <c r="AD62" s="12">
        <f t="shared" si="15"/>
        <v>-110848.67711530998</v>
      </c>
      <c r="AE62" s="12">
        <f t="shared" si="15"/>
        <v>115114.96368821338</v>
      </c>
      <c r="AF62" s="12">
        <f t="shared" si="15"/>
        <v>-237087.99778535962</v>
      </c>
      <c r="AG62" s="12">
        <f t="shared" si="15"/>
        <v>-225578.25892402418</v>
      </c>
      <c r="AH62" s="12">
        <f t="shared" si="15"/>
        <v>-436325.95784026571</v>
      </c>
      <c r="AI62" s="12">
        <f t="shared" si="15"/>
        <v>-367147.1041578427</v>
      </c>
      <c r="AJ62" s="12">
        <f t="shared" si="15"/>
        <v>-814524.7805093918</v>
      </c>
      <c r="AK62" s="12">
        <f t="shared" si="15"/>
        <v>-251669.71637486294</v>
      </c>
      <c r="AL62" s="12">
        <f t="shared" si="15"/>
        <v>14893.688416190445</v>
      </c>
      <c r="AM62" s="12">
        <f t="shared" si="15"/>
        <v>-220262.38639298081</v>
      </c>
      <c r="AN62" s="1">
        <f t="shared" si="16"/>
        <v>-2466506.8788986485</v>
      </c>
    </row>
    <row r="63" spans="1:40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Dataset!H63</f>
        <v>18200269.788693044</v>
      </c>
      <c r="E63" s="5">
        <f>Dataset!AH63</f>
        <v>566.4</v>
      </c>
      <c r="F63" s="5">
        <f>Dataset!AM63</f>
        <v>0</v>
      </c>
      <c r="G63" s="12">
        <f>Dataset!BZ63</f>
        <v>0</v>
      </c>
      <c r="H63" s="12">
        <f>Dataset!CA63</f>
        <v>0</v>
      </c>
      <c r="I63" s="5">
        <f>Dataset!BQ63</f>
        <v>0</v>
      </c>
      <c r="J63" s="12">
        <f>Dataset!W63</f>
        <v>24260</v>
      </c>
      <c r="K63" s="12">
        <f>Dataset!AY63</f>
        <v>28</v>
      </c>
      <c r="M63" s="12">
        <f t="shared" si="4"/>
        <v>-14124823.3067584</v>
      </c>
      <c r="N63" s="1">
        <f t="shared" si="5"/>
        <v>9348184.4964538161</v>
      </c>
      <c r="O63" s="1">
        <f t="shared" si="6"/>
        <v>0</v>
      </c>
      <c r="P63" s="1">
        <f t="shared" si="7"/>
        <v>0</v>
      </c>
      <c r="Q63" s="1">
        <f t="shared" si="8"/>
        <v>0</v>
      </c>
      <c r="R63" s="1">
        <f t="shared" si="9"/>
        <v>0</v>
      </c>
      <c r="S63" s="1">
        <f t="shared" si="10"/>
        <v>15253665.663052095</v>
      </c>
      <c r="T63" s="1">
        <f t="shared" si="11"/>
        <v>7715380.9142152397</v>
      </c>
      <c r="U63" s="1">
        <f t="shared" si="12"/>
        <v>18192407.766962752</v>
      </c>
      <c r="V63" s="1">
        <f t="shared" si="13"/>
        <v>-7862.0217302925885</v>
      </c>
      <c r="W63" s="105">
        <f t="shared" si="17"/>
        <v>4.3215949372957377E-4</v>
      </c>
      <c r="AA63" s="5"/>
      <c r="AB63" s="1">
        <f>SUM(AB52:AB62)</f>
        <v>-5911784.1067762449</v>
      </c>
      <c r="AC63" s="1">
        <f t="shared" ref="AC63:AL63" si="19">SUM(AC52:AC62)</f>
        <v>136700.40194192901</v>
      </c>
      <c r="AD63" s="1">
        <f t="shared" si="19"/>
        <v>1679997.5580652822</v>
      </c>
      <c r="AE63" s="1">
        <f t="shared" si="19"/>
        <v>2419657.6005893331</v>
      </c>
      <c r="AF63" s="1">
        <f t="shared" si="19"/>
        <v>2428465.0922707412</v>
      </c>
      <c r="AG63" s="1">
        <f t="shared" si="19"/>
        <v>-2679114.5353574287</v>
      </c>
      <c r="AH63" s="1">
        <f t="shared" si="19"/>
        <v>3475.1774001456797</v>
      </c>
      <c r="AI63" s="1">
        <f t="shared" si="19"/>
        <v>-2075184.5742341969</v>
      </c>
      <c r="AJ63" s="1">
        <f t="shared" si="19"/>
        <v>-729633.31022118777</v>
      </c>
      <c r="AK63" s="1">
        <f t="shared" si="19"/>
        <v>2254112.2352423035</v>
      </c>
      <c r="AL63" s="1">
        <f t="shared" si="19"/>
        <v>-810587.06584713794</v>
      </c>
      <c r="AM63" s="1">
        <f>SUM(AM52:AM62)</f>
        <v>-1155914.3976372182</v>
      </c>
      <c r="AN63" s="1">
        <f>SUM(AB63:AM63)</f>
        <v>-4439809.9245636798</v>
      </c>
    </row>
    <row r="64" spans="1:40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Dataset!H64</f>
        <v>19079849.618893042</v>
      </c>
      <c r="E64" s="5">
        <f>Dataset!AH64</f>
        <v>654.99999999999989</v>
      </c>
      <c r="F64" s="5">
        <f>Dataset!AM64</f>
        <v>0</v>
      </c>
      <c r="G64" s="12">
        <f>Dataset!BZ64</f>
        <v>0</v>
      </c>
      <c r="H64" s="12">
        <f>Dataset!CA64</f>
        <v>0</v>
      </c>
      <c r="I64" s="5">
        <f>Dataset!BQ64</f>
        <v>0</v>
      </c>
      <c r="J64" s="12">
        <f>Dataset!W64</f>
        <v>24274</v>
      </c>
      <c r="K64" s="12">
        <f>Dataset!AY64</f>
        <v>31</v>
      </c>
      <c r="M64" s="12">
        <f t="shared" si="4"/>
        <v>-14124823.3067584</v>
      </c>
      <c r="N64" s="1">
        <f t="shared" si="5"/>
        <v>10810488.780327063</v>
      </c>
      <c r="O64" s="1">
        <f t="shared" si="6"/>
        <v>0</v>
      </c>
      <c r="P64" s="1">
        <f t="shared" si="7"/>
        <v>0</v>
      </c>
      <c r="Q64" s="1">
        <f t="shared" si="8"/>
        <v>0</v>
      </c>
      <c r="R64" s="1">
        <f t="shared" si="9"/>
        <v>0</v>
      </c>
      <c r="S64" s="1">
        <f t="shared" si="10"/>
        <v>15262468.273080237</v>
      </c>
      <c r="T64" s="1">
        <f t="shared" si="11"/>
        <v>8542028.869309729</v>
      </c>
      <c r="U64" s="1">
        <f t="shared" si="12"/>
        <v>20490162.615958631</v>
      </c>
      <c r="V64" s="1">
        <f t="shared" si="13"/>
        <v>1410312.9970655888</v>
      </c>
      <c r="W64" s="105">
        <f t="shared" si="17"/>
        <v>6.8828784988127695E-2</v>
      </c>
      <c r="AA64" s="5"/>
    </row>
    <row r="65" spans="1:27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Dataset!H65</f>
        <v>14782033.157393042</v>
      </c>
      <c r="E65" s="5">
        <f>Dataset!AH65</f>
        <v>320.89999999999998</v>
      </c>
      <c r="F65" s="5">
        <f>Dataset!AM65</f>
        <v>3.6999999999999975</v>
      </c>
      <c r="G65" s="12">
        <f>Dataset!BZ65</f>
        <v>0</v>
      </c>
      <c r="H65" s="12">
        <f>Dataset!CA65</f>
        <v>0</v>
      </c>
      <c r="I65" s="5">
        <f>Dataset!BQ65</f>
        <v>0</v>
      </c>
      <c r="J65" s="12">
        <f>Dataset!W65</f>
        <v>24249</v>
      </c>
      <c r="K65" s="12">
        <f>Dataset!AY65</f>
        <v>30</v>
      </c>
      <c r="M65" s="12">
        <f t="shared" si="4"/>
        <v>-14124823.3067584</v>
      </c>
      <c r="N65" s="1">
        <f t="shared" si="5"/>
        <v>5296314.2742090914</v>
      </c>
      <c r="O65" s="1">
        <f t="shared" si="6"/>
        <v>99495.090186837857</v>
      </c>
      <c r="P65" s="1">
        <f t="shared" si="7"/>
        <v>0</v>
      </c>
      <c r="Q65" s="1">
        <f t="shared" si="8"/>
        <v>0</v>
      </c>
      <c r="R65" s="1">
        <f t="shared" si="9"/>
        <v>0</v>
      </c>
      <c r="S65" s="1">
        <f t="shared" si="10"/>
        <v>15246749.326601412</v>
      </c>
      <c r="T65" s="1">
        <f t="shared" si="11"/>
        <v>8266479.5509449001</v>
      </c>
      <c r="U65" s="1">
        <f t="shared" si="12"/>
        <v>14784214.935183842</v>
      </c>
      <c r="V65" s="1">
        <f t="shared" si="13"/>
        <v>2181.777790799737</v>
      </c>
      <c r="W65" s="105">
        <f t="shared" si="17"/>
        <v>1.4757481546128553E-4</v>
      </c>
      <c r="AA65" s="5"/>
    </row>
    <row r="66" spans="1:27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Dataset!H66</f>
        <v>12189179.611193039</v>
      </c>
      <c r="E66" s="5">
        <f>Dataset!AH66</f>
        <v>200.99999999999997</v>
      </c>
      <c r="F66" s="5">
        <f>Dataset!AM66</f>
        <v>19.399999999999999</v>
      </c>
      <c r="G66" s="12">
        <f>Dataset!BZ66</f>
        <v>0</v>
      </c>
      <c r="H66" s="12">
        <f>Dataset!CA66</f>
        <v>0</v>
      </c>
      <c r="I66" s="5">
        <f>Dataset!BQ66</f>
        <v>1</v>
      </c>
      <c r="J66" s="12">
        <f>Dataset!W66</f>
        <v>24068</v>
      </c>
      <c r="K66" s="12">
        <f>Dataset!AY66</f>
        <v>31</v>
      </c>
      <c r="M66" s="12">
        <f t="shared" si="4"/>
        <v>-14124823.3067584</v>
      </c>
      <c r="N66" s="1">
        <f t="shared" si="5"/>
        <v>3317417.1677034195</v>
      </c>
      <c r="O66" s="1">
        <f t="shared" si="6"/>
        <v>521676.95935801498</v>
      </c>
      <c r="P66" s="1">
        <f t="shared" si="7"/>
        <v>0</v>
      </c>
      <c r="Q66" s="1">
        <f t="shared" si="8"/>
        <v>0</v>
      </c>
      <c r="R66" s="1">
        <f t="shared" si="9"/>
        <v>-860304.77843076701</v>
      </c>
      <c r="S66" s="1">
        <f t="shared" si="10"/>
        <v>15132944.154094717</v>
      </c>
      <c r="T66" s="1">
        <f t="shared" si="11"/>
        <v>8542028.869309729</v>
      </c>
      <c r="U66" s="1">
        <f t="shared" ref="U66:U97" si="20">SUM(M66:T66)</f>
        <v>12528939.065276712</v>
      </c>
      <c r="V66" s="1">
        <f t="shared" ref="V66:V97" si="21">U66-D66</f>
        <v>339759.45408367366</v>
      </c>
      <c r="W66" s="105">
        <f t="shared" si="17"/>
        <v>2.7117974819216649E-2</v>
      </c>
      <c r="AA66" s="5"/>
    </row>
    <row r="67" spans="1:27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Dataset!H67</f>
        <v>11578628.676793043</v>
      </c>
      <c r="E67" s="5">
        <f>Dataset!AH67</f>
        <v>50.099999999999994</v>
      </c>
      <c r="F67" s="5">
        <f>Dataset!AM67</f>
        <v>99.999999999999986</v>
      </c>
      <c r="G67" s="12">
        <f>Dataset!BZ67</f>
        <v>0</v>
      </c>
      <c r="H67" s="12">
        <f>Dataset!CA67</f>
        <v>0</v>
      </c>
      <c r="I67" s="5">
        <f>Dataset!BQ67</f>
        <v>1</v>
      </c>
      <c r="J67" s="12">
        <f>Dataset!W67</f>
        <v>24187</v>
      </c>
      <c r="K67" s="12">
        <f>Dataset!AY67</f>
        <v>30</v>
      </c>
      <c r="M67" s="12">
        <f t="shared" ref="M67:M121" si="22">$AB$8</f>
        <v>-14124823.3067584</v>
      </c>
      <c r="N67" s="1">
        <f t="shared" ref="N67:N121" si="23">E67*$AB$9</f>
        <v>826878.60747234488</v>
      </c>
      <c r="O67" s="1">
        <f t="shared" ref="O67:O121" si="24">F67*$AB$10</f>
        <v>2689056.4915361595</v>
      </c>
      <c r="P67" s="1">
        <f t="shared" ref="P67:P121" si="25">G67*$AB$11</f>
        <v>0</v>
      </c>
      <c r="Q67" s="1">
        <f t="shared" ref="Q67:Q121" si="26">H67*$AB$12</f>
        <v>0</v>
      </c>
      <c r="R67" s="1">
        <f t="shared" ref="R67:R121" si="27">I67*$AB$13</f>
        <v>-860304.77843076701</v>
      </c>
      <c r="S67" s="1">
        <f t="shared" ref="S67:S121" si="28">J67*$AB$14</f>
        <v>15207766.339333925</v>
      </c>
      <c r="T67" s="1">
        <f t="shared" ref="T67:T121" si="29">K67*$AB$15</f>
        <v>8266479.5509449001</v>
      </c>
      <c r="U67" s="1">
        <f t="shared" si="20"/>
        <v>12005052.904098162</v>
      </c>
      <c r="V67" s="1">
        <f t="shared" si="21"/>
        <v>426424.22730511986</v>
      </c>
      <c r="W67" s="105">
        <f t="shared" si="17"/>
        <v>3.5520395512755425E-2</v>
      </c>
    </row>
    <row r="68" spans="1:27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Dataset!H68</f>
        <v>13489351.602193043</v>
      </c>
      <c r="E68" s="5">
        <f>Dataset!AH68</f>
        <v>3.7000000000000028</v>
      </c>
      <c r="F68" s="5">
        <f>Dataset!AM68</f>
        <v>181.4</v>
      </c>
      <c r="G68" s="12">
        <f>Dataset!BZ68</f>
        <v>0</v>
      </c>
      <c r="H68" s="12">
        <f>Dataset!CA68</f>
        <v>0</v>
      </c>
      <c r="I68" s="5">
        <f>Dataset!BQ68</f>
        <v>1</v>
      </c>
      <c r="J68" s="12">
        <f>Dataset!W68</f>
        <v>24182</v>
      </c>
      <c r="K68" s="12">
        <f>Dataset!AY68</f>
        <v>31</v>
      </c>
      <c r="M68" s="12">
        <f t="shared" si="22"/>
        <v>-14124823.3067584</v>
      </c>
      <c r="N68" s="1">
        <f t="shared" si="23"/>
        <v>61066.883186580417</v>
      </c>
      <c r="O68" s="1">
        <f t="shared" si="24"/>
        <v>4877948.4756465945</v>
      </c>
      <c r="P68" s="1">
        <f t="shared" si="25"/>
        <v>0</v>
      </c>
      <c r="Q68" s="1">
        <f t="shared" si="26"/>
        <v>0</v>
      </c>
      <c r="R68" s="1">
        <f t="shared" si="27"/>
        <v>-860304.77843076701</v>
      </c>
      <c r="S68" s="1">
        <f t="shared" si="28"/>
        <v>15204622.550038161</v>
      </c>
      <c r="T68" s="1">
        <f t="shared" si="29"/>
        <v>8542028.869309729</v>
      </c>
      <c r="U68" s="1">
        <f t="shared" si="20"/>
        <v>13700538.692991897</v>
      </c>
      <c r="V68" s="1">
        <f t="shared" si="21"/>
        <v>211187.09079885483</v>
      </c>
      <c r="W68" s="105">
        <f t="shared" si="17"/>
        <v>1.5414510008054012E-2</v>
      </c>
    </row>
    <row r="69" spans="1:27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Dataset!H69</f>
        <v>13198675.151593043</v>
      </c>
      <c r="E69" s="5">
        <f>Dataset!AH69</f>
        <v>25.7</v>
      </c>
      <c r="F69" s="5">
        <f>Dataset!AM69</f>
        <v>146.60000000000002</v>
      </c>
      <c r="G69" s="12">
        <f>Dataset!BZ69</f>
        <v>0</v>
      </c>
      <c r="H69" s="12">
        <f>Dataset!CA69</f>
        <v>0</v>
      </c>
      <c r="I69" s="5">
        <f>Dataset!BQ69</f>
        <v>1</v>
      </c>
      <c r="J69" s="12">
        <f>Dataset!W69</f>
        <v>24171</v>
      </c>
      <c r="K69" s="12">
        <f>Dataset!AY69</f>
        <v>31</v>
      </c>
      <c r="M69" s="12">
        <f t="shared" si="22"/>
        <v>-14124823.3067584</v>
      </c>
      <c r="N69" s="1">
        <f t="shared" si="23"/>
        <v>424167.26970138255</v>
      </c>
      <c r="O69" s="1">
        <f t="shared" si="24"/>
        <v>3942156.8165920111</v>
      </c>
      <c r="P69" s="1">
        <f t="shared" si="25"/>
        <v>0</v>
      </c>
      <c r="Q69" s="1">
        <f t="shared" si="26"/>
        <v>0</v>
      </c>
      <c r="R69" s="1">
        <f t="shared" si="27"/>
        <v>-860304.77843076701</v>
      </c>
      <c r="S69" s="1">
        <f t="shared" si="28"/>
        <v>15197706.213587478</v>
      </c>
      <c r="T69" s="1">
        <f t="shared" si="29"/>
        <v>8542028.869309729</v>
      </c>
      <c r="U69" s="1">
        <f t="shared" si="20"/>
        <v>13120931.084001433</v>
      </c>
      <c r="V69" s="1">
        <f t="shared" si="21"/>
        <v>-77744.067591609433</v>
      </c>
      <c r="W69" s="105">
        <f t="shared" si="17"/>
        <v>5.9251944159972045E-3</v>
      </c>
    </row>
    <row r="70" spans="1:27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Dataset!H70</f>
        <v>12936672.810893044</v>
      </c>
      <c r="E70" s="5">
        <f>Dataset!AH70</f>
        <v>71.500000000000014</v>
      </c>
      <c r="F70" s="5">
        <f>Dataset!AM70</f>
        <v>95.9</v>
      </c>
      <c r="G70" s="12">
        <f>Dataset!BZ70</f>
        <v>0</v>
      </c>
      <c r="H70" s="12">
        <f>Dataset!CA70</f>
        <v>0</v>
      </c>
      <c r="I70" s="5">
        <f>Dataset!BQ70</f>
        <v>0</v>
      </c>
      <c r="J70" s="12">
        <f>Dataset!W70</f>
        <v>24262</v>
      </c>
      <c r="K70" s="12">
        <f>Dataset!AY70</f>
        <v>30</v>
      </c>
      <c r="M70" s="12">
        <f t="shared" si="22"/>
        <v>-14124823.3067584</v>
      </c>
      <c r="N70" s="1">
        <f t="shared" si="23"/>
        <v>1180076.2561731073</v>
      </c>
      <c r="O70" s="1">
        <f t="shared" si="24"/>
        <v>2578805.1753831776</v>
      </c>
      <c r="P70" s="1">
        <f t="shared" si="25"/>
        <v>0</v>
      </c>
      <c r="Q70" s="1">
        <f t="shared" si="26"/>
        <v>0</v>
      </c>
      <c r="R70" s="1">
        <f t="shared" si="27"/>
        <v>0</v>
      </c>
      <c r="S70" s="1">
        <f t="shared" si="28"/>
        <v>15254923.178770401</v>
      </c>
      <c r="T70" s="1">
        <f t="shared" si="29"/>
        <v>8266479.5509449001</v>
      </c>
      <c r="U70" s="1">
        <f t="shared" si="20"/>
        <v>13155460.854513185</v>
      </c>
      <c r="V70" s="1">
        <f t="shared" si="21"/>
        <v>218788.04362014122</v>
      </c>
      <c r="W70" s="105">
        <f t="shared" si="17"/>
        <v>1.6630967629315898E-2</v>
      </c>
    </row>
    <row r="71" spans="1:27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Dataset!H71</f>
        <v>13875267.106893037</v>
      </c>
      <c r="E71" s="5">
        <f>Dataset!AH71</f>
        <v>172.20000000000002</v>
      </c>
      <c r="F71" s="5">
        <f>Dataset!AM71</f>
        <v>30.099999999999998</v>
      </c>
      <c r="G71" s="12">
        <f>Dataset!BZ71</f>
        <v>0</v>
      </c>
      <c r="H71" s="12">
        <f>Dataset!CA71</f>
        <v>0</v>
      </c>
      <c r="I71" s="5">
        <f>Dataset!BQ71</f>
        <v>0</v>
      </c>
      <c r="J71" s="12">
        <f>Dataset!W71</f>
        <v>24266</v>
      </c>
      <c r="K71" s="12">
        <f>Dataset!AY71</f>
        <v>31</v>
      </c>
      <c r="M71" s="12">
        <f t="shared" si="22"/>
        <v>-14124823.3067584</v>
      </c>
      <c r="N71" s="1">
        <f t="shared" si="23"/>
        <v>2842085.7526294976</v>
      </c>
      <c r="O71" s="1">
        <f t="shared" si="24"/>
        <v>809406.00395238411</v>
      </c>
      <c r="P71" s="1">
        <f t="shared" si="25"/>
        <v>0</v>
      </c>
      <c r="Q71" s="1">
        <f t="shared" si="26"/>
        <v>0</v>
      </c>
      <c r="R71" s="1">
        <f t="shared" si="27"/>
        <v>0</v>
      </c>
      <c r="S71" s="1">
        <f t="shared" si="28"/>
        <v>15257438.210207013</v>
      </c>
      <c r="T71" s="1">
        <f t="shared" si="29"/>
        <v>8542028.869309729</v>
      </c>
      <c r="U71" s="1">
        <f t="shared" si="20"/>
        <v>13326135.529340224</v>
      </c>
      <c r="V71" s="1">
        <f t="shared" si="21"/>
        <v>-549131.57755281217</v>
      </c>
      <c r="W71" s="105">
        <f t="shared" si="17"/>
        <v>4.12071133708483E-2</v>
      </c>
    </row>
    <row r="72" spans="1:27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Dataset!H72</f>
        <v>16609092.520893043</v>
      </c>
      <c r="E72" s="5">
        <f>Dataset!AH72</f>
        <v>452.29999999999995</v>
      </c>
      <c r="F72" s="5">
        <f>Dataset!AM72</f>
        <v>0</v>
      </c>
      <c r="G72" s="12">
        <f>Dataset!BZ72</f>
        <v>0</v>
      </c>
      <c r="H72" s="12">
        <f>Dataset!CA72</f>
        <v>0</v>
      </c>
      <c r="I72" s="5">
        <f>Dataset!BQ72</f>
        <v>0</v>
      </c>
      <c r="J72" s="12">
        <f>Dataset!W72</f>
        <v>24302</v>
      </c>
      <c r="K72" s="12">
        <f>Dataset!AY72</f>
        <v>30</v>
      </c>
      <c r="M72" s="12">
        <f t="shared" si="22"/>
        <v>-14124823.3067584</v>
      </c>
      <c r="N72" s="1">
        <f t="shared" si="23"/>
        <v>7465013.8554838644</v>
      </c>
      <c r="O72" s="1">
        <f t="shared" si="24"/>
        <v>0</v>
      </c>
      <c r="P72" s="1">
        <f t="shared" si="25"/>
        <v>0</v>
      </c>
      <c r="Q72" s="1">
        <f t="shared" si="26"/>
        <v>0</v>
      </c>
      <c r="R72" s="1">
        <f t="shared" si="27"/>
        <v>0</v>
      </c>
      <c r="S72" s="1">
        <f t="shared" si="28"/>
        <v>15280073.493136521</v>
      </c>
      <c r="T72" s="1">
        <f t="shared" si="29"/>
        <v>8266479.5509449001</v>
      </c>
      <c r="U72" s="1">
        <f t="shared" si="20"/>
        <v>16886743.592806883</v>
      </c>
      <c r="V72" s="1">
        <f t="shared" si="21"/>
        <v>277651.07191384025</v>
      </c>
      <c r="W72" s="105">
        <f t="shared" si="17"/>
        <v>1.6441954624816423E-2</v>
      </c>
    </row>
    <row r="73" spans="1:27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Dataset!H73</f>
        <v>21446422.47239304</v>
      </c>
      <c r="E73" s="5">
        <f>Dataset!AH73</f>
        <v>778.1</v>
      </c>
      <c r="F73" s="5">
        <f>Dataset!AM73</f>
        <v>0</v>
      </c>
      <c r="G73" s="12">
        <f>Dataset!BZ73</f>
        <v>0</v>
      </c>
      <c r="H73" s="12">
        <f>Dataset!CA73</f>
        <v>0</v>
      </c>
      <c r="I73" s="5">
        <f>Dataset!BQ73</f>
        <v>0</v>
      </c>
      <c r="J73" s="12">
        <f>Dataset!W73</f>
        <v>24317</v>
      </c>
      <c r="K73" s="12">
        <f>Dataset!AY73</f>
        <v>31</v>
      </c>
      <c r="M73" s="12">
        <f t="shared" si="22"/>
        <v>-14124823.3067584</v>
      </c>
      <c r="N73" s="1">
        <f t="shared" si="23"/>
        <v>12842200.488507619</v>
      </c>
      <c r="O73" s="1">
        <f t="shared" si="24"/>
        <v>0</v>
      </c>
      <c r="P73" s="1">
        <f t="shared" si="25"/>
        <v>0</v>
      </c>
      <c r="Q73" s="1">
        <f t="shared" si="26"/>
        <v>0</v>
      </c>
      <c r="R73" s="1">
        <f t="shared" si="27"/>
        <v>0</v>
      </c>
      <c r="S73" s="1">
        <f t="shared" si="28"/>
        <v>15289504.861023817</v>
      </c>
      <c r="T73" s="1">
        <f t="shared" si="29"/>
        <v>8542028.869309729</v>
      </c>
      <c r="U73" s="1">
        <f t="shared" si="20"/>
        <v>22548910.912082765</v>
      </c>
      <c r="V73" s="1">
        <f t="shared" si="21"/>
        <v>1102488.4396897256</v>
      </c>
      <c r="W73" s="105">
        <f t="shared" si="17"/>
        <v>4.8893201272038403E-2</v>
      </c>
    </row>
    <row r="74" spans="1:27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Dataset!H74</f>
        <v>24153024.486013521</v>
      </c>
      <c r="E74" s="5">
        <f>Dataset!AH74</f>
        <v>813.6</v>
      </c>
      <c r="F74" s="5">
        <f>Dataset!AM74</f>
        <v>0</v>
      </c>
      <c r="G74" s="12">
        <f>Dataset!BZ74</f>
        <v>0</v>
      </c>
      <c r="H74" s="12">
        <f>Dataset!CA74</f>
        <v>0</v>
      </c>
      <c r="I74" s="5">
        <f>Dataset!BQ74</f>
        <v>0</v>
      </c>
      <c r="J74" s="12">
        <f>Dataset!W74</f>
        <v>24330</v>
      </c>
      <c r="K74" s="12">
        <f>Dataset!AY74</f>
        <v>31</v>
      </c>
      <c r="M74" s="12">
        <f t="shared" si="22"/>
        <v>-14124823.3067584</v>
      </c>
      <c r="N74" s="1">
        <f t="shared" si="23"/>
        <v>13428112.475838322</v>
      </c>
      <c r="O74" s="1">
        <f t="shared" si="24"/>
        <v>0</v>
      </c>
      <c r="P74" s="1">
        <f t="shared" si="25"/>
        <v>0</v>
      </c>
      <c r="Q74" s="1">
        <f t="shared" si="26"/>
        <v>0</v>
      </c>
      <c r="R74" s="1">
        <f t="shared" si="27"/>
        <v>0</v>
      </c>
      <c r="S74" s="1">
        <f t="shared" si="28"/>
        <v>15297678.713192806</v>
      </c>
      <c r="T74" s="1">
        <f t="shared" si="29"/>
        <v>8542028.869309729</v>
      </c>
      <c r="U74" s="1">
        <f t="shared" si="20"/>
        <v>23142996.751582459</v>
      </c>
      <c r="V74" s="1">
        <f t="shared" si="21"/>
        <v>-1010027.7344310619</v>
      </c>
      <c r="W74" s="105">
        <f t="shared" si="17"/>
        <v>4.3642910435183757E-2</v>
      </c>
    </row>
    <row r="75" spans="1:27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Dataset!H75</f>
        <v>19363737.32751352</v>
      </c>
      <c r="E75" s="5">
        <f>Dataset!AH75</f>
        <v>599.30000000000018</v>
      </c>
      <c r="F75" s="5">
        <f>Dataset!AM75</f>
        <v>0</v>
      </c>
      <c r="G75" s="12">
        <f>Dataset!BZ75</f>
        <v>0</v>
      </c>
      <c r="H75" s="12">
        <f>Dataset!CA75</f>
        <v>0</v>
      </c>
      <c r="I75" s="5">
        <f>Dataset!BQ75</f>
        <v>0</v>
      </c>
      <c r="J75" s="12">
        <f>Dataset!W75</f>
        <v>24337</v>
      </c>
      <c r="K75" s="12">
        <f>Dataset!AY75</f>
        <v>28</v>
      </c>
      <c r="M75" s="12">
        <f t="shared" si="22"/>
        <v>-14124823.3067584</v>
      </c>
      <c r="N75" s="1">
        <f t="shared" si="23"/>
        <v>9891184.6199236829</v>
      </c>
      <c r="O75" s="1">
        <f t="shared" si="24"/>
        <v>0</v>
      </c>
      <c r="P75" s="1">
        <f t="shared" si="25"/>
        <v>0</v>
      </c>
      <c r="Q75" s="1">
        <f t="shared" si="26"/>
        <v>0</v>
      </c>
      <c r="R75" s="1">
        <f t="shared" si="27"/>
        <v>0</v>
      </c>
      <c r="S75" s="1">
        <f t="shared" si="28"/>
        <v>15302080.018206878</v>
      </c>
      <c r="T75" s="1">
        <f t="shared" si="29"/>
        <v>7715380.9142152397</v>
      </c>
      <c r="U75" s="1">
        <f t="shared" ref="U75:U117" si="30">SUM(M75:T75)</f>
        <v>18783822.245587401</v>
      </c>
      <c r="V75" s="1">
        <f t="shared" si="21"/>
        <v>-579915.08192611858</v>
      </c>
      <c r="W75" s="105">
        <f t="shared" si="17"/>
        <v>3.0873113807406757E-2</v>
      </c>
    </row>
    <row r="76" spans="1:27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Dataset!H76</f>
        <v>19430967.481713522</v>
      </c>
      <c r="E76" s="5">
        <f>Dataset!AH76</f>
        <v>579</v>
      </c>
      <c r="F76" s="5">
        <f>Dataset!AM76</f>
        <v>0</v>
      </c>
      <c r="G76" s="12">
        <f>Dataset!BZ76</f>
        <v>0</v>
      </c>
      <c r="H76" s="12">
        <f>Dataset!CA76</f>
        <v>0</v>
      </c>
      <c r="I76" s="5">
        <f>Dataset!BQ76</f>
        <v>0</v>
      </c>
      <c r="J76" s="12">
        <f>Dataset!W76</f>
        <v>24344</v>
      </c>
      <c r="K76" s="12">
        <f>Dataset!AY76</f>
        <v>31</v>
      </c>
      <c r="M76" s="12">
        <f t="shared" si="22"/>
        <v>-14124823.3067584</v>
      </c>
      <c r="N76" s="1">
        <f t="shared" si="23"/>
        <v>9556141.9905486573</v>
      </c>
      <c r="O76" s="1">
        <f t="shared" si="24"/>
        <v>0</v>
      </c>
      <c r="P76" s="1">
        <f t="shared" si="25"/>
        <v>0</v>
      </c>
      <c r="Q76" s="1">
        <f t="shared" si="26"/>
        <v>0</v>
      </c>
      <c r="R76" s="1">
        <f t="shared" si="27"/>
        <v>0</v>
      </c>
      <c r="S76" s="1">
        <f t="shared" si="28"/>
        <v>15306481.323220948</v>
      </c>
      <c r="T76" s="1">
        <f t="shared" si="29"/>
        <v>8542028.869309729</v>
      </c>
      <c r="U76" s="1">
        <f t="shared" si="30"/>
        <v>19279828.876320936</v>
      </c>
      <c r="V76" s="1">
        <f t="shared" si="21"/>
        <v>-151138.60539258644</v>
      </c>
      <c r="W76" s="105">
        <f t="shared" si="17"/>
        <v>7.839208862388378E-3</v>
      </c>
    </row>
    <row r="77" spans="1:27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Dataset!H77</f>
        <v>17140001.998713519</v>
      </c>
      <c r="E77" s="5">
        <f>Dataset!AH77</f>
        <v>452.8</v>
      </c>
      <c r="F77" s="5">
        <f>Dataset!AM77</f>
        <v>0</v>
      </c>
      <c r="G77" s="12">
        <f>Dataset!BZ77</f>
        <v>0</v>
      </c>
      <c r="H77" s="12">
        <f>Dataset!CA77</f>
        <v>0</v>
      </c>
      <c r="I77" s="5">
        <f>Dataset!BQ77</f>
        <v>0</v>
      </c>
      <c r="J77" s="12">
        <f>Dataset!W77</f>
        <v>24227</v>
      </c>
      <c r="K77" s="12">
        <f>Dataset!AY77</f>
        <v>30</v>
      </c>
      <c r="M77" s="12">
        <f t="shared" si="22"/>
        <v>-14124823.3067584</v>
      </c>
      <c r="N77" s="1">
        <f t="shared" si="23"/>
        <v>7473266.1369955651</v>
      </c>
      <c r="O77" s="1">
        <f t="shared" si="24"/>
        <v>0</v>
      </c>
      <c r="P77" s="1">
        <f t="shared" si="25"/>
        <v>0</v>
      </c>
      <c r="Q77" s="1">
        <f t="shared" si="26"/>
        <v>0</v>
      </c>
      <c r="R77" s="1">
        <f t="shared" si="27"/>
        <v>0</v>
      </c>
      <c r="S77" s="1">
        <f t="shared" si="28"/>
        <v>15232916.653700046</v>
      </c>
      <c r="T77" s="1">
        <f t="shared" si="29"/>
        <v>8266479.5509449001</v>
      </c>
      <c r="U77" s="1">
        <f t="shared" si="30"/>
        <v>16847839.034882113</v>
      </c>
      <c r="V77" s="1">
        <f t="shared" si="21"/>
        <v>-292162.96383140609</v>
      </c>
      <c r="W77" s="105">
        <f t="shared" si="17"/>
        <v>1.7341272268004571E-2</v>
      </c>
    </row>
    <row r="78" spans="1:27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Dataset!H78</f>
        <v>12306795.584113516</v>
      </c>
      <c r="E78" s="5">
        <f>Dataset!AH78</f>
        <v>141.20000000000002</v>
      </c>
      <c r="F78" s="5">
        <f>Dataset!AM78</f>
        <v>40.700000000000003</v>
      </c>
      <c r="G78" s="12">
        <f>Dataset!BZ78</f>
        <v>0</v>
      </c>
      <c r="H78" s="12">
        <f>Dataset!CA78</f>
        <v>0</v>
      </c>
      <c r="I78" s="5">
        <f>Dataset!BQ78</f>
        <v>1</v>
      </c>
      <c r="J78" s="12">
        <f>Dataset!W78</f>
        <v>24177</v>
      </c>
      <c r="K78" s="12">
        <f>Dataset!AY78</f>
        <v>31</v>
      </c>
      <c r="M78" s="12">
        <f t="shared" si="22"/>
        <v>-14124823.3067584</v>
      </c>
      <c r="N78" s="1">
        <f t="shared" si="23"/>
        <v>2330444.2989040944</v>
      </c>
      <c r="O78" s="1">
        <f t="shared" si="24"/>
        <v>1094445.9920552173</v>
      </c>
      <c r="P78" s="1">
        <f t="shared" si="25"/>
        <v>0</v>
      </c>
      <c r="Q78" s="1">
        <f t="shared" si="26"/>
        <v>0</v>
      </c>
      <c r="R78" s="1">
        <f t="shared" si="27"/>
        <v>-860304.77843076701</v>
      </c>
      <c r="S78" s="1">
        <f t="shared" si="28"/>
        <v>15201478.760742394</v>
      </c>
      <c r="T78" s="1">
        <f t="shared" si="29"/>
        <v>8542028.869309729</v>
      </c>
      <c r="U78" s="1">
        <f t="shared" si="30"/>
        <v>12183269.835822267</v>
      </c>
      <c r="V78" s="1">
        <f t="shared" si="21"/>
        <v>-123525.74829124846</v>
      </c>
      <c r="W78" s="105">
        <f t="shared" si="17"/>
        <v>1.0138965151050642E-2</v>
      </c>
    </row>
    <row r="79" spans="1:27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Dataset!H79</f>
        <v>13081842.41071352</v>
      </c>
      <c r="E79" s="5">
        <f>Dataset!AH79</f>
        <v>56.400000000000013</v>
      </c>
      <c r="F79" s="5">
        <f>Dataset!AM79</f>
        <v>88.100000000000009</v>
      </c>
      <c r="G79" s="12">
        <f>Dataset!BZ79</f>
        <v>0</v>
      </c>
      <c r="H79" s="12">
        <f>Dataset!CA79</f>
        <v>0</v>
      </c>
      <c r="I79" s="5">
        <f>Dataset!BQ79</f>
        <v>1</v>
      </c>
      <c r="J79" s="12">
        <f>Dataset!W79</f>
        <v>24208</v>
      </c>
      <c r="K79" s="12">
        <f>Dataset!AY79</f>
        <v>30</v>
      </c>
      <c r="M79" s="12">
        <f t="shared" si="22"/>
        <v>-14124823.3067584</v>
      </c>
      <c r="N79" s="1">
        <f t="shared" si="23"/>
        <v>930857.35451976582</v>
      </c>
      <c r="O79" s="1">
        <f t="shared" si="24"/>
        <v>2369058.7690433571</v>
      </c>
      <c r="P79" s="1">
        <f t="shared" si="25"/>
        <v>0</v>
      </c>
      <c r="Q79" s="1">
        <f t="shared" si="26"/>
        <v>0</v>
      </c>
      <c r="R79" s="1">
        <f t="shared" si="27"/>
        <v>-860304.77843076701</v>
      </c>
      <c r="S79" s="1">
        <f t="shared" si="28"/>
        <v>15220970.254376138</v>
      </c>
      <c r="T79" s="1">
        <f t="shared" si="29"/>
        <v>8266479.5509449001</v>
      </c>
      <c r="U79" s="1">
        <f t="shared" si="30"/>
        <v>11802237.843694992</v>
      </c>
      <c r="V79" s="1">
        <f t="shared" si="21"/>
        <v>-1279604.5670185275</v>
      </c>
      <c r="W79" s="105">
        <f t="shared" si="17"/>
        <v>0.10842050329481537</v>
      </c>
    </row>
    <row r="80" spans="1:27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Dataset!H80</f>
        <v>16011148.99041352</v>
      </c>
      <c r="E80" s="5">
        <f>Dataset!AH80</f>
        <v>1.7000000000000028</v>
      </c>
      <c r="F80" s="5">
        <f>Dataset!AM80</f>
        <v>241.59999999999994</v>
      </c>
      <c r="G80" s="12">
        <f>Dataset!BZ80</f>
        <v>0</v>
      </c>
      <c r="H80" s="12">
        <f>Dataset!CA80</f>
        <v>0</v>
      </c>
      <c r="I80" s="5">
        <f>Dataset!BQ80</f>
        <v>1</v>
      </c>
      <c r="J80" s="12">
        <f>Dataset!W80</f>
        <v>24226</v>
      </c>
      <c r="K80" s="12">
        <f>Dataset!AY80</f>
        <v>31</v>
      </c>
      <c r="M80" s="12">
        <f t="shared" si="22"/>
        <v>-14124823.3067584</v>
      </c>
      <c r="N80" s="1">
        <f t="shared" si="23"/>
        <v>28057.757139780217</v>
      </c>
      <c r="O80" s="1">
        <f t="shared" si="24"/>
        <v>6496760.4835513607</v>
      </c>
      <c r="P80" s="1">
        <f t="shared" si="25"/>
        <v>0</v>
      </c>
      <c r="Q80" s="1">
        <f t="shared" si="26"/>
        <v>0</v>
      </c>
      <c r="R80" s="1">
        <f t="shared" si="27"/>
        <v>-860304.77843076701</v>
      </c>
      <c r="S80" s="1">
        <f t="shared" si="28"/>
        <v>15232287.895840893</v>
      </c>
      <c r="T80" s="1">
        <f t="shared" si="29"/>
        <v>8542028.869309729</v>
      </c>
      <c r="U80" s="1">
        <f t="shared" si="30"/>
        <v>15314006.920652594</v>
      </c>
      <c r="V80" s="1">
        <f t="shared" si="21"/>
        <v>-697142.06976092607</v>
      </c>
      <c r="W80" s="105">
        <f t="shared" si="17"/>
        <v>4.5523165385328031E-2</v>
      </c>
    </row>
    <row r="81" spans="1:23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Dataset!H81</f>
        <v>16132733.438513521</v>
      </c>
      <c r="E81" s="5">
        <f>Dataset!AH81</f>
        <v>2.3999999999999986</v>
      </c>
      <c r="F81" s="5">
        <f>Dataset!AM81</f>
        <v>238.60000000000005</v>
      </c>
      <c r="G81" s="12">
        <f>Dataset!BZ81</f>
        <v>0</v>
      </c>
      <c r="H81" s="12">
        <f>Dataset!CA81</f>
        <v>0</v>
      </c>
      <c r="I81" s="5">
        <f>Dataset!BQ81</f>
        <v>1</v>
      </c>
      <c r="J81" s="12">
        <f>Dataset!W81</f>
        <v>24310</v>
      </c>
      <c r="K81" s="12">
        <f>Dataset!AY81</f>
        <v>31</v>
      </c>
      <c r="M81" s="12">
        <f t="shared" si="22"/>
        <v>-14124823.3067584</v>
      </c>
      <c r="N81" s="1">
        <f t="shared" si="23"/>
        <v>39610.951256160217</v>
      </c>
      <c r="O81" s="1">
        <f t="shared" si="24"/>
        <v>6416088.7888052789</v>
      </c>
      <c r="P81" s="1">
        <f t="shared" si="25"/>
        <v>0</v>
      </c>
      <c r="Q81" s="1">
        <f t="shared" si="26"/>
        <v>0</v>
      </c>
      <c r="R81" s="1">
        <f t="shared" si="27"/>
        <v>-860304.77843076701</v>
      </c>
      <c r="S81" s="1">
        <f t="shared" si="28"/>
        <v>15285103.556009745</v>
      </c>
      <c r="T81" s="1">
        <f t="shared" si="29"/>
        <v>8542028.869309729</v>
      </c>
      <c r="U81" s="1">
        <f t="shared" si="30"/>
        <v>15297704.080191746</v>
      </c>
      <c r="V81" s="1">
        <f t="shared" si="21"/>
        <v>-835029.35832177475</v>
      </c>
      <c r="W81" s="105">
        <f t="shared" si="17"/>
        <v>5.4585273315818264E-2</v>
      </c>
    </row>
    <row r="82" spans="1:23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Dataset!H82</f>
        <v>14652387.189313523</v>
      </c>
      <c r="E82" s="5">
        <f>Dataset!AH82</f>
        <v>72.900000000000006</v>
      </c>
      <c r="F82" s="5">
        <f>Dataset!AM82</f>
        <v>120.6</v>
      </c>
      <c r="G82" s="12">
        <f>Dataset!BZ82</f>
        <v>0</v>
      </c>
      <c r="H82" s="12">
        <f>Dataset!CA82</f>
        <v>0</v>
      </c>
      <c r="I82" s="5">
        <f>Dataset!BQ82</f>
        <v>0</v>
      </c>
      <c r="J82" s="12">
        <f>Dataset!W82</f>
        <v>24339</v>
      </c>
      <c r="K82" s="12">
        <f>Dataset!AY82</f>
        <v>30</v>
      </c>
      <c r="M82" s="12">
        <f t="shared" si="22"/>
        <v>-14124823.3067584</v>
      </c>
      <c r="N82" s="1">
        <f t="shared" si="23"/>
        <v>1203182.6444058674</v>
      </c>
      <c r="O82" s="1">
        <f t="shared" si="24"/>
        <v>3243002.1287926086</v>
      </c>
      <c r="P82" s="1">
        <f t="shared" si="25"/>
        <v>0</v>
      </c>
      <c r="Q82" s="1">
        <f t="shared" si="26"/>
        <v>0</v>
      </c>
      <c r="R82" s="1">
        <f t="shared" si="27"/>
        <v>0</v>
      </c>
      <c r="S82" s="1">
        <f t="shared" si="28"/>
        <v>15303337.533925183</v>
      </c>
      <c r="T82" s="1">
        <f t="shared" si="29"/>
        <v>8266479.5509449001</v>
      </c>
      <c r="U82" s="1">
        <f t="shared" si="30"/>
        <v>13891178.551310159</v>
      </c>
      <c r="V82" s="1">
        <f t="shared" si="21"/>
        <v>-761208.63800336421</v>
      </c>
      <c r="W82" s="105">
        <f t="shared" si="17"/>
        <v>5.4797988175853525E-2</v>
      </c>
    </row>
    <row r="83" spans="1:23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Dataset!H83</f>
        <v>15303235.70581352</v>
      </c>
      <c r="E83" s="5">
        <f>Dataset!AH83</f>
        <v>304.89999999999998</v>
      </c>
      <c r="F83" s="5">
        <f>Dataset!AM83</f>
        <v>14.600000000000001</v>
      </c>
      <c r="G83" s="12">
        <f>Dataset!BZ83</f>
        <v>0</v>
      </c>
      <c r="H83" s="12">
        <f>Dataset!CA83</f>
        <v>0</v>
      </c>
      <c r="I83" s="5">
        <f>Dataset!BQ83</f>
        <v>0</v>
      </c>
      <c r="J83" s="12">
        <f>Dataset!W83</f>
        <v>24359</v>
      </c>
      <c r="K83" s="12">
        <f>Dataset!AY83</f>
        <v>31</v>
      </c>
      <c r="M83" s="12">
        <f t="shared" si="22"/>
        <v>-14124823.3067584</v>
      </c>
      <c r="N83" s="1">
        <f t="shared" si="23"/>
        <v>5032241.2658346901</v>
      </c>
      <c r="O83" s="1">
        <f t="shared" si="24"/>
        <v>392602.24776427937</v>
      </c>
      <c r="P83" s="1">
        <f t="shared" si="25"/>
        <v>0</v>
      </c>
      <c r="Q83" s="1">
        <f t="shared" si="26"/>
        <v>0</v>
      </c>
      <c r="R83" s="1">
        <f t="shared" si="27"/>
        <v>0</v>
      </c>
      <c r="S83" s="1">
        <f t="shared" si="28"/>
        <v>15315912.691108244</v>
      </c>
      <c r="T83" s="1">
        <f t="shared" si="29"/>
        <v>8542028.869309729</v>
      </c>
      <c r="U83" s="1">
        <f t="shared" si="30"/>
        <v>15157961.767258542</v>
      </c>
      <c r="V83" s="1">
        <f t="shared" si="21"/>
        <v>-145273.938554978</v>
      </c>
      <c r="W83" s="105">
        <f t="shared" si="17"/>
        <v>9.584002175594096E-3</v>
      </c>
    </row>
    <row r="84" spans="1:23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Dataset!H84</f>
        <v>18267081.415113531</v>
      </c>
      <c r="E84" s="5">
        <f>Dataset!AH84</f>
        <v>512.40000000000009</v>
      </c>
      <c r="F84" s="5">
        <f>Dataset!AM84</f>
        <v>0</v>
      </c>
      <c r="G84" s="12">
        <f>Dataset!BZ84</f>
        <v>0</v>
      </c>
      <c r="H84" s="12">
        <f>Dataset!CA84</f>
        <v>0</v>
      </c>
      <c r="I84" s="5">
        <f>Dataset!BQ84</f>
        <v>0</v>
      </c>
      <c r="J84" s="12">
        <f>Dataset!W84</f>
        <v>24382</v>
      </c>
      <c r="K84" s="12">
        <f>Dataset!AY84</f>
        <v>30</v>
      </c>
      <c r="M84" s="12">
        <f t="shared" si="22"/>
        <v>-14124823.3067584</v>
      </c>
      <c r="N84" s="1">
        <f t="shared" si="23"/>
        <v>8456938.0931902137</v>
      </c>
      <c r="O84" s="1">
        <f t="shared" si="24"/>
        <v>0</v>
      </c>
      <c r="P84" s="1">
        <f t="shared" si="25"/>
        <v>0</v>
      </c>
      <c r="Q84" s="1">
        <f t="shared" si="26"/>
        <v>0</v>
      </c>
      <c r="R84" s="1">
        <f t="shared" si="27"/>
        <v>0</v>
      </c>
      <c r="S84" s="1">
        <f t="shared" si="28"/>
        <v>15330374.121868763</v>
      </c>
      <c r="T84" s="1">
        <f t="shared" si="29"/>
        <v>8266479.5509449001</v>
      </c>
      <c r="U84" s="1">
        <f t="shared" si="30"/>
        <v>17928968.459245477</v>
      </c>
      <c r="V84" s="1">
        <f t="shared" si="21"/>
        <v>-338112.95586805418</v>
      </c>
      <c r="W84" s="105">
        <f t="shared" si="17"/>
        <v>1.8858472345278661E-2</v>
      </c>
    </row>
    <row r="85" spans="1:23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Dataset!H85</f>
        <v>20336974.536213517</v>
      </c>
      <c r="E85" s="5">
        <f>Dataset!AH85</f>
        <v>623.5</v>
      </c>
      <c r="F85" s="5">
        <f>Dataset!AM85</f>
        <v>0</v>
      </c>
      <c r="G85" s="12">
        <f>Dataset!BZ85</f>
        <v>0</v>
      </c>
      <c r="H85" s="12">
        <f>Dataset!CA85</f>
        <v>0</v>
      </c>
      <c r="I85" s="5">
        <f>Dataset!BQ85</f>
        <v>0</v>
      </c>
      <c r="J85" s="12">
        <f>Dataset!W85</f>
        <v>24409</v>
      </c>
      <c r="K85" s="12">
        <f>Dataset!AY85</f>
        <v>31</v>
      </c>
      <c r="M85" s="12">
        <f t="shared" si="22"/>
        <v>-14124823.3067584</v>
      </c>
      <c r="N85" s="1">
        <f t="shared" si="23"/>
        <v>10290595.045089962</v>
      </c>
      <c r="O85" s="1">
        <f t="shared" si="24"/>
        <v>0</v>
      </c>
      <c r="P85" s="1">
        <f t="shared" si="25"/>
        <v>0</v>
      </c>
      <c r="Q85" s="1">
        <f t="shared" si="26"/>
        <v>0</v>
      </c>
      <c r="R85" s="1">
        <f t="shared" si="27"/>
        <v>0</v>
      </c>
      <c r="S85" s="1">
        <f t="shared" si="28"/>
        <v>15347350.584065894</v>
      </c>
      <c r="T85" s="1">
        <f t="shared" si="29"/>
        <v>8542028.869309729</v>
      </c>
      <c r="U85" s="1">
        <f t="shared" si="30"/>
        <v>20055151.191707186</v>
      </c>
      <c r="V85" s="1">
        <f t="shared" si="21"/>
        <v>-281823.34450633079</v>
      </c>
      <c r="W85" s="105">
        <f t="shared" si="17"/>
        <v>1.4052416848538387E-2</v>
      </c>
    </row>
    <row r="86" spans="1:23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Dataset!H86</f>
        <v>24358608.422473613</v>
      </c>
      <c r="E86" s="5">
        <f>Dataset!AH86</f>
        <v>820.80000000000018</v>
      </c>
      <c r="F86" s="5">
        <f>Dataset!AM86</f>
        <v>0</v>
      </c>
      <c r="G86" s="12">
        <f>Dataset!BZ86</f>
        <v>0</v>
      </c>
      <c r="H86" s="12">
        <f>Dataset!CA86</f>
        <v>0</v>
      </c>
      <c r="I86" s="5">
        <f>Dataset!BQ86</f>
        <v>0</v>
      </c>
      <c r="J86" s="12">
        <f>Dataset!W86</f>
        <v>24414</v>
      </c>
      <c r="K86" s="12">
        <f>Dataset!AY86</f>
        <v>31</v>
      </c>
      <c r="M86" s="12">
        <f t="shared" si="22"/>
        <v>-14124823.3067584</v>
      </c>
      <c r="N86" s="1">
        <f t="shared" si="23"/>
        <v>13546945.329606805</v>
      </c>
      <c r="O86" s="1">
        <f t="shared" si="24"/>
        <v>0</v>
      </c>
      <c r="P86" s="1">
        <f t="shared" si="25"/>
        <v>0</v>
      </c>
      <c r="Q86" s="1">
        <f t="shared" si="26"/>
        <v>0</v>
      </c>
      <c r="R86" s="1">
        <f t="shared" si="27"/>
        <v>0</v>
      </c>
      <c r="S86" s="1">
        <f t="shared" si="28"/>
        <v>15350494.373361658</v>
      </c>
      <c r="T86" s="1">
        <f t="shared" si="29"/>
        <v>8542028.869309729</v>
      </c>
      <c r="U86" s="1">
        <f t="shared" si="30"/>
        <v>23314645.26551979</v>
      </c>
      <c r="V86" s="1">
        <f t="shared" si="21"/>
        <v>-1043963.1569538228</v>
      </c>
      <c r="W86" s="105">
        <f t="shared" si="17"/>
        <v>4.4777140937149407E-2</v>
      </c>
    </row>
    <row r="87" spans="1:23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Dataset!H87</f>
        <v>20865435.422473613</v>
      </c>
      <c r="E87" s="5">
        <f>Dataset!AH87</f>
        <v>668.09999999999991</v>
      </c>
      <c r="F87" s="5">
        <f>Dataset!AM87</f>
        <v>0</v>
      </c>
      <c r="G87" s="12">
        <f>Dataset!BZ87</f>
        <v>0</v>
      </c>
      <c r="H87" s="12">
        <f>Dataset!CA87</f>
        <v>0</v>
      </c>
      <c r="I87" s="5">
        <f>Dataset!BQ87</f>
        <v>0</v>
      </c>
      <c r="J87" s="12">
        <f>Dataset!W87</f>
        <v>24420</v>
      </c>
      <c r="K87" s="12">
        <f>Dataset!AY87</f>
        <v>28</v>
      </c>
      <c r="M87" s="12">
        <f t="shared" si="22"/>
        <v>-14124823.3067584</v>
      </c>
      <c r="N87" s="1">
        <f t="shared" si="23"/>
        <v>11026698.555933606</v>
      </c>
      <c r="O87" s="1">
        <f t="shared" si="24"/>
        <v>0</v>
      </c>
      <c r="P87" s="1">
        <f t="shared" si="25"/>
        <v>0</v>
      </c>
      <c r="Q87" s="1">
        <f t="shared" si="26"/>
        <v>0</v>
      </c>
      <c r="R87" s="1">
        <f t="shared" si="27"/>
        <v>0</v>
      </c>
      <c r="S87" s="1">
        <f t="shared" si="28"/>
        <v>15354266.920516577</v>
      </c>
      <c r="T87" s="1">
        <f t="shared" si="29"/>
        <v>7715380.9142152397</v>
      </c>
      <c r="U87" s="1">
        <f t="shared" si="30"/>
        <v>19971523.083907023</v>
      </c>
      <c r="V87" s="1">
        <f t="shared" si="21"/>
        <v>-893912.3385665901</v>
      </c>
      <c r="W87" s="105">
        <f t="shared" si="17"/>
        <v>4.4759347337254472E-2</v>
      </c>
    </row>
    <row r="88" spans="1:23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Dataset!H88</f>
        <v>20595370.422473613</v>
      </c>
      <c r="E88" s="5">
        <f>Dataset!AH88</f>
        <v>635.49999999999989</v>
      </c>
      <c r="F88" s="5">
        <f>Dataset!AM88</f>
        <v>0</v>
      </c>
      <c r="G88" s="12">
        <f>Dataset!BZ88</f>
        <v>0</v>
      </c>
      <c r="H88" s="12">
        <f>Dataset!CA88</f>
        <v>0</v>
      </c>
      <c r="I88" s="5">
        <f>Dataset!BQ88</f>
        <v>0</v>
      </c>
      <c r="J88" s="12">
        <f>Dataset!W88</f>
        <v>24426</v>
      </c>
      <c r="K88" s="12">
        <f>Dataset!AY88</f>
        <v>31</v>
      </c>
      <c r="M88" s="12">
        <f t="shared" si="22"/>
        <v>-14124823.3067584</v>
      </c>
      <c r="N88" s="1">
        <f t="shared" si="23"/>
        <v>10488649.801370762</v>
      </c>
      <c r="O88" s="1">
        <f t="shared" si="24"/>
        <v>0</v>
      </c>
      <c r="P88" s="1">
        <f t="shared" si="25"/>
        <v>0</v>
      </c>
      <c r="Q88" s="1">
        <f t="shared" si="26"/>
        <v>0</v>
      </c>
      <c r="R88" s="1">
        <f t="shared" si="27"/>
        <v>0</v>
      </c>
      <c r="S88" s="1">
        <f t="shared" si="28"/>
        <v>15358039.467671495</v>
      </c>
      <c r="T88" s="1">
        <f t="shared" si="29"/>
        <v>8542028.869309729</v>
      </c>
      <c r="U88" s="1">
        <f t="shared" si="30"/>
        <v>20263894.831593588</v>
      </c>
      <c r="V88" s="1">
        <f t="shared" si="21"/>
        <v>-331475.59088002518</v>
      </c>
      <c r="W88" s="105">
        <f t="shared" si="17"/>
        <v>1.6357940743120081E-2</v>
      </c>
    </row>
    <row r="89" spans="1:23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Dataset!H89</f>
        <v>15891975.422473613</v>
      </c>
      <c r="E89" s="5">
        <f>Dataset!AH89</f>
        <v>380.2</v>
      </c>
      <c r="F89" s="5">
        <f>Dataset!AM89</f>
        <v>0</v>
      </c>
      <c r="G89" s="12">
        <f>Dataset!BZ89</f>
        <v>0</v>
      </c>
      <c r="H89" s="12">
        <f>Dataset!CA89</f>
        <v>0</v>
      </c>
      <c r="I89" s="5">
        <f>Dataset!BQ89</f>
        <v>0</v>
      </c>
      <c r="J89" s="12">
        <f>Dataset!W89</f>
        <v>24316</v>
      </c>
      <c r="K89" s="12">
        <f>Dataset!AY89</f>
        <v>30</v>
      </c>
      <c r="M89" s="12">
        <f t="shared" si="22"/>
        <v>-14124823.3067584</v>
      </c>
      <c r="N89" s="1">
        <f t="shared" si="23"/>
        <v>6275034.8614967177</v>
      </c>
      <c r="O89" s="1">
        <f t="shared" si="24"/>
        <v>0</v>
      </c>
      <c r="P89" s="1">
        <f t="shared" si="25"/>
        <v>0</v>
      </c>
      <c r="Q89" s="1">
        <f t="shared" si="26"/>
        <v>0</v>
      </c>
      <c r="R89" s="1">
        <f t="shared" si="27"/>
        <v>0</v>
      </c>
      <c r="S89" s="1">
        <f t="shared" si="28"/>
        <v>15288876.103164664</v>
      </c>
      <c r="T89" s="1">
        <f t="shared" si="29"/>
        <v>8266479.5509449001</v>
      </c>
      <c r="U89" s="1">
        <f t="shared" si="30"/>
        <v>15705567.20884788</v>
      </c>
      <c r="V89" s="1">
        <f t="shared" si="21"/>
        <v>-186408.21362573281</v>
      </c>
      <c r="W89" s="105">
        <f t="shared" si="17"/>
        <v>1.1868925913144861E-2</v>
      </c>
    </row>
    <row r="90" spans="1:23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Dataset!H90</f>
        <v>12781113.422473613</v>
      </c>
      <c r="E90" s="5">
        <f>Dataset!AH90</f>
        <v>226.29999999999995</v>
      </c>
      <c r="F90" s="5">
        <f>Dataset!AM90</f>
        <v>7.2000000000000011</v>
      </c>
      <c r="G90" s="12">
        <f>Dataset!BZ90</f>
        <v>0</v>
      </c>
      <c r="H90" s="12">
        <f>Dataset!CA90</f>
        <v>0</v>
      </c>
      <c r="I90" s="5">
        <f>Dataset!BQ90</f>
        <v>1</v>
      </c>
      <c r="J90" s="12">
        <f>Dataset!W90</f>
        <v>24310</v>
      </c>
      <c r="K90" s="12">
        <f>Dataset!AY90</f>
        <v>31</v>
      </c>
      <c r="M90" s="12">
        <f t="shared" si="22"/>
        <v>-14124823.3067584</v>
      </c>
      <c r="N90" s="1">
        <f t="shared" si="23"/>
        <v>3734982.612195442</v>
      </c>
      <c r="O90" s="1">
        <f t="shared" si="24"/>
        <v>193612.06739060354</v>
      </c>
      <c r="P90" s="1">
        <f t="shared" si="25"/>
        <v>0</v>
      </c>
      <c r="Q90" s="1">
        <f t="shared" si="26"/>
        <v>0</v>
      </c>
      <c r="R90" s="1">
        <f t="shared" si="27"/>
        <v>-860304.77843076701</v>
      </c>
      <c r="S90" s="1">
        <f t="shared" si="28"/>
        <v>15285103.556009745</v>
      </c>
      <c r="T90" s="1">
        <f t="shared" si="29"/>
        <v>8542028.869309729</v>
      </c>
      <c r="U90" s="1">
        <f t="shared" si="30"/>
        <v>12770599.019716352</v>
      </c>
      <c r="V90" s="1">
        <f t="shared" si="21"/>
        <v>-10514.402757260948</v>
      </c>
      <c r="W90" s="105">
        <f t="shared" si="17"/>
        <v>8.2332886194515285E-4</v>
      </c>
    </row>
    <row r="91" spans="1:23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Dataset!H91</f>
        <v>12291200.422473613</v>
      </c>
      <c r="E91" s="5">
        <f>Dataset!AH91</f>
        <v>53.700000000000017</v>
      </c>
      <c r="F91" s="5">
        <f>Dataset!AM91</f>
        <v>88.300000000000011</v>
      </c>
      <c r="G91" s="12">
        <f>Dataset!BZ91</f>
        <v>0</v>
      </c>
      <c r="H91" s="12">
        <f>Dataset!CA91</f>
        <v>0</v>
      </c>
      <c r="I91" s="5">
        <f>Dataset!BQ91</f>
        <v>1</v>
      </c>
      <c r="J91" s="12">
        <f>Dataset!W91</f>
        <v>24336</v>
      </c>
      <c r="K91" s="12">
        <f>Dataset!AY91</f>
        <v>30</v>
      </c>
      <c r="M91" s="12">
        <f t="shared" si="22"/>
        <v>-14124823.3067584</v>
      </c>
      <c r="N91" s="1">
        <f t="shared" si="23"/>
        <v>886295.0343565857</v>
      </c>
      <c r="O91" s="1">
        <f t="shared" si="24"/>
        <v>2374436.8820264298</v>
      </c>
      <c r="P91" s="1">
        <f t="shared" si="25"/>
        <v>0</v>
      </c>
      <c r="Q91" s="1">
        <f t="shared" si="26"/>
        <v>0</v>
      </c>
      <c r="R91" s="1">
        <f t="shared" si="27"/>
        <v>-860304.77843076701</v>
      </c>
      <c r="S91" s="1">
        <f t="shared" si="28"/>
        <v>15301451.260347724</v>
      </c>
      <c r="T91" s="1">
        <f t="shared" si="29"/>
        <v>8266479.5509449001</v>
      </c>
      <c r="U91" s="1">
        <f t="shared" si="30"/>
        <v>11843534.642486474</v>
      </c>
      <c r="V91" s="1">
        <f t="shared" si="21"/>
        <v>-447665.77998713963</v>
      </c>
      <c r="W91" s="105">
        <f t="shared" si="17"/>
        <v>3.7798325711078017E-2</v>
      </c>
    </row>
    <row r="92" spans="1:23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Dataset!H92</f>
        <v>16405916.422473613</v>
      </c>
      <c r="E92" s="5">
        <f>Dataset!AH92</f>
        <v>0.69999999999999929</v>
      </c>
      <c r="F92" s="5">
        <f>Dataset!AM92</f>
        <v>230.20000000000002</v>
      </c>
      <c r="G92" s="12">
        <f>Dataset!BZ92</f>
        <v>0</v>
      </c>
      <c r="H92" s="12">
        <f>Dataset!CA92</f>
        <v>0</v>
      </c>
      <c r="I92" s="5">
        <f>Dataset!BQ92</f>
        <v>1</v>
      </c>
      <c r="J92" s="12">
        <f>Dataset!W92</f>
        <v>24366</v>
      </c>
      <c r="K92" s="12">
        <f>Dataset!AY92</f>
        <v>31</v>
      </c>
      <c r="M92" s="12">
        <f t="shared" si="22"/>
        <v>-14124823.3067584</v>
      </c>
      <c r="N92" s="1">
        <f t="shared" si="23"/>
        <v>11553.194116380058</v>
      </c>
      <c r="O92" s="1">
        <f t="shared" si="24"/>
        <v>6190208.043516241</v>
      </c>
      <c r="P92" s="1">
        <f t="shared" si="25"/>
        <v>0</v>
      </c>
      <c r="Q92" s="1">
        <f t="shared" si="26"/>
        <v>0</v>
      </c>
      <c r="R92" s="1">
        <f t="shared" si="27"/>
        <v>-860304.77843076701</v>
      </c>
      <c r="S92" s="1">
        <f t="shared" si="28"/>
        <v>15320313.996122314</v>
      </c>
      <c r="T92" s="1">
        <f t="shared" si="29"/>
        <v>8542028.869309729</v>
      </c>
      <c r="U92" s="1">
        <f t="shared" si="30"/>
        <v>15078976.017875496</v>
      </c>
      <c r="V92" s="1">
        <f t="shared" si="21"/>
        <v>-1326940.4045981169</v>
      </c>
      <c r="W92" s="105">
        <f t="shared" si="17"/>
        <v>8.7999370980170299E-2</v>
      </c>
    </row>
    <row r="93" spans="1:23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Dataset!H93</f>
        <v>14702095.422473613</v>
      </c>
      <c r="E93" s="5">
        <f>Dataset!AH93</f>
        <v>4.5000000000000071</v>
      </c>
      <c r="F93" s="5">
        <f>Dataset!AM93</f>
        <v>182.30000000000004</v>
      </c>
      <c r="G93" s="12">
        <f>Dataset!BZ93</f>
        <v>0</v>
      </c>
      <c r="H93" s="12">
        <f>Dataset!CA93</f>
        <v>0</v>
      </c>
      <c r="I93" s="5">
        <f>Dataset!BQ93</f>
        <v>1</v>
      </c>
      <c r="J93" s="12">
        <f>Dataset!W93</f>
        <v>24383</v>
      </c>
      <c r="K93" s="12">
        <f>Dataset!AY93</f>
        <v>31</v>
      </c>
      <c r="M93" s="12">
        <f t="shared" si="22"/>
        <v>-14124823.3067584</v>
      </c>
      <c r="N93" s="1">
        <f t="shared" si="23"/>
        <v>74270.533605300574</v>
      </c>
      <c r="O93" s="1">
        <f t="shared" si="24"/>
        <v>4902149.9840704203</v>
      </c>
      <c r="P93" s="1">
        <f t="shared" si="25"/>
        <v>0</v>
      </c>
      <c r="Q93" s="1">
        <f t="shared" si="26"/>
        <v>0</v>
      </c>
      <c r="R93" s="1">
        <f t="shared" si="27"/>
        <v>-860304.77843076701</v>
      </c>
      <c r="S93" s="1">
        <f t="shared" si="28"/>
        <v>15331002.879727915</v>
      </c>
      <c r="T93" s="1">
        <f t="shared" si="29"/>
        <v>8542028.869309729</v>
      </c>
      <c r="U93" s="1">
        <f>SUM(M93:T93)</f>
        <v>13864324.181524197</v>
      </c>
      <c r="V93" s="1">
        <f t="shared" si="21"/>
        <v>-837771.24094941653</v>
      </c>
      <c r="W93" s="105">
        <f t="shared" si="17"/>
        <v>6.0426403045728175E-2</v>
      </c>
    </row>
    <row r="94" spans="1:23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Dataset!H94</f>
        <v>13062621.422473613</v>
      </c>
      <c r="E94" s="5">
        <f>Dataset!AH94</f>
        <v>89.9</v>
      </c>
      <c r="F94" s="5">
        <f>Dataset!AM94</f>
        <v>52.4</v>
      </c>
      <c r="G94" s="12">
        <f>Dataset!BZ94</f>
        <v>0</v>
      </c>
      <c r="H94" s="12">
        <f>Dataset!CA94</f>
        <v>0</v>
      </c>
      <c r="I94" s="5">
        <f>Dataset!BQ94</f>
        <v>0</v>
      </c>
      <c r="J94" s="12">
        <f>Dataset!W94</f>
        <v>24470</v>
      </c>
      <c r="K94" s="12">
        <f>Dataset!AY94</f>
        <v>30</v>
      </c>
      <c r="M94" s="12">
        <f t="shared" si="22"/>
        <v>-14124823.3067584</v>
      </c>
      <c r="N94" s="1">
        <f t="shared" si="23"/>
        <v>1483760.2158036691</v>
      </c>
      <c r="O94" s="1">
        <f t="shared" si="24"/>
        <v>1409065.6015649477</v>
      </c>
      <c r="P94" s="1">
        <f t="shared" si="25"/>
        <v>0</v>
      </c>
      <c r="Q94" s="1">
        <f t="shared" si="26"/>
        <v>0</v>
      </c>
      <c r="R94" s="1">
        <f t="shared" si="27"/>
        <v>0</v>
      </c>
      <c r="S94" s="1">
        <f t="shared" si="28"/>
        <v>15385704.813474229</v>
      </c>
      <c r="T94" s="1">
        <f t="shared" si="29"/>
        <v>8266479.5509449001</v>
      </c>
      <c r="U94" s="1">
        <f t="shared" si="30"/>
        <v>12420186.875029346</v>
      </c>
      <c r="V94" s="1">
        <f t="shared" si="21"/>
        <v>-642434.5474442672</v>
      </c>
      <c r="W94" s="105">
        <f t="shared" si="17"/>
        <v>5.1725030702708272E-2</v>
      </c>
    </row>
    <row r="95" spans="1:23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Dataset!H95</f>
        <v>14092832.422473613</v>
      </c>
      <c r="E95" s="5">
        <f>Dataset!AH95</f>
        <v>255.8</v>
      </c>
      <c r="F95" s="5">
        <f>Dataset!AM95</f>
        <v>7.3999999999999986</v>
      </c>
      <c r="G95" s="12">
        <f>Dataset!BZ95</f>
        <v>0</v>
      </c>
      <c r="H95" s="12">
        <f>Dataset!CA95</f>
        <v>0</v>
      </c>
      <c r="I95" s="5">
        <f>Dataset!BQ95</f>
        <v>0</v>
      </c>
      <c r="J95" s="12">
        <f>Dataset!W95</f>
        <v>24478</v>
      </c>
      <c r="K95" s="12">
        <f>Dataset!AY95</f>
        <v>31</v>
      </c>
      <c r="M95" s="12">
        <f t="shared" si="22"/>
        <v>-14124823.3067584</v>
      </c>
      <c r="N95" s="1">
        <f t="shared" si="23"/>
        <v>4221867.2213857453</v>
      </c>
      <c r="O95" s="1">
        <f t="shared" si="24"/>
        <v>198990.1803736758</v>
      </c>
      <c r="P95" s="1">
        <f t="shared" si="25"/>
        <v>0</v>
      </c>
      <c r="Q95" s="1">
        <f t="shared" si="26"/>
        <v>0</v>
      </c>
      <c r="R95" s="1">
        <f t="shared" si="27"/>
        <v>0</v>
      </c>
      <c r="S95" s="1">
        <f t="shared" si="28"/>
        <v>15390734.876347452</v>
      </c>
      <c r="T95" s="1">
        <f t="shared" si="29"/>
        <v>8542028.869309729</v>
      </c>
      <c r="U95" s="1">
        <f t="shared" si="30"/>
        <v>14228797.840658203</v>
      </c>
      <c r="V95" s="1">
        <f t="shared" si="21"/>
        <v>135965.41818458959</v>
      </c>
      <c r="W95" s="105">
        <f t="shared" si="17"/>
        <v>9.555650428602902E-3</v>
      </c>
    </row>
    <row r="96" spans="1:23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Dataset!H96</f>
        <v>18671557.422473613</v>
      </c>
      <c r="E96" s="5">
        <f>Dataset!AH96</f>
        <v>540.50000000000011</v>
      </c>
      <c r="F96" s="5">
        <f>Dataset!AM96</f>
        <v>0</v>
      </c>
      <c r="G96" s="12">
        <f>Dataset!BZ96</f>
        <v>0</v>
      </c>
      <c r="H96" s="12">
        <f>Dataset!CA96</f>
        <v>0</v>
      </c>
      <c r="I96" s="5">
        <f>Dataset!BQ96</f>
        <v>0</v>
      </c>
      <c r="J96" s="12">
        <f>Dataset!W96</f>
        <v>24499</v>
      </c>
      <c r="K96" s="12">
        <f>Dataset!AY96</f>
        <v>30</v>
      </c>
      <c r="M96" s="12">
        <f t="shared" si="22"/>
        <v>-14124823.3067584</v>
      </c>
      <c r="N96" s="1">
        <f t="shared" si="23"/>
        <v>8920716.3141477555</v>
      </c>
      <c r="O96" s="1">
        <f t="shared" si="24"/>
        <v>0</v>
      </c>
      <c r="P96" s="1">
        <f t="shared" si="25"/>
        <v>0</v>
      </c>
      <c r="Q96" s="1">
        <f t="shared" si="26"/>
        <v>0</v>
      </c>
      <c r="R96" s="1">
        <f t="shared" si="27"/>
        <v>0</v>
      </c>
      <c r="S96" s="1">
        <f t="shared" si="28"/>
        <v>15403938.791389665</v>
      </c>
      <c r="T96" s="1">
        <f t="shared" si="29"/>
        <v>8266479.5509449001</v>
      </c>
      <c r="U96" s="1">
        <f t="shared" si="30"/>
        <v>18466311.34972392</v>
      </c>
      <c r="V96" s="1">
        <f t="shared" si="21"/>
        <v>-205246.07274969295</v>
      </c>
      <c r="W96" s="105">
        <f t="shared" si="17"/>
        <v>1.1114622127973678E-2</v>
      </c>
    </row>
    <row r="97" spans="1:23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Dataset!H97</f>
        <v>20870592.422473613</v>
      </c>
      <c r="E97" s="5">
        <f>Dataset!AH97</f>
        <v>643.70000000000005</v>
      </c>
      <c r="F97" s="5">
        <f>Dataset!AM97</f>
        <v>0</v>
      </c>
      <c r="G97" s="12">
        <f>Dataset!BZ97</f>
        <v>0</v>
      </c>
      <c r="H97" s="12">
        <f>Dataset!CA97</f>
        <v>0</v>
      </c>
      <c r="I97" s="5">
        <f>Dataset!BQ97</f>
        <v>0</v>
      </c>
      <c r="J97" s="12">
        <f>Dataset!W97</f>
        <v>24528</v>
      </c>
      <c r="K97" s="12">
        <f>Dataset!AY97</f>
        <v>31</v>
      </c>
      <c r="M97" s="12">
        <f t="shared" si="22"/>
        <v>-14124823.3067584</v>
      </c>
      <c r="N97" s="1">
        <f t="shared" si="23"/>
        <v>10623987.218162645</v>
      </c>
      <c r="O97" s="1">
        <f t="shared" si="24"/>
        <v>0</v>
      </c>
      <c r="P97" s="1">
        <f t="shared" si="25"/>
        <v>0</v>
      </c>
      <c r="Q97" s="1">
        <f t="shared" si="26"/>
        <v>0</v>
      </c>
      <c r="R97" s="1">
        <f t="shared" si="27"/>
        <v>0</v>
      </c>
      <c r="S97" s="1">
        <f t="shared" si="28"/>
        <v>15422172.769305103</v>
      </c>
      <c r="T97" s="1">
        <f t="shared" si="29"/>
        <v>8542028.869309729</v>
      </c>
      <c r="U97" s="1">
        <f t="shared" si="30"/>
        <v>20463365.550019078</v>
      </c>
      <c r="V97" s="1">
        <f t="shared" si="21"/>
        <v>-407226.87245453522</v>
      </c>
      <c r="W97" s="105">
        <f t="shared" si="17"/>
        <v>1.9900288222831242E-2</v>
      </c>
    </row>
    <row r="98" spans="1:23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Dataset!H98</f>
        <v>21721654.70830933</v>
      </c>
      <c r="E98" s="5">
        <f>Dataset!AH98</f>
        <v>666.8</v>
      </c>
      <c r="F98" s="5">
        <f>Dataset!AM98</f>
        <v>0</v>
      </c>
      <c r="G98" s="12">
        <f>Dataset!BZ98</f>
        <v>0</v>
      </c>
      <c r="H98" s="12">
        <f>Dataset!CA98</f>
        <v>0</v>
      </c>
      <c r="I98" s="5">
        <f>Dataset!BQ98</f>
        <v>0</v>
      </c>
      <c r="J98" s="12">
        <f>Dataset!W98</f>
        <v>24521</v>
      </c>
      <c r="K98" s="12">
        <f>Dataset!AY98</f>
        <v>31</v>
      </c>
      <c r="M98" s="12">
        <f t="shared" si="22"/>
        <v>-14124823.3067584</v>
      </c>
      <c r="N98" s="1">
        <f t="shared" si="23"/>
        <v>11005242.624003187</v>
      </c>
      <c r="O98" s="1">
        <f t="shared" si="24"/>
        <v>0</v>
      </c>
      <c r="P98" s="1">
        <f t="shared" si="25"/>
        <v>0</v>
      </c>
      <c r="Q98" s="1">
        <f t="shared" si="26"/>
        <v>0</v>
      </c>
      <c r="R98" s="1">
        <f t="shared" si="27"/>
        <v>0</v>
      </c>
      <c r="S98" s="1">
        <f t="shared" si="28"/>
        <v>15417771.464291031</v>
      </c>
      <c r="T98" s="1">
        <f t="shared" si="29"/>
        <v>8542028.869309729</v>
      </c>
      <c r="U98" s="1">
        <f t="shared" si="30"/>
        <v>20840219.650845546</v>
      </c>
      <c r="V98" s="1">
        <f t="shared" ref="V98:V129" si="31">U98-D98</f>
        <v>-881435.05746378377</v>
      </c>
      <c r="W98" s="105">
        <f t="shared" si="17"/>
        <v>4.2294902464140846E-2</v>
      </c>
    </row>
    <row r="99" spans="1:23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Dataset!H99</f>
        <v>20047893.18539834</v>
      </c>
      <c r="E99" s="5">
        <f>Dataset!AH99</f>
        <v>649.69999999999993</v>
      </c>
      <c r="F99" s="5">
        <f>Dataset!AM99</f>
        <v>0</v>
      </c>
      <c r="G99" s="12">
        <f>Dataset!BZ99</f>
        <v>0</v>
      </c>
      <c r="H99" s="12">
        <f>Dataset!CA99</f>
        <v>0</v>
      </c>
      <c r="I99" s="5">
        <f>Dataset!BQ99</f>
        <v>0</v>
      </c>
      <c r="J99" s="12">
        <f>Dataset!W99</f>
        <v>24534</v>
      </c>
      <c r="K99" s="12">
        <f>Dataset!AY99</f>
        <v>29</v>
      </c>
      <c r="M99" s="12">
        <f t="shared" si="22"/>
        <v>-14124823.3067584</v>
      </c>
      <c r="N99" s="1">
        <f t="shared" si="23"/>
        <v>10723014.596303044</v>
      </c>
      <c r="O99" s="1">
        <f t="shared" si="24"/>
        <v>0</v>
      </c>
      <c r="P99" s="1">
        <f t="shared" si="25"/>
        <v>0</v>
      </c>
      <c r="Q99" s="1">
        <f t="shared" si="26"/>
        <v>0</v>
      </c>
      <c r="R99" s="1">
        <f t="shared" si="27"/>
        <v>0</v>
      </c>
      <c r="S99" s="1">
        <f t="shared" si="28"/>
        <v>15425945.316460021</v>
      </c>
      <c r="T99" s="1">
        <f t="shared" si="29"/>
        <v>7990930.2325800695</v>
      </c>
      <c r="U99" s="1">
        <f t="shared" si="30"/>
        <v>20015066.838584736</v>
      </c>
      <c r="V99" s="1">
        <f t="shared" si="31"/>
        <v>-32826.346813604236</v>
      </c>
      <c r="W99" s="105">
        <f t="shared" si="17"/>
        <v>1.6400817982941786E-3</v>
      </c>
    </row>
    <row r="100" spans="1:23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Dataset!H100</f>
        <v>18800096.078158345</v>
      </c>
      <c r="E100" s="5">
        <f>Dataset!AH100</f>
        <v>507.40000000000009</v>
      </c>
      <c r="F100" s="5">
        <f>Dataset!AM100</f>
        <v>0</v>
      </c>
      <c r="G100" s="12">
        <f>Dataset!BZ100</f>
        <v>445.40000000000009</v>
      </c>
      <c r="H100" s="12">
        <f>Dataset!CA100</f>
        <v>0</v>
      </c>
      <c r="I100" s="5">
        <f>Dataset!BQ100</f>
        <v>0</v>
      </c>
      <c r="J100" s="12">
        <f>Dataset!W100</f>
        <v>24522</v>
      </c>
      <c r="K100" s="12">
        <f>Dataset!AY100</f>
        <v>31</v>
      </c>
      <c r="M100" s="12">
        <f t="shared" si="22"/>
        <v>-14124823.3067584</v>
      </c>
      <c r="N100" s="1">
        <f t="shared" si="23"/>
        <v>8374415.2780732121</v>
      </c>
      <c r="O100" s="1">
        <f t="shared" si="24"/>
        <v>0</v>
      </c>
      <c r="P100" s="1">
        <f t="shared" si="25"/>
        <v>464281.88770045614</v>
      </c>
      <c r="Q100" s="1">
        <f t="shared" si="26"/>
        <v>0</v>
      </c>
      <c r="R100" s="1">
        <f t="shared" si="27"/>
        <v>0</v>
      </c>
      <c r="S100" s="1">
        <f t="shared" si="28"/>
        <v>15418400.222150184</v>
      </c>
      <c r="T100" s="1">
        <f t="shared" si="29"/>
        <v>8542028.869309729</v>
      </c>
      <c r="U100" s="1">
        <f t="shared" si="30"/>
        <v>18674302.950475179</v>
      </c>
      <c r="V100" s="1">
        <f t="shared" si="31"/>
        <v>-125793.12768316641</v>
      </c>
      <c r="W100" s="105">
        <f t="shared" si="17"/>
        <v>6.7361618806749375E-3</v>
      </c>
    </row>
    <row r="101" spans="1:23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Dataset!H101</f>
        <v>15938827.92191234</v>
      </c>
      <c r="E101" s="5">
        <f>Dataset!AH101</f>
        <v>402.4</v>
      </c>
      <c r="F101" s="5">
        <f>Dataset!AM101</f>
        <v>0</v>
      </c>
      <c r="G101" s="12">
        <f>Dataset!BZ101</f>
        <v>342.4</v>
      </c>
      <c r="H101" s="12">
        <f>Dataset!CA101</f>
        <v>0</v>
      </c>
      <c r="I101" s="5">
        <f>Dataset!BQ101</f>
        <v>0</v>
      </c>
      <c r="J101" s="12">
        <f>Dataset!W101</f>
        <v>24494</v>
      </c>
      <c r="K101" s="12">
        <f>Dataset!AY101</f>
        <v>30</v>
      </c>
      <c r="M101" s="12">
        <f t="shared" si="22"/>
        <v>-14124823.3067584</v>
      </c>
      <c r="N101" s="1">
        <f t="shared" si="23"/>
        <v>6641436.1606161995</v>
      </c>
      <c r="O101" s="1">
        <f t="shared" si="24"/>
        <v>0</v>
      </c>
      <c r="P101" s="1">
        <f t="shared" si="25"/>
        <v>356915.39817834785</v>
      </c>
      <c r="Q101" s="1">
        <f t="shared" si="26"/>
        <v>0</v>
      </c>
      <c r="R101" s="1">
        <f t="shared" si="27"/>
        <v>0</v>
      </c>
      <c r="S101" s="1">
        <f t="shared" si="28"/>
        <v>15400795.0020939</v>
      </c>
      <c r="T101" s="1">
        <f t="shared" si="29"/>
        <v>8266479.5509449001</v>
      </c>
      <c r="U101" s="1">
        <f t="shared" si="30"/>
        <v>16540802.805074947</v>
      </c>
      <c r="V101" s="1">
        <f t="shared" si="31"/>
        <v>601974.88316260651</v>
      </c>
      <c r="W101" s="105">
        <f t="shared" si="17"/>
        <v>3.6393329287373662E-2</v>
      </c>
    </row>
    <row r="102" spans="1:23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Dataset!H102</f>
        <v>14164484.643576335</v>
      </c>
      <c r="E102" s="5">
        <f>Dataset!AH102</f>
        <v>223.00000000000003</v>
      </c>
      <c r="F102" s="5">
        <f>Dataset!AM102</f>
        <v>37.899999999999991</v>
      </c>
      <c r="G102" s="12">
        <f>Dataset!BZ102</f>
        <v>174.10000000000002</v>
      </c>
      <c r="H102" s="12">
        <f>Dataset!CA102</f>
        <v>21.8</v>
      </c>
      <c r="I102" s="5">
        <f>Dataset!BQ102</f>
        <v>1</v>
      </c>
      <c r="J102" s="12">
        <f>Dataset!W102</f>
        <v>24418</v>
      </c>
      <c r="K102" s="12">
        <f>Dataset!AY102</f>
        <v>31</v>
      </c>
      <c r="M102" s="12">
        <f t="shared" si="22"/>
        <v>-14124823.3067584</v>
      </c>
      <c r="N102" s="1">
        <f t="shared" si="23"/>
        <v>3680517.5542182229</v>
      </c>
      <c r="O102" s="1">
        <f t="shared" si="24"/>
        <v>1019152.4102922044</v>
      </c>
      <c r="P102" s="1">
        <f t="shared" si="25"/>
        <v>181480.63908542751</v>
      </c>
      <c r="Q102" s="1">
        <f t="shared" si="26"/>
        <v>186927.93065994018</v>
      </c>
      <c r="R102" s="1">
        <f t="shared" si="27"/>
        <v>-860304.77843076701</v>
      </c>
      <c r="S102" s="1">
        <f t="shared" si="28"/>
        <v>15353009.404798271</v>
      </c>
      <c r="T102" s="1">
        <f t="shared" si="29"/>
        <v>8542028.869309729</v>
      </c>
      <c r="U102" s="1">
        <f t="shared" si="30"/>
        <v>13977988.723174628</v>
      </c>
      <c r="V102" s="1">
        <f t="shared" si="31"/>
        <v>-186495.92040170729</v>
      </c>
      <c r="W102" s="105">
        <f t="shared" si="17"/>
        <v>1.3342114097753474E-2</v>
      </c>
    </row>
    <row r="103" spans="1:23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Dataset!H103</f>
        <v>14384469.00357634</v>
      </c>
      <c r="E103" s="5">
        <f>Dataset!AH103</f>
        <v>53.899999999999991</v>
      </c>
      <c r="F103" s="5">
        <f>Dataset!AM103</f>
        <v>119.60000000000001</v>
      </c>
      <c r="G103" s="12">
        <f>Dataset!BZ103</f>
        <v>30.4</v>
      </c>
      <c r="H103" s="12">
        <f>Dataset!CA103</f>
        <v>76.500000000000014</v>
      </c>
      <c r="I103" s="5">
        <f>Dataset!BQ103</f>
        <v>1</v>
      </c>
      <c r="J103" s="12">
        <f>Dataset!W103</f>
        <v>24410</v>
      </c>
      <c r="K103" s="12">
        <f>Dataset!AY103</f>
        <v>30</v>
      </c>
      <c r="M103" s="12">
        <f t="shared" si="22"/>
        <v>-14124823.3067584</v>
      </c>
      <c r="N103" s="1">
        <f t="shared" si="23"/>
        <v>889595.94696126529</v>
      </c>
      <c r="O103" s="1">
        <f t="shared" si="24"/>
        <v>3216111.5638772477</v>
      </c>
      <c r="P103" s="1">
        <f t="shared" si="25"/>
        <v>31688.750305554251</v>
      </c>
      <c r="Q103" s="1">
        <f t="shared" si="26"/>
        <v>655962.69245345995</v>
      </c>
      <c r="R103" s="1">
        <f t="shared" si="27"/>
        <v>-860304.77843076701</v>
      </c>
      <c r="S103" s="1">
        <f t="shared" si="28"/>
        <v>15347979.341925047</v>
      </c>
      <c r="T103" s="1">
        <f t="shared" si="29"/>
        <v>8266479.5509449001</v>
      </c>
      <c r="U103" s="1">
        <f t="shared" si="30"/>
        <v>13422689.761278307</v>
      </c>
      <c r="V103" s="1">
        <f t="shared" si="31"/>
        <v>-961779.24229803309</v>
      </c>
      <c r="W103" s="105">
        <f t="shared" si="17"/>
        <v>7.1653242338399856E-2</v>
      </c>
    </row>
    <row r="104" spans="1:23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Dataset!H104</f>
        <v>19038491.049929332</v>
      </c>
      <c r="E104" s="5">
        <f>Dataset!AH104</f>
        <v>0</v>
      </c>
      <c r="F104" s="5">
        <f>Dataset!AM104</f>
        <v>285.7</v>
      </c>
      <c r="G104" s="12">
        <f>Dataset!BZ104</f>
        <v>0</v>
      </c>
      <c r="H104" s="12">
        <f>Dataset!CA104</f>
        <v>223.70000000000002</v>
      </c>
      <c r="I104" s="5">
        <f>Dataset!BQ104</f>
        <v>1</v>
      </c>
      <c r="J104" s="12">
        <f>Dataset!W104</f>
        <v>24375</v>
      </c>
      <c r="K104" s="12">
        <f>Dataset!AY104</f>
        <v>31</v>
      </c>
      <c r="M104" s="12">
        <f t="shared" si="22"/>
        <v>-14124823.3067584</v>
      </c>
      <c r="N104" s="1">
        <f t="shared" si="23"/>
        <v>0</v>
      </c>
      <c r="O104" s="1">
        <f t="shared" si="24"/>
        <v>7682634.3963188091</v>
      </c>
      <c r="P104" s="1">
        <f t="shared" si="25"/>
        <v>0</v>
      </c>
      <c r="Q104" s="1">
        <f t="shared" si="26"/>
        <v>1918154.9581939734</v>
      </c>
      <c r="R104" s="1">
        <f t="shared" si="27"/>
        <v>-860304.77843076701</v>
      </c>
      <c r="S104" s="1">
        <f t="shared" si="28"/>
        <v>15325972.816854691</v>
      </c>
      <c r="T104" s="1">
        <f t="shared" si="29"/>
        <v>8542028.869309729</v>
      </c>
      <c r="U104" s="1">
        <f t="shared" si="30"/>
        <v>18483662.955488034</v>
      </c>
      <c r="V104" s="1">
        <f t="shared" si="31"/>
        <v>-554828.0944412984</v>
      </c>
      <c r="W104" s="105">
        <f t="shared" si="17"/>
        <v>3.001721551498876E-2</v>
      </c>
    </row>
    <row r="105" spans="1:23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Dataset!H105</f>
        <v>16568798.660576334</v>
      </c>
      <c r="E105" s="5">
        <f>Dataset!AH105</f>
        <v>11.799999999999999</v>
      </c>
      <c r="F105" s="5">
        <f>Dataset!AM105</f>
        <v>192.7</v>
      </c>
      <c r="G105" s="12">
        <f>Dataset!BZ105</f>
        <v>1.5999999999999996</v>
      </c>
      <c r="H105" s="12">
        <f>Dataset!CA105</f>
        <v>132.30000000000001</v>
      </c>
      <c r="I105" s="5">
        <f>Dataset!BQ105</f>
        <v>1</v>
      </c>
      <c r="J105" s="12">
        <f>Dataset!W105</f>
        <v>24403</v>
      </c>
      <c r="K105" s="12">
        <f>Dataset!AY105</f>
        <v>31</v>
      </c>
      <c r="M105" s="12">
        <f t="shared" si="22"/>
        <v>-14124823.3067584</v>
      </c>
      <c r="N105" s="1">
        <f t="shared" si="23"/>
        <v>194753.84367612115</v>
      </c>
      <c r="O105" s="1">
        <f t="shared" si="24"/>
        <v>5181811.85919018</v>
      </c>
      <c r="P105" s="1">
        <f t="shared" si="25"/>
        <v>1667.8289634502235</v>
      </c>
      <c r="Q105" s="1">
        <f t="shared" si="26"/>
        <v>1134429.5975371599</v>
      </c>
      <c r="R105" s="1">
        <f t="shared" si="27"/>
        <v>-860304.77843076701</v>
      </c>
      <c r="S105" s="1">
        <f t="shared" si="28"/>
        <v>15343578.036910975</v>
      </c>
      <c r="T105" s="1">
        <f t="shared" si="29"/>
        <v>8542028.869309729</v>
      </c>
      <c r="U105" s="1">
        <f t="shared" si="30"/>
        <v>15413141.950398449</v>
      </c>
      <c r="V105" s="1">
        <f t="shared" si="31"/>
        <v>-1155656.7101778854</v>
      </c>
      <c r="W105" s="105">
        <f t="shared" si="17"/>
        <v>7.4978658724933769E-2</v>
      </c>
    </row>
    <row r="106" spans="1:23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Dataset!H106</f>
        <v>13418361.369996339</v>
      </c>
      <c r="E106" s="5">
        <f>Dataset!AH106</f>
        <v>103.3</v>
      </c>
      <c r="F106" s="5">
        <f>Dataset!AM106</f>
        <v>70.8</v>
      </c>
      <c r="G106" s="12">
        <f>Dataset!BZ106</f>
        <v>63.800000000000004</v>
      </c>
      <c r="H106" s="12">
        <f>Dataset!CA106</f>
        <v>35.700000000000003</v>
      </c>
      <c r="I106" s="5">
        <f>Dataset!BQ106</f>
        <v>0</v>
      </c>
      <c r="J106" s="12">
        <f>Dataset!W106</f>
        <v>24442</v>
      </c>
      <c r="K106" s="12">
        <f>Dataset!AY106</f>
        <v>30</v>
      </c>
      <c r="M106" s="12">
        <f t="shared" si="22"/>
        <v>-14124823.3067584</v>
      </c>
      <c r="N106" s="1">
        <f t="shared" si="23"/>
        <v>1704921.3603172302</v>
      </c>
      <c r="O106" s="1">
        <f t="shared" si="24"/>
        <v>1903851.9960076013</v>
      </c>
      <c r="P106" s="1">
        <f t="shared" si="25"/>
        <v>66504.679917577683</v>
      </c>
      <c r="Q106" s="1">
        <f t="shared" si="26"/>
        <v>306115.92314494791</v>
      </c>
      <c r="R106" s="1">
        <f t="shared" si="27"/>
        <v>0</v>
      </c>
      <c r="S106" s="1">
        <f t="shared" si="28"/>
        <v>15368099.593417943</v>
      </c>
      <c r="T106" s="1">
        <f t="shared" si="29"/>
        <v>8266479.5509449001</v>
      </c>
      <c r="U106" s="1">
        <f t="shared" si="30"/>
        <v>13491149.796991799</v>
      </c>
      <c r="V106" s="1">
        <f t="shared" si="31"/>
        <v>72788.426995459944</v>
      </c>
      <c r="W106" s="105">
        <f t="shared" si="17"/>
        <v>5.3952723148689673E-3</v>
      </c>
    </row>
    <row r="107" spans="1:23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Dataset!H107</f>
        <v>14654652.278234344</v>
      </c>
      <c r="E107" s="5">
        <f>Dataset!AH107</f>
        <v>282.00000000000006</v>
      </c>
      <c r="F107" s="5">
        <f>Dataset!AM107</f>
        <v>2.5</v>
      </c>
      <c r="G107" s="12">
        <f>Dataset!BZ107</f>
        <v>220</v>
      </c>
      <c r="H107" s="12">
        <f>Dataset!CA107</f>
        <v>0</v>
      </c>
      <c r="I107" s="5">
        <f>Dataset!BQ107</f>
        <v>0</v>
      </c>
      <c r="J107" s="12">
        <f>Dataset!W107</f>
        <v>24468</v>
      </c>
      <c r="K107" s="12">
        <f>Dataset!AY107</f>
        <v>31</v>
      </c>
      <c r="M107" s="12">
        <f t="shared" si="22"/>
        <v>-14124823.3067584</v>
      </c>
      <c r="N107" s="1">
        <f t="shared" si="23"/>
        <v>4654286.7725988291</v>
      </c>
      <c r="O107" s="1">
        <f t="shared" si="24"/>
        <v>67226.412288403997</v>
      </c>
      <c r="P107" s="1">
        <f t="shared" si="25"/>
        <v>229326.48247440578</v>
      </c>
      <c r="Q107" s="1">
        <f t="shared" si="26"/>
        <v>0</v>
      </c>
      <c r="R107" s="1">
        <f t="shared" si="27"/>
        <v>0</v>
      </c>
      <c r="S107" s="1">
        <f t="shared" si="28"/>
        <v>15384447.297755921</v>
      </c>
      <c r="T107" s="1">
        <f t="shared" si="29"/>
        <v>8542028.869309729</v>
      </c>
      <c r="U107" s="1">
        <f t="shared" si="30"/>
        <v>14752492.527668888</v>
      </c>
      <c r="V107" s="1">
        <f t="shared" si="31"/>
        <v>97840.249434543774</v>
      </c>
      <c r="W107" s="105">
        <f t="shared" si="17"/>
        <v>6.6321165220752012E-3</v>
      </c>
    </row>
    <row r="108" spans="1:23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Dataset!H108</f>
        <v>16593883.505421333</v>
      </c>
      <c r="E108" s="5">
        <f>Dataset!AH108</f>
        <v>371.50000000000006</v>
      </c>
      <c r="F108" s="5">
        <f>Dataset!AM108</f>
        <v>0</v>
      </c>
      <c r="G108" s="12">
        <f>Dataset!BZ108</f>
        <v>311.50000000000006</v>
      </c>
      <c r="H108" s="12">
        <f>Dataset!CA108</f>
        <v>0</v>
      </c>
      <c r="I108" s="5">
        <f>Dataset!BQ108</f>
        <v>0</v>
      </c>
      <c r="J108" s="12">
        <f>Dataset!W108</f>
        <v>24465</v>
      </c>
      <c r="K108" s="12">
        <f>Dataset!AY108</f>
        <v>30</v>
      </c>
      <c r="M108" s="12">
        <f t="shared" si="22"/>
        <v>-14124823.3067584</v>
      </c>
      <c r="N108" s="1">
        <f t="shared" si="23"/>
        <v>6131445.1631931383</v>
      </c>
      <c r="O108" s="1">
        <f t="shared" si="24"/>
        <v>0</v>
      </c>
      <c r="P108" s="1">
        <f t="shared" si="25"/>
        <v>324705.45132171549</v>
      </c>
      <c r="Q108" s="1">
        <f t="shared" si="26"/>
        <v>0</v>
      </c>
      <c r="R108" s="1">
        <f t="shared" si="27"/>
        <v>0</v>
      </c>
      <c r="S108" s="1">
        <f t="shared" si="28"/>
        <v>15382561.024178462</v>
      </c>
      <c r="T108" s="1">
        <f t="shared" si="29"/>
        <v>8266479.5509449001</v>
      </c>
      <c r="U108" s="1">
        <f t="shared" si="30"/>
        <v>15980367.882879816</v>
      </c>
      <c r="V108" s="1">
        <f t="shared" si="31"/>
        <v>-613515.62254151702</v>
      </c>
      <c r="W108" s="105">
        <f t="shared" si="17"/>
        <v>3.8391833469540601E-2</v>
      </c>
    </row>
    <row r="109" spans="1:23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Dataset!H109</f>
        <v>20520399.577806327</v>
      </c>
      <c r="E109" s="5">
        <f>Dataset!AH109</f>
        <v>583.5</v>
      </c>
      <c r="F109" s="5">
        <f>Dataset!AM109</f>
        <v>0</v>
      </c>
      <c r="G109" s="12">
        <f>Dataset!BZ109</f>
        <v>521.5</v>
      </c>
      <c r="H109" s="12">
        <f>Dataset!CA109</f>
        <v>0</v>
      </c>
      <c r="I109" s="5">
        <f>Dataset!BQ109</f>
        <v>0</v>
      </c>
      <c r="J109" s="12">
        <f>Dataset!W109</f>
        <v>24476</v>
      </c>
      <c r="K109" s="12">
        <f>Dataset!AY109</f>
        <v>31</v>
      </c>
      <c r="M109" s="12">
        <f t="shared" si="22"/>
        <v>-14124823.3067584</v>
      </c>
      <c r="N109" s="1">
        <f t="shared" si="23"/>
        <v>9630412.524153959</v>
      </c>
      <c r="O109" s="1">
        <f t="shared" si="24"/>
        <v>0</v>
      </c>
      <c r="P109" s="1">
        <f t="shared" si="25"/>
        <v>543608.00277455733</v>
      </c>
      <c r="Q109" s="1">
        <f t="shared" si="26"/>
        <v>0</v>
      </c>
      <c r="R109" s="1">
        <f t="shared" si="27"/>
        <v>0</v>
      </c>
      <c r="S109" s="1">
        <f t="shared" si="28"/>
        <v>15389477.360629145</v>
      </c>
      <c r="T109" s="1">
        <f t="shared" si="29"/>
        <v>8542028.869309729</v>
      </c>
      <c r="U109" s="1">
        <f t="shared" si="30"/>
        <v>19980703.45010899</v>
      </c>
      <c r="V109" s="1">
        <f t="shared" si="31"/>
        <v>-539696.12769733742</v>
      </c>
      <c r="W109" s="105">
        <f t="shared" si="17"/>
        <v>2.7010867212204859E-2</v>
      </c>
    </row>
    <row r="110" spans="1:23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Dataset!H110</f>
        <v>21935648.162941419</v>
      </c>
      <c r="E110" s="5">
        <f>Dataset!AH110</f>
        <v>704.80000000000018</v>
      </c>
      <c r="F110" s="5">
        <f>Dataset!AM110</f>
        <v>0</v>
      </c>
      <c r="G110" s="12">
        <f>Dataset!BZ110</f>
        <v>642.80000000000007</v>
      </c>
      <c r="H110" s="12">
        <f>Dataset!CA110</f>
        <v>0</v>
      </c>
      <c r="I110" s="5">
        <f>Dataset!BQ110</f>
        <v>0</v>
      </c>
      <c r="J110" s="12">
        <f>Dataset!W110</f>
        <v>24535</v>
      </c>
      <c r="K110" s="12">
        <f>Dataset!AY110</f>
        <v>31</v>
      </c>
      <c r="M110" s="12">
        <f t="shared" si="22"/>
        <v>-14124823.3067584</v>
      </c>
      <c r="N110" s="1">
        <f t="shared" si="23"/>
        <v>11632416.018892394</v>
      </c>
      <c r="O110" s="1">
        <f t="shared" si="24"/>
        <v>0</v>
      </c>
      <c r="P110" s="1">
        <f t="shared" si="25"/>
        <v>670050.28606612748</v>
      </c>
      <c r="Q110" s="1">
        <f t="shared" si="26"/>
        <v>0</v>
      </c>
      <c r="R110" s="1">
        <f t="shared" si="27"/>
        <v>0</v>
      </c>
      <c r="S110" s="1">
        <f t="shared" si="28"/>
        <v>15426574.074319175</v>
      </c>
      <c r="T110" s="1">
        <f t="shared" si="29"/>
        <v>8542028.869309729</v>
      </c>
      <c r="U110" s="1">
        <f t="shared" si="30"/>
        <v>22146245.941829026</v>
      </c>
      <c r="V110" s="1">
        <f t="shared" si="31"/>
        <v>210597.77888760716</v>
      </c>
      <c r="W110" s="105">
        <f t="shared" si="17"/>
        <v>9.5094120891088679E-3</v>
      </c>
    </row>
    <row r="111" spans="1:23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Dataset!H111</f>
        <v>21108872.079706412</v>
      </c>
      <c r="E111" s="5">
        <f>Dataset!AH111</f>
        <v>683.09999999999991</v>
      </c>
      <c r="F111" s="5">
        <f>Dataset!AM111</f>
        <v>0</v>
      </c>
      <c r="G111" s="12">
        <f>Dataset!BZ111</f>
        <v>627.09999999999991</v>
      </c>
      <c r="H111" s="12">
        <f>Dataset!CA111</f>
        <v>0</v>
      </c>
      <c r="I111" s="5">
        <f>Dataset!BQ111</f>
        <v>0</v>
      </c>
      <c r="J111" s="12">
        <f>Dataset!W111</f>
        <v>24567</v>
      </c>
      <c r="K111" s="12">
        <f>Dataset!AY111</f>
        <v>28</v>
      </c>
      <c r="M111" s="12">
        <f t="shared" si="22"/>
        <v>-14124823.3067584</v>
      </c>
      <c r="N111" s="1">
        <f t="shared" si="23"/>
        <v>11274267.001284607</v>
      </c>
      <c r="O111" s="1">
        <f t="shared" si="24"/>
        <v>0</v>
      </c>
      <c r="P111" s="1">
        <f t="shared" si="25"/>
        <v>653684.71436227194</v>
      </c>
      <c r="Q111" s="1">
        <f t="shared" si="26"/>
        <v>0</v>
      </c>
      <c r="R111" s="1">
        <f t="shared" si="27"/>
        <v>0</v>
      </c>
      <c r="S111" s="1">
        <f t="shared" si="28"/>
        <v>15446694.32581207</v>
      </c>
      <c r="T111" s="1">
        <f t="shared" si="29"/>
        <v>7715380.9142152397</v>
      </c>
      <c r="U111" s="1">
        <f t="shared" si="30"/>
        <v>20965203.64891579</v>
      </c>
      <c r="V111" s="1">
        <f t="shared" si="31"/>
        <v>-143668.43079062179</v>
      </c>
      <c r="W111" s="105">
        <f t="shared" si="17"/>
        <v>6.8527085735249496E-3</v>
      </c>
    </row>
    <row r="112" spans="1:23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Dataset!H112</f>
        <v>19430996.140872423</v>
      </c>
      <c r="E112" s="5">
        <f>Dataset!AH112</f>
        <v>542.20000000000005</v>
      </c>
      <c r="F112" s="5">
        <f>Dataset!AM112</f>
        <v>0</v>
      </c>
      <c r="G112" s="12">
        <f>Dataset!BZ112</f>
        <v>480.20000000000005</v>
      </c>
      <c r="H112" s="12">
        <f>Dataset!CA112</f>
        <v>0</v>
      </c>
      <c r="I112" s="5">
        <f>Dataset!BQ112</f>
        <v>0</v>
      </c>
      <c r="J112" s="12">
        <f>Dataset!W112</f>
        <v>24578</v>
      </c>
      <c r="K112" s="12">
        <f>Dataset!AY112</f>
        <v>31</v>
      </c>
      <c r="M112" s="12">
        <f t="shared" si="22"/>
        <v>-14124823.3067584</v>
      </c>
      <c r="N112" s="1">
        <f t="shared" si="23"/>
        <v>8948774.0712875351</v>
      </c>
      <c r="O112" s="1">
        <f t="shared" si="24"/>
        <v>0</v>
      </c>
      <c r="P112" s="1">
        <f t="shared" si="25"/>
        <v>500557.16765549849</v>
      </c>
      <c r="Q112" s="1">
        <f t="shared" si="26"/>
        <v>0</v>
      </c>
      <c r="R112" s="1">
        <f t="shared" si="27"/>
        <v>0</v>
      </c>
      <c r="S112" s="1">
        <f t="shared" si="28"/>
        <v>15453610.662262753</v>
      </c>
      <c r="T112" s="1">
        <f t="shared" si="29"/>
        <v>8542028.869309729</v>
      </c>
      <c r="U112" s="1">
        <f t="shared" si="30"/>
        <v>19320147.463757113</v>
      </c>
      <c r="V112" s="1">
        <f t="shared" si="31"/>
        <v>-110848.67711530998</v>
      </c>
      <c r="W112" s="105">
        <f t="shared" si="17"/>
        <v>5.7374653751091857E-3</v>
      </c>
    </row>
    <row r="113" spans="1:23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Dataset!H113</f>
        <v>15228874.917770419</v>
      </c>
      <c r="E113" s="5">
        <f>Dataset!AH113</f>
        <v>329.09999999999997</v>
      </c>
      <c r="F113" s="5">
        <f>Dataset!AM113</f>
        <v>1.5</v>
      </c>
      <c r="G113" s="12">
        <f>Dataset!BZ113</f>
        <v>269.10000000000002</v>
      </c>
      <c r="H113" s="12">
        <f>Dataset!CA113</f>
        <v>0</v>
      </c>
      <c r="I113" s="5">
        <f>Dataset!BQ113</f>
        <v>0</v>
      </c>
      <c r="J113" s="12">
        <f>Dataset!W113</f>
        <v>24572</v>
      </c>
      <c r="K113" s="12">
        <f>Dataset!AY113</f>
        <v>30</v>
      </c>
      <c r="M113" s="12">
        <f t="shared" si="22"/>
        <v>-14124823.3067584</v>
      </c>
      <c r="N113" s="1">
        <f t="shared" si="23"/>
        <v>5431651.6910009719</v>
      </c>
      <c r="O113" s="1">
        <f t="shared" si="24"/>
        <v>40335.847373042401</v>
      </c>
      <c r="P113" s="1">
        <f t="shared" si="25"/>
        <v>280507.98379028455</v>
      </c>
      <c r="Q113" s="1">
        <f t="shared" si="26"/>
        <v>0</v>
      </c>
      <c r="R113" s="1">
        <f t="shared" si="27"/>
        <v>0</v>
      </c>
      <c r="S113" s="1">
        <f t="shared" si="28"/>
        <v>15449838.115107834</v>
      </c>
      <c r="T113" s="1">
        <f t="shared" si="29"/>
        <v>8266479.5509449001</v>
      </c>
      <c r="U113" s="1">
        <f t="shared" si="30"/>
        <v>15343989.881458633</v>
      </c>
      <c r="V113" s="1">
        <f t="shared" si="31"/>
        <v>115114.96368821338</v>
      </c>
      <c r="W113" s="105">
        <f t="shared" si="17"/>
        <v>7.5022836027359464E-3</v>
      </c>
    </row>
    <row r="114" spans="1:23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Dataset!H114</f>
        <v>13575273.094279418</v>
      </c>
      <c r="E114" s="5">
        <f>Dataset!AH114</f>
        <v>199.69999999999996</v>
      </c>
      <c r="F114" s="5">
        <f>Dataset!AM114</f>
        <v>29.1</v>
      </c>
      <c r="G114" s="12">
        <f>Dataset!BZ114</f>
        <v>146.59999999999997</v>
      </c>
      <c r="H114" s="12">
        <f>Dataset!CA114</f>
        <v>15.200000000000003</v>
      </c>
      <c r="I114" s="5">
        <f>Dataset!BQ114</f>
        <v>1</v>
      </c>
      <c r="J114" s="12">
        <f>Dataset!W114</f>
        <v>24524</v>
      </c>
      <c r="K114" s="12">
        <f>Dataset!AY114</f>
        <v>31</v>
      </c>
      <c r="M114" s="12">
        <f t="shared" si="22"/>
        <v>-14124823.3067584</v>
      </c>
      <c r="N114" s="1">
        <f t="shared" si="23"/>
        <v>3295961.2357729995</v>
      </c>
      <c r="O114" s="1">
        <f t="shared" si="24"/>
        <v>782515.43903702253</v>
      </c>
      <c r="P114" s="1">
        <f t="shared" si="25"/>
        <v>152814.82877612673</v>
      </c>
      <c r="Q114" s="1">
        <f t="shared" si="26"/>
        <v>130335.0709188574</v>
      </c>
      <c r="R114" s="1">
        <f t="shared" si="27"/>
        <v>-860304.77843076701</v>
      </c>
      <c r="S114" s="1">
        <f t="shared" si="28"/>
        <v>15419657.73786849</v>
      </c>
      <c r="T114" s="1">
        <f t="shared" si="29"/>
        <v>8542028.869309729</v>
      </c>
      <c r="U114" s="1">
        <f t="shared" si="30"/>
        <v>13338185.096494058</v>
      </c>
      <c r="V114" s="1">
        <f t="shared" si="31"/>
        <v>-237087.99778535962</v>
      </c>
      <c r="W114" s="105">
        <f t="shared" si="17"/>
        <v>1.7775131779186226E-2</v>
      </c>
    </row>
    <row r="115" spans="1:23">
      <c r="A115" s="11">
        <f>Dataset!A115</f>
        <v>44348</v>
      </c>
      <c r="B115" s="5">
        <f>Dataset!B115</f>
        <v>2021</v>
      </c>
      <c r="C115" s="5">
        <f>Dataset!C115</f>
        <v>6</v>
      </c>
      <c r="D115" s="12">
        <f>Dataset!H115</f>
        <v>14322662.784943422</v>
      </c>
      <c r="E115" s="5">
        <f>Dataset!AH115</f>
        <v>27</v>
      </c>
      <c r="F115" s="5">
        <f>Dataset!AM115</f>
        <v>152.19999999999999</v>
      </c>
      <c r="G115" s="12">
        <f>Dataset!BZ115</f>
        <v>7.8000000000000007</v>
      </c>
      <c r="H115" s="12">
        <f>Dataset!CA115</f>
        <v>97.1</v>
      </c>
      <c r="I115" s="5">
        <f>Dataset!BQ115</f>
        <v>1</v>
      </c>
      <c r="J115" s="12">
        <f>Dataset!W115</f>
        <v>24551</v>
      </c>
      <c r="K115" s="12">
        <f>Dataset!AY115</f>
        <v>30</v>
      </c>
      <c r="M115" s="12">
        <f t="shared" si="22"/>
        <v>-14124823.3067584</v>
      </c>
      <c r="N115" s="1">
        <f t="shared" si="23"/>
        <v>445623.20163180272</v>
      </c>
      <c r="O115" s="1">
        <f t="shared" si="24"/>
        <v>4092743.9801180353</v>
      </c>
      <c r="P115" s="1">
        <f t="shared" si="25"/>
        <v>8130.6661968198423</v>
      </c>
      <c r="Q115" s="1">
        <f t="shared" si="26"/>
        <v>832601.01225138479</v>
      </c>
      <c r="R115" s="1">
        <f t="shared" si="27"/>
        <v>-860304.77843076701</v>
      </c>
      <c r="S115" s="1">
        <f t="shared" si="28"/>
        <v>15436634.200065622</v>
      </c>
      <c r="T115" s="1">
        <f t="shared" si="29"/>
        <v>8266479.5509449001</v>
      </c>
      <c r="U115" s="1">
        <f t="shared" si="30"/>
        <v>14097084.526019398</v>
      </c>
      <c r="V115" s="1">
        <f t="shared" si="31"/>
        <v>-225578.25892402418</v>
      </c>
      <c r="W115" s="105">
        <f t="shared" si="17"/>
        <v>1.6001766784306915E-2</v>
      </c>
    </row>
    <row r="116" spans="1:23">
      <c r="A116" s="11">
        <f>Dataset!A116</f>
        <v>44378</v>
      </c>
      <c r="B116" s="5">
        <f>Dataset!B116</f>
        <v>2021</v>
      </c>
      <c r="C116" s="5">
        <f>Dataset!C116</f>
        <v>7</v>
      </c>
      <c r="D116" s="12">
        <f>Dataset!H116</f>
        <v>15296448.93241542</v>
      </c>
      <c r="E116" s="5">
        <f>Dataset!AH116</f>
        <v>11.199999999999998</v>
      </c>
      <c r="F116" s="5">
        <f>Dataset!AM116</f>
        <v>174.20000000000002</v>
      </c>
      <c r="G116" s="12">
        <f>Dataset!BZ116</f>
        <v>0.59999999999999964</v>
      </c>
      <c r="H116" s="12">
        <f>Dataset!CA116</f>
        <v>112.79999999999998</v>
      </c>
      <c r="I116" s="5">
        <f>Dataset!BQ116</f>
        <v>1</v>
      </c>
      <c r="J116" s="12">
        <f>Dataset!W116</f>
        <v>24598</v>
      </c>
      <c r="K116" s="12">
        <f>Dataset!AY116</f>
        <v>31</v>
      </c>
      <c r="M116" s="12">
        <f t="shared" si="22"/>
        <v>-14124823.3067584</v>
      </c>
      <c r="N116" s="1">
        <f t="shared" si="23"/>
        <v>184851.10586208108</v>
      </c>
      <c r="O116" s="1">
        <f t="shared" si="24"/>
        <v>4684336.4082559915</v>
      </c>
      <c r="P116" s="1">
        <f t="shared" si="25"/>
        <v>625.43586129383357</v>
      </c>
      <c r="Q116" s="1">
        <f t="shared" si="26"/>
        <v>967223.4210294151</v>
      </c>
      <c r="R116" s="1">
        <f t="shared" si="27"/>
        <v>-860304.77843076701</v>
      </c>
      <c r="S116" s="1">
        <f t="shared" si="28"/>
        <v>15466185.819445813</v>
      </c>
      <c r="T116" s="1">
        <f t="shared" si="29"/>
        <v>8542028.869309729</v>
      </c>
      <c r="U116" s="1">
        <f t="shared" si="30"/>
        <v>14860122.974575154</v>
      </c>
      <c r="V116" s="1">
        <f t="shared" si="31"/>
        <v>-436325.95784026571</v>
      </c>
      <c r="W116" s="105">
        <f t="shared" si="17"/>
        <v>2.9362203703616398E-2</v>
      </c>
    </row>
    <row r="117" spans="1:23">
      <c r="A117" s="11">
        <f>Dataset!A117</f>
        <v>44409</v>
      </c>
      <c r="B117" s="5">
        <f>Dataset!B117</f>
        <v>2021</v>
      </c>
      <c r="C117" s="5">
        <f>Dataset!C117</f>
        <v>8</v>
      </c>
      <c r="D117" s="12">
        <f>Dataset!H117</f>
        <v>17832557.37804842</v>
      </c>
      <c r="E117" s="5">
        <f>Dataset!AH117</f>
        <v>4.7999999999999972</v>
      </c>
      <c r="F117" s="5">
        <f>Dataset!AM117</f>
        <v>250.5</v>
      </c>
      <c r="G117" s="12">
        <f>Dataset!BZ117</f>
        <v>0</v>
      </c>
      <c r="H117" s="12">
        <f>Dataset!CA117</f>
        <v>188.50000000000003</v>
      </c>
      <c r="I117" s="5">
        <f>Dataset!BQ117</f>
        <v>1</v>
      </c>
      <c r="J117" s="12">
        <f>Dataset!W117</f>
        <v>24615</v>
      </c>
      <c r="K117" s="12">
        <f>Dataset!AY117</f>
        <v>31</v>
      </c>
      <c r="M117" s="12">
        <f t="shared" si="22"/>
        <v>-14124823.3067584</v>
      </c>
      <c r="N117" s="1">
        <f t="shared" si="23"/>
        <v>79221.902512320434</v>
      </c>
      <c r="O117" s="1">
        <f t="shared" si="24"/>
        <v>6736086.5112980809</v>
      </c>
      <c r="P117" s="1">
        <f t="shared" si="25"/>
        <v>0</v>
      </c>
      <c r="Q117" s="1">
        <f t="shared" si="26"/>
        <v>1616326.3729081985</v>
      </c>
      <c r="R117" s="1">
        <f t="shared" si="27"/>
        <v>-860304.77843076701</v>
      </c>
      <c r="S117" s="1">
        <f t="shared" si="28"/>
        <v>15476874.703051414</v>
      </c>
      <c r="T117" s="1">
        <f t="shared" si="29"/>
        <v>8542028.869309729</v>
      </c>
      <c r="U117" s="1">
        <f t="shared" si="30"/>
        <v>17465410.273890577</v>
      </c>
      <c r="V117" s="1">
        <f t="shared" si="31"/>
        <v>-367147.1041578427</v>
      </c>
      <c r="W117" s="105">
        <f t="shared" si="17"/>
        <v>2.1021384462218955E-2</v>
      </c>
    </row>
    <row r="118" spans="1:23">
      <c r="A118" s="11">
        <f>Dataset!A118</f>
        <v>44440</v>
      </c>
      <c r="B118" s="5">
        <f>Dataset!B118</f>
        <v>2021</v>
      </c>
      <c r="C118" s="5">
        <f>Dataset!C118</f>
        <v>9</v>
      </c>
      <c r="D118" s="12">
        <f>Dataset!H118</f>
        <v>14058587.007795418</v>
      </c>
      <c r="E118" s="5">
        <f>Dataset!AH118</f>
        <v>54</v>
      </c>
      <c r="F118" s="5">
        <f>Dataset!AM118</f>
        <v>86.399999999999977</v>
      </c>
      <c r="G118" s="12">
        <f>Dataset!BZ118</f>
        <v>24.500000000000004</v>
      </c>
      <c r="H118" s="12">
        <f>Dataset!CA118</f>
        <v>42.6</v>
      </c>
      <c r="I118" s="5">
        <f>Dataset!BQ118</f>
        <v>0</v>
      </c>
      <c r="J118" s="12">
        <f>Dataset!W118</f>
        <v>24647</v>
      </c>
      <c r="K118" s="12">
        <f>Dataset!AY118</f>
        <v>30</v>
      </c>
      <c r="M118" s="12">
        <f t="shared" si="22"/>
        <v>-14124823.3067584</v>
      </c>
      <c r="N118" s="1">
        <f t="shared" si="23"/>
        <v>891246.40326360543</v>
      </c>
      <c r="O118" s="1">
        <f t="shared" si="24"/>
        <v>2323344.8086872417</v>
      </c>
      <c r="P118" s="1">
        <f t="shared" si="25"/>
        <v>25538.631002831557</v>
      </c>
      <c r="Q118" s="1">
        <f t="shared" si="26"/>
        <v>365281.1856015345</v>
      </c>
      <c r="R118" s="1">
        <f t="shared" si="27"/>
        <v>0</v>
      </c>
      <c r="S118" s="1">
        <f t="shared" si="28"/>
        <v>15496994.954544311</v>
      </c>
      <c r="T118" s="1">
        <f t="shared" si="29"/>
        <v>8266479.5509449001</v>
      </c>
      <c r="U118" s="1">
        <f>SUM(M118:T118)</f>
        <v>13244062.227286026</v>
      </c>
      <c r="V118" s="1">
        <f t="shared" si="31"/>
        <v>-814524.7805093918</v>
      </c>
      <c r="W118" s="105">
        <f t="shared" ref="W118:W121" si="32">ABS(V118/U118)</f>
        <v>6.1501129074376472E-2</v>
      </c>
    </row>
    <row r="119" spans="1:23">
      <c r="A119" s="11">
        <f>Dataset!A119</f>
        <v>44470</v>
      </c>
      <c r="B119" s="5">
        <f>Dataset!B119</f>
        <v>2021</v>
      </c>
      <c r="C119" s="5">
        <f>Dataset!C119</f>
        <v>10</v>
      </c>
      <c r="D119" s="12">
        <f>Dataset!H119</f>
        <v>14345193.086367419</v>
      </c>
      <c r="E119" s="5">
        <f>Dataset!AH119</f>
        <v>163.5</v>
      </c>
      <c r="F119" s="5">
        <f>Dataset!AM119</f>
        <v>44.400000000000006</v>
      </c>
      <c r="G119" s="12">
        <f>Dataset!BZ119</f>
        <v>115.80000000000001</v>
      </c>
      <c r="H119" s="12">
        <f>Dataset!CA119</f>
        <v>18.500000000000004</v>
      </c>
      <c r="I119" s="5">
        <f>Dataset!BQ119</f>
        <v>0</v>
      </c>
      <c r="J119" s="12">
        <f>Dataset!W119</f>
        <v>24659</v>
      </c>
      <c r="K119" s="12">
        <f>Dataset!AY119</f>
        <v>31</v>
      </c>
      <c r="M119" s="12">
        <f t="shared" si="22"/>
        <v>-14124823.3067584</v>
      </c>
      <c r="N119" s="1">
        <f t="shared" si="23"/>
        <v>2698496.0543259163</v>
      </c>
      <c r="O119" s="1">
        <f t="shared" si="24"/>
        <v>1193941.0822420551</v>
      </c>
      <c r="P119" s="1">
        <f t="shared" si="25"/>
        <v>120709.12122970996</v>
      </c>
      <c r="Q119" s="1">
        <f t="shared" si="26"/>
        <v>158631.50078939879</v>
      </c>
      <c r="R119" s="1">
        <f t="shared" si="27"/>
        <v>0</v>
      </c>
      <c r="S119" s="1">
        <f t="shared" si="28"/>
        <v>15504540.048854148</v>
      </c>
      <c r="T119" s="1">
        <f t="shared" si="29"/>
        <v>8542028.869309729</v>
      </c>
      <c r="U119" s="1">
        <f>SUM(M119:T119)</f>
        <v>14093523.369992556</v>
      </c>
      <c r="V119" s="1">
        <f t="shared" si="31"/>
        <v>-251669.71637486294</v>
      </c>
      <c r="W119" s="105">
        <f t="shared" si="32"/>
        <v>1.7857118462705317E-2</v>
      </c>
    </row>
    <row r="120" spans="1:23">
      <c r="A120" s="11">
        <f>Dataset!A120</f>
        <v>44501</v>
      </c>
      <c r="B120" s="5">
        <f>Dataset!B120</f>
        <v>2021</v>
      </c>
      <c r="C120" s="5">
        <f>Dataset!C120</f>
        <v>11</v>
      </c>
      <c r="D120" s="12">
        <f>Dataset!H120</f>
        <v>17444914.683329418</v>
      </c>
      <c r="E120" s="5">
        <f>Dataset!AH120</f>
        <v>447.50000000000006</v>
      </c>
      <c r="F120" s="5">
        <f>Dataset!AM120</f>
        <v>0</v>
      </c>
      <c r="G120" s="12">
        <f>Dataset!BZ120</f>
        <v>387.50000000000006</v>
      </c>
      <c r="H120" s="12">
        <f>Dataset!CA120</f>
        <v>0</v>
      </c>
      <c r="I120" s="5">
        <f>Dataset!BQ120</f>
        <v>0</v>
      </c>
      <c r="J120" s="12">
        <f>Dataset!W120</f>
        <v>24697</v>
      </c>
      <c r="K120" s="12">
        <f>Dataset!AY120</f>
        <v>30</v>
      </c>
      <c r="M120" s="12">
        <f t="shared" si="22"/>
        <v>-14124823.3067584</v>
      </c>
      <c r="N120" s="1">
        <f t="shared" si="23"/>
        <v>7385791.952971546</v>
      </c>
      <c r="O120" s="1">
        <f t="shared" si="24"/>
        <v>0</v>
      </c>
      <c r="P120" s="1">
        <f t="shared" si="25"/>
        <v>403927.32708560117</v>
      </c>
      <c r="Q120" s="1">
        <f t="shared" si="26"/>
        <v>0</v>
      </c>
      <c r="R120" s="1">
        <f t="shared" si="27"/>
        <v>0</v>
      </c>
      <c r="S120" s="1">
        <f t="shared" si="28"/>
        <v>15528432.847501962</v>
      </c>
      <c r="T120" s="1">
        <f t="shared" si="29"/>
        <v>8266479.5509449001</v>
      </c>
      <c r="U120" s="1">
        <f>SUM(M120:T120)</f>
        <v>17459808.371745609</v>
      </c>
      <c r="V120" s="1">
        <f t="shared" si="31"/>
        <v>14893.688416190445</v>
      </c>
      <c r="W120" s="105">
        <f t="shared" si="32"/>
        <v>8.5302702636142359E-4</v>
      </c>
    </row>
    <row r="121" spans="1:23">
      <c r="A121" s="11">
        <f>Dataset!A121</f>
        <v>44531</v>
      </c>
      <c r="B121" s="5">
        <f>Dataset!B121</f>
        <v>2021</v>
      </c>
      <c r="C121" s="5">
        <f>Dataset!C121</f>
        <v>12</v>
      </c>
      <c r="D121" s="12">
        <f>Dataset!H121</f>
        <v>20170037.268817425</v>
      </c>
      <c r="E121" s="5">
        <f>Dataset!AH121</f>
        <v>572.59999999999991</v>
      </c>
      <c r="F121" s="5">
        <f>Dataset!AM121</f>
        <v>0</v>
      </c>
      <c r="G121" s="12">
        <f>Dataset!BZ121</f>
        <v>510.6</v>
      </c>
      <c r="H121" s="12">
        <f>Dataset!CA121</f>
        <v>0</v>
      </c>
      <c r="I121" s="5">
        <f>Dataset!BQ121</f>
        <v>0</v>
      </c>
      <c r="J121" s="12">
        <f>Dataset!W121</f>
        <v>24731</v>
      </c>
      <c r="K121" s="12">
        <f>Dataset!AY121</f>
        <v>31</v>
      </c>
      <c r="M121" s="12">
        <f t="shared" si="22"/>
        <v>-14124823.3067584</v>
      </c>
      <c r="N121" s="1">
        <f t="shared" si="23"/>
        <v>9450512.7871988956</v>
      </c>
      <c r="O121" s="1">
        <f t="shared" si="24"/>
        <v>0</v>
      </c>
      <c r="P121" s="1">
        <f t="shared" si="25"/>
        <v>532245.91796105274</v>
      </c>
      <c r="Q121" s="1">
        <f t="shared" si="26"/>
        <v>0</v>
      </c>
      <c r="R121" s="1">
        <f t="shared" si="27"/>
        <v>0</v>
      </c>
      <c r="S121" s="1">
        <f t="shared" si="28"/>
        <v>15549810.614713164</v>
      </c>
      <c r="T121" s="1">
        <f t="shared" si="29"/>
        <v>8542028.869309729</v>
      </c>
      <c r="U121" s="1">
        <f>SUM(M121:T121)</f>
        <v>19949774.882424444</v>
      </c>
      <c r="V121" s="1">
        <f t="shared" si="31"/>
        <v>-220262.38639298081</v>
      </c>
      <c r="W121" s="105">
        <f t="shared" si="32"/>
        <v>1.1040845708340789E-2</v>
      </c>
    </row>
    <row r="122" spans="1:23">
      <c r="W122" s="105">
        <f>AVERAGE(W2:W121)</f>
        <v>2.9833686267425129E-2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81FEA-D8CD-47F3-8606-E7AF898BD4CE}">
  <sheetPr codeName="Sheet6">
    <tabColor theme="4" tint="0.79998168889431442"/>
  </sheetPr>
  <dimension ref="A1:AJ122"/>
  <sheetViews>
    <sheetView topLeftCell="Q1" workbookViewId="0">
      <selection activeCell="W3" sqref="W3:AA20"/>
    </sheetView>
  </sheetViews>
  <sheetFormatPr defaultRowHeight="12.75"/>
  <cols>
    <col min="1" max="3" width="9.140625" style="5"/>
    <col min="4" max="4" width="14" style="5" bestFit="1" customWidth="1"/>
    <col min="5" max="8" width="9.28515625" style="5" bestFit="1" customWidth="1"/>
    <col min="9" max="9" width="11.28515625" style="5" bestFit="1" customWidth="1"/>
    <col min="10" max="10" width="9.140625" style="5"/>
    <col min="11" max="11" width="12.85546875" style="5" bestFit="1" customWidth="1"/>
    <col min="12" max="12" width="11.28515625" style="5" bestFit="1" customWidth="1"/>
    <col min="13" max="13" width="10.28515625" style="5" bestFit="1" customWidth="1"/>
    <col min="14" max="14" width="11.28515625" style="5" bestFit="1" customWidth="1"/>
    <col min="15" max="15" width="11.85546875" style="5" customWidth="1"/>
    <col min="16" max="18" width="16.5703125" style="5" bestFit="1" customWidth="1"/>
    <col min="19" max="19" width="8.42578125" style="5" bestFit="1" customWidth="1"/>
    <col min="20" max="22" width="9.140625" style="5"/>
    <col min="23" max="23" width="11.85546875" style="5" customWidth="1"/>
    <col min="24" max="24" width="12.140625" style="5" customWidth="1"/>
    <col min="25" max="25" width="13.42578125" style="5" customWidth="1"/>
    <col min="26" max="26" width="12.5703125" style="5" bestFit="1" customWidth="1"/>
    <col min="27" max="27" width="12" style="5" bestFit="1" customWidth="1"/>
    <col min="28" max="28" width="10.28515625" style="5" bestFit="1" customWidth="1"/>
    <col min="29" max="32" width="10.85546875" style="5" bestFit="1" customWidth="1"/>
    <col min="33" max="33" width="10.28515625" style="5" bestFit="1" customWidth="1"/>
    <col min="34" max="35" width="10.85546875" style="5" bestFit="1" customWidth="1"/>
    <col min="36" max="36" width="12.85546875" style="5" customWidth="1"/>
    <col min="37" max="16384" width="9.140625" style="5"/>
  </cols>
  <sheetData>
    <row r="1" spans="1:27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Dataset!K1</f>
        <v>GSlt50kW_NoCDM</v>
      </c>
      <c r="E1" s="5" t="str">
        <f>Dataset!AJ1</f>
        <v>HDD16</v>
      </c>
      <c r="F1" s="5" t="str">
        <f>Dataset!AO1</f>
        <v>CDD12</v>
      </c>
      <c r="G1" s="5" t="str">
        <f>Dataset!AY1</f>
        <v>MonthDays</v>
      </c>
      <c r="H1" s="115" t="str">
        <f>Dataset!BS1</f>
        <v>COVID_AM</v>
      </c>
      <c r="I1" s="5" t="str">
        <f>Dataset!AT1</f>
        <v>OntarioGDP</v>
      </c>
      <c r="K1" s="5" t="str">
        <f>W8</f>
        <v>const</v>
      </c>
      <c r="L1" s="5" t="str">
        <f>E1</f>
        <v>HDD16</v>
      </c>
      <c r="M1" s="5" t="str">
        <f>F1</f>
        <v>CDD12</v>
      </c>
      <c r="N1" s="5" t="str">
        <f>G1</f>
        <v>MonthDays</v>
      </c>
      <c r="O1" s="115" t="str">
        <f>H1</f>
        <v>COVID_AM</v>
      </c>
      <c r="P1" s="5" t="str">
        <f>I1</f>
        <v>OntarioGDP</v>
      </c>
      <c r="Q1" s="42" t="s">
        <v>145</v>
      </c>
      <c r="R1" s="42" t="s">
        <v>146</v>
      </c>
      <c r="S1" s="42" t="s">
        <v>147</v>
      </c>
    </row>
    <row r="2" spans="1:27">
      <c r="A2" s="11">
        <f>Dataset!A2</f>
        <v>40909</v>
      </c>
      <c r="B2" s="5">
        <f>Dataset!B2</f>
        <v>2012</v>
      </c>
      <c r="C2" s="5">
        <f>Dataset!C2</f>
        <v>1</v>
      </c>
      <c r="D2" s="5">
        <f>Dataset!K2</f>
        <v>8580150.9017420951</v>
      </c>
      <c r="E2" s="5">
        <f>Dataset!AJ2</f>
        <v>608.80000000000007</v>
      </c>
      <c r="F2" s="5">
        <f>Dataset!AO2</f>
        <v>0</v>
      </c>
      <c r="G2" s="12">
        <f>Dataset!AY2</f>
        <v>31</v>
      </c>
      <c r="H2" s="195">
        <f>Dataset!BS2</f>
        <v>0</v>
      </c>
      <c r="I2" s="12">
        <f>Dataset!AT2</f>
        <v>634944.30000000005</v>
      </c>
      <c r="K2" s="12">
        <f t="shared" ref="K2:K33" si="0">$X$8</f>
        <v>-1911212.21422041</v>
      </c>
      <c r="L2" s="1">
        <f t="shared" ref="L2:L33" si="1">E2*$X$9</f>
        <v>2824923.2478010631</v>
      </c>
      <c r="M2" s="1">
        <f t="shared" ref="M2:M33" si="2">F2*$X$10</f>
        <v>0</v>
      </c>
      <c r="N2" s="1">
        <f t="shared" ref="N2:N33" si="3">G2*$X$11</f>
        <v>4523798.4938138649</v>
      </c>
      <c r="O2" s="1">
        <f>H2*$X$12</f>
        <v>0</v>
      </c>
      <c r="P2" s="1">
        <f t="shared" ref="P2:P33" si="4">I2*$X$13</f>
        <v>3080992.6907252143</v>
      </c>
      <c r="Q2" s="1">
        <f>SUM(K2:P2)</f>
        <v>8518502.218119733</v>
      </c>
      <c r="R2" s="1">
        <f t="shared" ref="R2:R33" si="5">Q2-D2</f>
        <v>-61648.683622362092</v>
      </c>
      <c r="S2" s="105">
        <f>ABS(R2/Q2)</f>
        <v>7.2370332300001027E-3</v>
      </c>
    </row>
    <row r="3" spans="1:27">
      <c r="A3" s="11">
        <f>Dataset!A3</f>
        <v>40940</v>
      </c>
      <c r="B3" s="5">
        <f>Dataset!B3</f>
        <v>2012</v>
      </c>
      <c r="C3" s="5">
        <f>Dataset!C3</f>
        <v>2</v>
      </c>
      <c r="D3" s="5">
        <f>Dataset!K3</f>
        <v>7945639.6084420951</v>
      </c>
      <c r="E3" s="5">
        <f>Dataset!AJ3</f>
        <v>527.5</v>
      </c>
      <c r="F3" s="5">
        <f>Dataset!AO3</f>
        <v>0</v>
      </c>
      <c r="G3" s="12">
        <f>Dataset!AY3</f>
        <v>29</v>
      </c>
      <c r="H3" s="195">
        <f>Dataset!BS3</f>
        <v>0</v>
      </c>
      <c r="I3" s="12">
        <f>Dataset!AT3</f>
        <v>634944.30000000005</v>
      </c>
      <c r="K3" s="12">
        <f t="shared" si="0"/>
        <v>-1911212.21422041</v>
      </c>
      <c r="L3" s="1">
        <f t="shared" si="1"/>
        <v>2447679.0624426096</v>
      </c>
      <c r="M3" s="1">
        <f t="shared" si="2"/>
        <v>0</v>
      </c>
      <c r="N3" s="1">
        <f t="shared" si="3"/>
        <v>4231940.5264710346</v>
      </c>
      <c r="O3" s="1">
        <f t="shared" ref="O3:O66" si="6">H3*$X$12</f>
        <v>0</v>
      </c>
      <c r="P3" s="1">
        <f t="shared" si="4"/>
        <v>3080992.6907252143</v>
      </c>
      <c r="Q3" s="1">
        <f t="shared" ref="Q3:Q66" si="7">SUM(K3:P3)</f>
        <v>7849400.0654184483</v>
      </c>
      <c r="R3" s="1">
        <f t="shared" si="5"/>
        <v>-96239.543023646809</v>
      </c>
      <c r="S3" s="105">
        <f t="shared" ref="S3:S54" si="8">ABS(R3/Q3)</f>
        <v>1.2260751423238398E-2</v>
      </c>
      <c r="W3" s="5" t="s">
        <v>242</v>
      </c>
    </row>
    <row r="4" spans="1:27">
      <c r="A4" s="11">
        <f>Dataset!A4</f>
        <v>40969</v>
      </c>
      <c r="B4" s="5">
        <f>Dataset!B4</f>
        <v>2012</v>
      </c>
      <c r="C4" s="5">
        <f>Dataset!C4</f>
        <v>3</v>
      </c>
      <c r="D4" s="5">
        <f>Dataset!K4</f>
        <v>7647711.6280420944</v>
      </c>
      <c r="E4" s="5">
        <f>Dataset!AJ4</f>
        <v>358.79999999999995</v>
      </c>
      <c r="F4" s="5">
        <f>Dataset!AO4</f>
        <v>5.8000000000000007</v>
      </c>
      <c r="G4" s="12">
        <f>Dataset!AY4</f>
        <v>31</v>
      </c>
      <c r="H4" s="195">
        <f>Dataset!BS4</f>
        <v>0</v>
      </c>
      <c r="I4" s="12">
        <f>Dataset!AT4</f>
        <v>634944.30000000005</v>
      </c>
      <c r="K4" s="12">
        <f t="shared" si="0"/>
        <v>-1911212.21422041</v>
      </c>
      <c r="L4" s="1">
        <f t="shared" si="1"/>
        <v>1664885.7774491149</v>
      </c>
      <c r="M4" s="1">
        <f t="shared" si="2"/>
        <v>44662.832951753509</v>
      </c>
      <c r="N4" s="1">
        <f t="shared" si="3"/>
        <v>4523798.4938138649</v>
      </c>
      <c r="O4" s="1">
        <f t="shared" si="6"/>
        <v>0</v>
      </c>
      <c r="P4" s="1">
        <f t="shared" si="4"/>
        <v>3080992.6907252143</v>
      </c>
      <c r="Q4" s="1">
        <f t="shared" si="7"/>
        <v>7403127.580719538</v>
      </c>
      <c r="R4" s="1">
        <f t="shared" si="5"/>
        <v>-244584.04732255638</v>
      </c>
      <c r="S4" s="105">
        <f t="shared" si="8"/>
        <v>3.3037934934357069E-2</v>
      </c>
      <c r="W4" s="5" t="s">
        <v>234</v>
      </c>
    </row>
    <row r="5" spans="1:27">
      <c r="A5" s="11">
        <f>Dataset!A5</f>
        <v>41000</v>
      </c>
      <c r="B5" s="5">
        <f>Dataset!B5</f>
        <v>2012</v>
      </c>
      <c r="C5" s="5">
        <f>Dataset!C5</f>
        <v>4</v>
      </c>
      <c r="D5" s="5">
        <f>Dataset!K5</f>
        <v>6858638.5008420954</v>
      </c>
      <c r="E5" s="5">
        <f>Dataset!AJ5</f>
        <v>311.3</v>
      </c>
      <c r="F5" s="5">
        <f>Dataset!AO5</f>
        <v>6.3999999999999986</v>
      </c>
      <c r="G5" s="12">
        <f>Dataset!AY5</f>
        <v>30</v>
      </c>
      <c r="H5" s="195">
        <f>Dataset!BS5</f>
        <v>0</v>
      </c>
      <c r="I5" s="12">
        <f>Dataset!AT5</f>
        <v>634944.30000000005</v>
      </c>
      <c r="K5" s="12">
        <f t="shared" si="0"/>
        <v>-1911212.21422041</v>
      </c>
      <c r="L5" s="1">
        <f t="shared" si="1"/>
        <v>1444478.6580822452</v>
      </c>
      <c r="M5" s="1">
        <f t="shared" si="2"/>
        <v>49283.12601572799</v>
      </c>
      <c r="N5" s="1">
        <f t="shared" si="3"/>
        <v>4377869.5101424493</v>
      </c>
      <c r="O5" s="1">
        <f t="shared" si="6"/>
        <v>0</v>
      </c>
      <c r="P5" s="1">
        <f t="shared" si="4"/>
        <v>3080992.6907252143</v>
      </c>
      <c r="Q5" s="1">
        <f t="shared" si="7"/>
        <v>7041411.7707452271</v>
      </c>
      <c r="R5" s="1">
        <f t="shared" si="5"/>
        <v>182773.26990313176</v>
      </c>
      <c r="S5" s="105">
        <f t="shared" si="8"/>
        <v>2.5956906917799522E-2</v>
      </c>
      <c r="W5" s="5" t="s">
        <v>257</v>
      </c>
    </row>
    <row r="6" spans="1:27">
      <c r="A6" s="11">
        <f>Dataset!A6</f>
        <v>41030</v>
      </c>
      <c r="B6" s="5">
        <f>Dataset!B6</f>
        <v>2012</v>
      </c>
      <c r="C6" s="5">
        <f>Dataset!C6</f>
        <v>5</v>
      </c>
      <c r="D6" s="5">
        <f>Dataset!K6</f>
        <v>6922458.3671420952</v>
      </c>
      <c r="E6" s="5">
        <f>Dataset!AJ6</f>
        <v>70.8</v>
      </c>
      <c r="F6" s="5">
        <f>Dataset!AO6</f>
        <v>101.19999999999999</v>
      </c>
      <c r="G6" s="12">
        <f>Dataset!AY6</f>
        <v>31</v>
      </c>
      <c r="H6" s="195">
        <f>Dataset!BS6</f>
        <v>0</v>
      </c>
      <c r="I6" s="12">
        <f>Dataset!AT6</f>
        <v>634944.30000000005</v>
      </c>
      <c r="K6" s="12">
        <f t="shared" si="0"/>
        <v>-1911212.21422041</v>
      </c>
      <c r="L6" s="1">
        <f t="shared" si="1"/>
        <v>328522.61160367157</v>
      </c>
      <c r="M6" s="1">
        <f t="shared" si="2"/>
        <v>779289.4301236989</v>
      </c>
      <c r="N6" s="1">
        <f t="shared" si="3"/>
        <v>4523798.4938138649</v>
      </c>
      <c r="O6" s="1">
        <f t="shared" si="6"/>
        <v>0</v>
      </c>
      <c r="P6" s="1">
        <f t="shared" si="4"/>
        <v>3080992.6907252143</v>
      </c>
      <c r="Q6" s="1">
        <f t="shared" si="7"/>
        <v>6801391.0120460391</v>
      </c>
      <c r="R6" s="1">
        <f t="shared" si="5"/>
        <v>-121067.35509605613</v>
      </c>
      <c r="S6" s="105">
        <f t="shared" si="8"/>
        <v>1.7800381551602022E-2</v>
      </c>
    </row>
    <row r="7" spans="1:27">
      <c r="A7" s="11">
        <f>Dataset!A7</f>
        <v>41061</v>
      </c>
      <c r="B7" s="5">
        <f>Dataset!B7</f>
        <v>2012</v>
      </c>
      <c r="C7" s="5">
        <f>Dataset!C7</f>
        <v>6</v>
      </c>
      <c r="D7" s="5">
        <f>Dataset!K7</f>
        <v>7298813.232942095</v>
      </c>
      <c r="E7" s="5">
        <f>Dataset!AJ7</f>
        <v>14.2</v>
      </c>
      <c r="F7" s="5">
        <f>Dataset!AO7</f>
        <v>192.1</v>
      </c>
      <c r="G7" s="12">
        <f>Dataset!AY7</f>
        <v>30</v>
      </c>
      <c r="H7" s="195">
        <f>Dataset!BS7</f>
        <v>0</v>
      </c>
      <c r="I7" s="12">
        <f>Dataset!AT7</f>
        <v>634944.30000000005</v>
      </c>
      <c r="K7" s="12">
        <f t="shared" si="0"/>
        <v>-1911212.21422041</v>
      </c>
      <c r="L7" s="1">
        <f t="shared" si="1"/>
        <v>65890.128315990616</v>
      </c>
      <c r="M7" s="1">
        <f t="shared" si="2"/>
        <v>1479263.8293158358</v>
      </c>
      <c r="N7" s="1">
        <f t="shared" si="3"/>
        <v>4377869.5101424493</v>
      </c>
      <c r="O7" s="1">
        <f t="shared" si="6"/>
        <v>0</v>
      </c>
      <c r="P7" s="1">
        <f t="shared" si="4"/>
        <v>3080992.6907252143</v>
      </c>
      <c r="Q7" s="1">
        <f t="shared" si="7"/>
        <v>7092803.9442790803</v>
      </c>
      <c r="R7" s="1">
        <f t="shared" si="5"/>
        <v>-206009.28866301477</v>
      </c>
      <c r="S7" s="105">
        <f t="shared" si="8"/>
        <v>2.9044830546765345E-2</v>
      </c>
      <c r="X7" s="5" t="s">
        <v>129</v>
      </c>
      <c r="Y7" s="5" t="s">
        <v>130</v>
      </c>
      <c r="Z7" s="5" t="s">
        <v>131</v>
      </c>
      <c r="AA7" s="5" t="s">
        <v>132</v>
      </c>
    </row>
    <row r="8" spans="1:27">
      <c r="A8" s="11">
        <f>Dataset!A8</f>
        <v>41091</v>
      </c>
      <c r="B8" s="5">
        <f>Dataset!B8</f>
        <v>2012</v>
      </c>
      <c r="C8" s="5">
        <f>Dataset!C8</f>
        <v>7</v>
      </c>
      <c r="D8" s="5">
        <f>Dataset!K8</f>
        <v>8020879.9263420952</v>
      </c>
      <c r="E8" s="5">
        <f>Dataset!AJ8</f>
        <v>0</v>
      </c>
      <c r="F8" s="5">
        <f>Dataset!AO8</f>
        <v>304.90000000000003</v>
      </c>
      <c r="G8" s="12">
        <f>Dataset!AY8</f>
        <v>31</v>
      </c>
      <c r="H8" s="195">
        <f>Dataset!BS8</f>
        <v>0</v>
      </c>
      <c r="I8" s="12">
        <f>Dataset!AT8</f>
        <v>634944.30000000005</v>
      </c>
      <c r="K8" s="12">
        <f t="shared" si="0"/>
        <v>-1911212.21422041</v>
      </c>
      <c r="L8" s="1">
        <f t="shared" si="1"/>
        <v>0</v>
      </c>
      <c r="M8" s="1">
        <f t="shared" si="2"/>
        <v>2347878.9253430422</v>
      </c>
      <c r="N8" s="1">
        <f t="shared" si="3"/>
        <v>4523798.4938138649</v>
      </c>
      <c r="O8" s="1">
        <f t="shared" si="6"/>
        <v>0</v>
      </c>
      <c r="P8" s="1">
        <f t="shared" si="4"/>
        <v>3080992.6907252143</v>
      </c>
      <c r="Q8" s="1">
        <f t="shared" si="7"/>
        <v>8041457.8956617117</v>
      </c>
      <c r="R8" s="1">
        <f t="shared" si="5"/>
        <v>20577.969319616444</v>
      </c>
      <c r="S8" s="105">
        <f t="shared" si="8"/>
        <v>2.5589848988350804E-3</v>
      </c>
      <c r="W8" s="5" t="s">
        <v>133</v>
      </c>
      <c r="X8" s="12">
        <v>-1911212.21422041</v>
      </c>
      <c r="Y8" s="5">
        <v>672478.142823837</v>
      </c>
      <c r="Z8" s="5">
        <v>-2.8420436182430202</v>
      </c>
      <c r="AA8" s="5">
        <v>5.3122666726095899E-3</v>
      </c>
    </row>
    <row r="9" spans="1:27">
      <c r="A9" s="11">
        <f>Dataset!A9</f>
        <v>41122</v>
      </c>
      <c r="B9" s="5">
        <f>Dataset!B9</f>
        <v>2012</v>
      </c>
      <c r="C9" s="5">
        <f>Dataset!C9</f>
        <v>8</v>
      </c>
      <c r="D9" s="5">
        <f>Dataset!K9</f>
        <v>7798486.9309420949</v>
      </c>
      <c r="E9" s="5">
        <f>Dataset!AJ9</f>
        <v>0</v>
      </c>
      <c r="F9" s="5">
        <f>Dataset!AO9</f>
        <v>277.69999999999993</v>
      </c>
      <c r="G9" s="12">
        <f>Dataset!AY9</f>
        <v>31</v>
      </c>
      <c r="H9" s="195">
        <f>Dataset!BS9</f>
        <v>0</v>
      </c>
      <c r="I9" s="12">
        <f>Dataset!AT9</f>
        <v>634944.30000000005</v>
      </c>
      <c r="K9" s="12">
        <f t="shared" si="0"/>
        <v>-1911212.21422041</v>
      </c>
      <c r="L9" s="1">
        <f t="shared" si="1"/>
        <v>0</v>
      </c>
      <c r="M9" s="1">
        <f t="shared" si="2"/>
        <v>2138425.6397761973</v>
      </c>
      <c r="N9" s="1">
        <f t="shared" si="3"/>
        <v>4523798.4938138649</v>
      </c>
      <c r="O9" s="1">
        <f t="shared" si="6"/>
        <v>0</v>
      </c>
      <c r="P9" s="1">
        <f t="shared" si="4"/>
        <v>3080992.6907252143</v>
      </c>
      <c r="Q9" s="1">
        <f t="shared" si="7"/>
        <v>7832004.6100948658</v>
      </c>
      <c r="R9" s="1">
        <f t="shared" si="5"/>
        <v>33517.679152770899</v>
      </c>
      <c r="S9" s="105">
        <f t="shared" si="8"/>
        <v>4.2795785780780984E-3</v>
      </c>
      <c r="W9" s="5" t="s">
        <v>34</v>
      </c>
      <c r="X9" s="12">
        <v>4640.1498814077904</v>
      </c>
      <c r="Y9" s="5">
        <v>113.311612434145</v>
      </c>
      <c r="Z9" s="5">
        <v>40.950347292115303</v>
      </c>
      <c r="AA9" s="104">
        <v>5.0657711070414403E-70</v>
      </c>
    </row>
    <row r="10" spans="1:27">
      <c r="A10" s="11">
        <f>Dataset!A10</f>
        <v>41153</v>
      </c>
      <c r="B10" s="5">
        <f>Dataset!B10</f>
        <v>2012</v>
      </c>
      <c r="C10" s="5">
        <f>Dataset!C10</f>
        <v>9</v>
      </c>
      <c r="D10" s="5">
        <f>Dataset!K10</f>
        <v>6928089.1268420946</v>
      </c>
      <c r="E10" s="5">
        <f>Dataset!AJ10</f>
        <v>56.399999999999991</v>
      </c>
      <c r="F10" s="5">
        <f>Dataset!AO10</f>
        <v>120.30000000000001</v>
      </c>
      <c r="G10" s="12">
        <f>Dataset!AY10</f>
        <v>30</v>
      </c>
      <c r="H10" s="195">
        <f>Dataset!BS10</f>
        <v>0</v>
      </c>
      <c r="I10" s="12">
        <f>Dataset!AT10</f>
        <v>634944.30000000005</v>
      </c>
      <c r="K10" s="12">
        <f t="shared" si="0"/>
        <v>-1911212.21422041</v>
      </c>
      <c r="L10" s="1">
        <f t="shared" si="1"/>
        <v>261704.45331139935</v>
      </c>
      <c r="M10" s="1">
        <f t="shared" si="2"/>
        <v>926368.75932688732</v>
      </c>
      <c r="N10" s="1">
        <f t="shared" si="3"/>
        <v>4377869.5101424493</v>
      </c>
      <c r="O10" s="1">
        <f t="shared" si="6"/>
        <v>0</v>
      </c>
      <c r="P10" s="1">
        <f t="shared" si="4"/>
        <v>3080992.6907252143</v>
      </c>
      <c r="Q10" s="1">
        <f t="shared" si="7"/>
        <v>6735723.1992855407</v>
      </c>
      <c r="R10" s="1">
        <f t="shared" si="5"/>
        <v>-192365.92755655386</v>
      </c>
      <c r="S10" s="105">
        <f t="shared" si="8"/>
        <v>2.8559060677695029E-2</v>
      </c>
      <c r="W10" s="5" t="s">
        <v>39</v>
      </c>
      <c r="X10" s="12">
        <v>7700.4884399575003</v>
      </c>
      <c r="Y10" s="5">
        <v>276.00683938392098</v>
      </c>
      <c r="Z10" s="5">
        <v>27.899629071315399</v>
      </c>
      <c r="AA10" s="104">
        <v>9.1969881418266408E-53</v>
      </c>
    </row>
    <row r="11" spans="1:27">
      <c r="A11" s="11">
        <f>Dataset!A11</f>
        <v>41183</v>
      </c>
      <c r="B11" s="5">
        <f>Dataset!B11</f>
        <v>2012</v>
      </c>
      <c r="C11" s="5">
        <f>Dataset!C11</f>
        <v>10</v>
      </c>
      <c r="D11" s="5">
        <f>Dataset!K11</f>
        <v>6739400.565742095</v>
      </c>
      <c r="E11" s="5">
        <f>Dataset!AJ11</f>
        <v>169.70000000000002</v>
      </c>
      <c r="F11" s="5">
        <f>Dataset!AO11</f>
        <v>30.7</v>
      </c>
      <c r="G11" s="12">
        <f>Dataset!AY11</f>
        <v>31</v>
      </c>
      <c r="H11" s="195">
        <f>Dataset!BS11</f>
        <v>0</v>
      </c>
      <c r="I11" s="12">
        <f>Dataset!AT11</f>
        <v>634944.30000000005</v>
      </c>
      <c r="K11" s="12">
        <f t="shared" si="0"/>
        <v>-1911212.21422041</v>
      </c>
      <c r="L11" s="1">
        <f t="shared" si="1"/>
        <v>787433.43487490213</v>
      </c>
      <c r="M11" s="1">
        <f t="shared" si="2"/>
        <v>236404.99510669525</v>
      </c>
      <c r="N11" s="1">
        <f t="shared" si="3"/>
        <v>4523798.4938138649</v>
      </c>
      <c r="O11" s="1">
        <f t="shared" si="6"/>
        <v>0</v>
      </c>
      <c r="P11" s="1">
        <f t="shared" si="4"/>
        <v>3080992.6907252143</v>
      </c>
      <c r="Q11" s="1">
        <f t="shared" si="7"/>
        <v>6717417.4003002662</v>
      </c>
      <c r="R11" s="1">
        <f t="shared" si="5"/>
        <v>-21983.16544182878</v>
      </c>
      <c r="S11" s="105">
        <f t="shared" si="8"/>
        <v>3.272562077331407E-3</v>
      </c>
      <c r="W11" s="5" t="s">
        <v>83</v>
      </c>
      <c r="X11" s="12">
        <v>145928.98367141499</v>
      </c>
      <c r="Y11" s="5">
        <v>18145.767554272501</v>
      </c>
      <c r="Z11" s="5">
        <v>8.0420397337810794</v>
      </c>
      <c r="AA11" s="104">
        <v>9.1802293174254409E-13</v>
      </c>
    </row>
    <row r="12" spans="1:27">
      <c r="A12" s="11">
        <f>Dataset!A12</f>
        <v>41214</v>
      </c>
      <c r="B12" s="5">
        <f>Dataset!B12</f>
        <v>2012</v>
      </c>
      <c r="C12" s="5">
        <f>Dataset!C12</f>
        <v>11</v>
      </c>
      <c r="D12" s="5">
        <f>Dataset!K12</f>
        <v>7358864.0259420946</v>
      </c>
      <c r="E12" s="5">
        <f>Dataset!AJ12</f>
        <v>427.4</v>
      </c>
      <c r="F12" s="5">
        <f>Dataset!AO12</f>
        <v>0</v>
      </c>
      <c r="G12" s="12">
        <f>Dataset!AY12</f>
        <v>30</v>
      </c>
      <c r="H12" s="195">
        <f>Dataset!BS12</f>
        <v>0</v>
      </c>
      <c r="I12" s="12">
        <f>Dataset!AT12</f>
        <v>634944.30000000005</v>
      </c>
      <c r="K12" s="12">
        <f t="shared" si="0"/>
        <v>-1911212.21422041</v>
      </c>
      <c r="L12" s="1">
        <f t="shared" si="1"/>
        <v>1983200.0593136896</v>
      </c>
      <c r="M12" s="1">
        <f t="shared" si="2"/>
        <v>0</v>
      </c>
      <c r="N12" s="1">
        <f t="shared" si="3"/>
        <v>4377869.5101424493</v>
      </c>
      <c r="O12" s="1">
        <f t="shared" si="6"/>
        <v>0</v>
      </c>
      <c r="P12" s="1">
        <f t="shared" si="4"/>
        <v>3080992.6907252143</v>
      </c>
      <c r="Q12" s="1">
        <f t="shared" si="7"/>
        <v>7530850.0459609441</v>
      </c>
      <c r="R12" s="1">
        <f t="shared" si="5"/>
        <v>171986.02001884952</v>
      </c>
      <c r="S12" s="105">
        <f t="shared" si="8"/>
        <v>2.2837530819126001E-2</v>
      </c>
      <c r="W12" s="5" t="s">
        <v>94</v>
      </c>
      <c r="X12" s="12">
        <v>-994447.30119688995</v>
      </c>
      <c r="Y12" s="5">
        <v>95857.368578493202</v>
      </c>
      <c r="Z12" s="5">
        <v>-10.3742395179833</v>
      </c>
      <c r="AA12" s="104">
        <v>3.7053793518137696E-18</v>
      </c>
    </row>
    <row r="13" spans="1:27">
      <c r="A13" s="11">
        <f>Dataset!A13</f>
        <v>41244</v>
      </c>
      <c r="B13" s="5">
        <f>Dataset!B13</f>
        <v>2012</v>
      </c>
      <c r="C13" s="5">
        <f>Dataset!C13</f>
        <v>12</v>
      </c>
      <c r="D13" s="5">
        <f>Dataset!K13</f>
        <v>8008484.3062420944</v>
      </c>
      <c r="E13" s="5">
        <f>Dataset!AJ13</f>
        <v>528.79999999999995</v>
      </c>
      <c r="F13" s="5">
        <f>Dataset!AO13</f>
        <v>0</v>
      </c>
      <c r="G13" s="12">
        <f>Dataset!AY13</f>
        <v>31</v>
      </c>
      <c r="H13" s="195">
        <f>Dataset!BS13</f>
        <v>0</v>
      </c>
      <c r="I13" s="12">
        <f>Dataset!AT13</f>
        <v>634944.30000000005</v>
      </c>
      <c r="K13" s="12">
        <f t="shared" si="0"/>
        <v>-1911212.21422041</v>
      </c>
      <c r="L13" s="1">
        <f t="shared" si="1"/>
        <v>2453711.2572884392</v>
      </c>
      <c r="M13" s="1">
        <f t="shared" si="2"/>
        <v>0</v>
      </c>
      <c r="N13" s="1">
        <f t="shared" si="3"/>
        <v>4523798.4938138649</v>
      </c>
      <c r="O13" s="1">
        <f t="shared" si="6"/>
        <v>0</v>
      </c>
      <c r="P13" s="1">
        <f t="shared" si="4"/>
        <v>3080992.6907252143</v>
      </c>
      <c r="Q13" s="1">
        <f t="shared" si="7"/>
        <v>8147290.2276071087</v>
      </c>
      <c r="R13" s="1">
        <f t="shared" si="5"/>
        <v>138805.92136501428</v>
      </c>
      <c r="S13" s="105">
        <f t="shared" si="8"/>
        <v>1.7037066004433003E-2</v>
      </c>
      <c r="W13" s="5" t="s">
        <v>69</v>
      </c>
      <c r="X13" s="12">
        <v>4.85238262746073</v>
      </c>
      <c r="Y13" s="5">
        <v>0.54095521258907897</v>
      </c>
      <c r="Z13" s="5">
        <v>8.9700265651136295</v>
      </c>
      <c r="AA13" s="104">
        <v>6.9036555319629501E-15</v>
      </c>
    </row>
    <row r="14" spans="1:27">
      <c r="A14" s="11">
        <f>Dataset!A14</f>
        <v>41275</v>
      </c>
      <c r="B14" s="5">
        <f>Dataset!B14</f>
        <v>2013</v>
      </c>
      <c r="C14" s="5">
        <f>Dataset!C14</f>
        <v>1</v>
      </c>
      <c r="D14" s="5">
        <f>Dataset!K14</f>
        <v>8692578.1217623129</v>
      </c>
      <c r="E14" s="5">
        <f>Dataset!AJ14</f>
        <v>636.79999999999995</v>
      </c>
      <c r="F14" s="5">
        <f>Dataset!AO14</f>
        <v>0</v>
      </c>
      <c r="G14" s="12">
        <f>Dataset!AY14</f>
        <v>31</v>
      </c>
      <c r="H14" s="195">
        <f>Dataset!BS14</f>
        <v>0</v>
      </c>
      <c r="I14" s="12">
        <f>Dataset!AT14</f>
        <v>643937</v>
      </c>
      <c r="K14" s="12">
        <f t="shared" si="0"/>
        <v>-1911212.21422041</v>
      </c>
      <c r="L14" s="1">
        <f t="shared" si="1"/>
        <v>2954847.4444804806</v>
      </c>
      <c r="M14" s="1">
        <f t="shared" si="2"/>
        <v>0</v>
      </c>
      <c r="N14" s="1">
        <f t="shared" si="3"/>
        <v>4523798.4938138649</v>
      </c>
      <c r="O14" s="1">
        <f t="shared" si="6"/>
        <v>0</v>
      </c>
      <c r="P14" s="1">
        <f t="shared" si="4"/>
        <v>3124628.7119791801</v>
      </c>
      <c r="Q14" s="1">
        <f t="shared" si="7"/>
        <v>8692062.4360531159</v>
      </c>
      <c r="R14" s="1">
        <f t="shared" si="5"/>
        <v>-515.68570919707417</v>
      </c>
      <c r="S14" s="105">
        <f t="shared" si="8"/>
        <v>5.9328348477813776E-5</v>
      </c>
      <c r="X14" s="12"/>
    </row>
    <row r="15" spans="1:27">
      <c r="A15" s="11">
        <f>Dataset!A15</f>
        <v>41306</v>
      </c>
      <c r="B15" s="5">
        <f>Dataset!B15</f>
        <v>2013</v>
      </c>
      <c r="C15" s="5">
        <f>Dataset!C15</f>
        <v>2</v>
      </c>
      <c r="D15" s="5">
        <f>Dataset!K15</f>
        <v>7930701.4310623128</v>
      </c>
      <c r="E15" s="5">
        <f>Dataset!AJ15</f>
        <v>625.99999999999989</v>
      </c>
      <c r="F15" s="5">
        <f>Dataset!AO15</f>
        <v>0</v>
      </c>
      <c r="G15" s="12">
        <f>Dataset!AY15</f>
        <v>28</v>
      </c>
      <c r="H15" s="195">
        <f>Dataset!BS15</f>
        <v>0</v>
      </c>
      <c r="I15" s="12">
        <f>Dataset!AT15</f>
        <v>643937</v>
      </c>
      <c r="K15" s="12">
        <f t="shared" si="0"/>
        <v>-1911212.21422041</v>
      </c>
      <c r="L15" s="1">
        <f t="shared" si="1"/>
        <v>2904733.8257612763</v>
      </c>
      <c r="M15" s="1">
        <f t="shared" si="2"/>
        <v>0</v>
      </c>
      <c r="N15" s="1">
        <f t="shared" si="3"/>
        <v>4086011.5427996195</v>
      </c>
      <c r="O15" s="1">
        <f t="shared" si="6"/>
        <v>0</v>
      </c>
      <c r="P15" s="1">
        <f t="shared" si="4"/>
        <v>3124628.7119791801</v>
      </c>
      <c r="Q15" s="1">
        <f t="shared" si="7"/>
        <v>8204161.8663196657</v>
      </c>
      <c r="R15" s="1">
        <f t="shared" si="5"/>
        <v>273460.43525735289</v>
      </c>
      <c r="S15" s="105">
        <f t="shared" si="8"/>
        <v>3.3331916131492112E-2</v>
      </c>
      <c r="W15" s="5" t="s">
        <v>135</v>
      </c>
      <c r="X15" s="12"/>
    </row>
    <row r="16" spans="1:27">
      <c r="A16" s="11">
        <f>Dataset!A16</f>
        <v>41334</v>
      </c>
      <c r="B16" s="5">
        <f>Dataset!B16</f>
        <v>2013</v>
      </c>
      <c r="C16" s="5">
        <f>Dataset!C16</f>
        <v>3</v>
      </c>
      <c r="D16" s="5">
        <f>Dataset!K16</f>
        <v>8016591.7657623123</v>
      </c>
      <c r="E16" s="5">
        <f>Dataset!AJ16</f>
        <v>516.10000000000014</v>
      </c>
      <c r="F16" s="5">
        <f>Dataset!AO16</f>
        <v>0</v>
      </c>
      <c r="G16" s="12">
        <f>Dataset!AY16</f>
        <v>31</v>
      </c>
      <c r="H16" s="195">
        <f>Dataset!BS16</f>
        <v>0</v>
      </c>
      <c r="I16" s="12">
        <f>Dataset!AT16</f>
        <v>643937</v>
      </c>
      <c r="K16" s="12">
        <f t="shared" si="0"/>
        <v>-1911212.21422041</v>
      </c>
      <c r="L16" s="1">
        <f t="shared" si="1"/>
        <v>2394781.3537945612</v>
      </c>
      <c r="M16" s="1">
        <f t="shared" si="2"/>
        <v>0</v>
      </c>
      <c r="N16" s="1">
        <f t="shared" si="3"/>
        <v>4523798.4938138649</v>
      </c>
      <c r="O16" s="1">
        <f t="shared" si="6"/>
        <v>0</v>
      </c>
      <c r="P16" s="1">
        <f t="shared" si="4"/>
        <v>3124628.7119791801</v>
      </c>
      <c r="Q16" s="1">
        <f t="shared" si="7"/>
        <v>8131996.3453671969</v>
      </c>
      <c r="R16" s="1">
        <f t="shared" si="5"/>
        <v>115404.57960488461</v>
      </c>
      <c r="S16" s="105">
        <f t="shared" si="8"/>
        <v>1.4191420495488868E-2</v>
      </c>
      <c r="W16" s="5" t="s">
        <v>136</v>
      </c>
      <c r="X16" s="12">
        <v>7751734.7077914802</v>
      </c>
      <c r="Y16" s="5" t="s">
        <v>137</v>
      </c>
      <c r="Z16" s="5">
        <v>817354.04214857204</v>
      </c>
    </row>
    <row r="17" spans="1:26">
      <c r="A17" s="11">
        <f>Dataset!A17</f>
        <v>41365</v>
      </c>
      <c r="B17" s="5">
        <f>Dataset!B17</f>
        <v>2013</v>
      </c>
      <c r="C17" s="5">
        <f>Dataset!C17</f>
        <v>4</v>
      </c>
      <c r="D17" s="5">
        <f>Dataset!K17</f>
        <v>7059066.7556623127</v>
      </c>
      <c r="E17" s="5">
        <f>Dataset!AJ17</f>
        <v>332.50000000000017</v>
      </c>
      <c r="F17" s="5">
        <f>Dataset!AO17</f>
        <v>0.80000000000000071</v>
      </c>
      <c r="G17" s="12">
        <f>Dataset!AY17</f>
        <v>30</v>
      </c>
      <c r="H17" s="195">
        <f>Dataset!BS17</f>
        <v>0</v>
      </c>
      <c r="I17" s="12">
        <f>Dataset!AT17</f>
        <v>643937</v>
      </c>
      <c r="K17" s="12">
        <f t="shared" si="0"/>
        <v>-1911212.21422041</v>
      </c>
      <c r="L17" s="1">
        <f t="shared" si="1"/>
        <v>1542849.8355680911</v>
      </c>
      <c r="M17" s="1">
        <f t="shared" si="2"/>
        <v>6160.3907519660061</v>
      </c>
      <c r="N17" s="1">
        <f t="shared" si="3"/>
        <v>4377869.5101424493</v>
      </c>
      <c r="O17" s="1">
        <f t="shared" si="6"/>
        <v>0</v>
      </c>
      <c r="P17" s="1">
        <f t="shared" si="4"/>
        <v>3124628.7119791801</v>
      </c>
      <c r="Q17" s="1">
        <f t="shared" si="7"/>
        <v>7140296.2342212759</v>
      </c>
      <c r="R17" s="1">
        <f t="shared" si="5"/>
        <v>81229.478558963165</v>
      </c>
      <c r="S17" s="105">
        <f t="shared" si="8"/>
        <v>1.1376205677525659E-2</v>
      </c>
      <c r="W17" s="5" t="s">
        <v>138</v>
      </c>
      <c r="X17" s="5">
        <v>3477108450798</v>
      </c>
      <c r="Y17" s="5" t="s">
        <v>139</v>
      </c>
      <c r="Z17" s="5">
        <v>174645.21557371499</v>
      </c>
    </row>
    <row r="18" spans="1:26">
      <c r="A18" s="11">
        <f>Dataset!A18</f>
        <v>41395</v>
      </c>
      <c r="B18" s="5">
        <f>Dataset!B18</f>
        <v>2013</v>
      </c>
      <c r="C18" s="5">
        <f>Dataset!C18</f>
        <v>5</v>
      </c>
      <c r="D18" s="5">
        <f>Dataset!K18</f>
        <v>6548073.4908623118</v>
      </c>
      <c r="E18" s="5">
        <f>Dataset!AJ18</f>
        <v>88.399999999999991</v>
      </c>
      <c r="F18" s="5">
        <f>Dataset!AO18</f>
        <v>73.899999999999991</v>
      </c>
      <c r="G18" s="12">
        <f>Dataset!AY18</f>
        <v>31</v>
      </c>
      <c r="H18" s="195">
        <f>Dataset!BS18</f>
        <v>0</v>
      </c>
      <c r="I18" s="12">
        <f>Dataset!AT18</f>
        <v>643937</v>
      </c>
      <c r="K18" s="12">
        <f t="shared" si="0"/>
        <v>-1911212.21422041</v>
      </c>
      <c r="L18" s="1">
        <f t="shared" si="1"/>
        <v>410189.24951644865</v>
      </c>
      <c r="M18" s="1">
        <f t="shared" si="2"/>
        <v>569066.09571285918</v>
      </c>
      <c r="N18" s="1">
        <f t="shared" si="3"/>
        <v>4523798.4938138649</v>
      </c>
      <c r="O18" s="1">
        <f t="shared" si="6"/>
        <v>0</v>
      </c>
      <c r="P18" s="1">
        <f t="shared" si="4"/>
        <v>3124628.7119791801</v>
      </c>
      <c r="Q18" s="1">
        <f t="shared" si="7"/>
        <v>6716470.3368019424</v>
      </c>
      <c r="R18" s="1">
        <f t="shared" si="5"/>
        <v>168396.84593963064</v>
      </c>
      <c r="S18" s="105">
        <f t="shared" si="8"/>
        <v>2.5072223578048742E-2</v>
      </c>
      <c r="W18" s="5" t="s">
        <v>140</v>
      </c>
      <c r="X18" s="5">
        <v>0.95635704551814404</v>
      </c>
      <c r="Y18" s="5" t="s">
        <v>141</v>
      </c>
      <c r="Z18" s="5">
        <v>0.95444288084788698</v>
      </c>
    </row>
    <row r="19" spans="1:26">
      <c r="A19" s="11">
        <f>Dataset!A19</f>
        <v>41426</v>
      </c>
      <c r="B19" s="5">
        <f>Dataset!B19</f>
        <v>2013</v>
      </c>
      <c r="C19" s="5">
        <f>Dataset!C19</f>
        <v>6</v>
      </c>
      <c r="D19" s="5">
        <f>Dataset!K19</f>
        <v>6690830.9947623136</v>
      </c>
      <c r="E19" s="5">
        <f>Dataset!AJ19</f>
        <v>26.7</v>
      </c>
      <c r="F19" s="5">
        <f>Dataset!AO19</f>
        <v>144.29999999999998</v>
      </c>
      <c r="G19" s="12">
        <f>Dataset!AY19</f>
        <v>30</v>
      </c>
      <c r="H19" s="195">
        <f>Dataset!BS19</f>
        <v>0</v>
      </c>
      <c r="I19" s="12">
        <f>Dataset!AT19</f>
        <v>643937</v>
      </c>
      <c r="K19" s="12">
        <f t="shared" si="0"/>
        <v>-1911212.21422041</v>
      </c>
      <c r="L19" s="1">
        <f t="shared" si="1"/>
        <v>123892.001833588</v>
      </c>
      <c r="M19" s="1">
        <f t="shared" si="2"/>
        <v>1111180.4818858672</v>
      </c>
      <c r="N19" s="1">
        <f t="shared" si="3"/>
        <v>4377869.5101424493</v>
      </c>
      <c r="O19" s="1">
        <f t="shared" si="6"/>
        <v>0</v>
      </c>
      <c r="P19" s="1">
        <f t="shared" si="4"/>
        <v>3124628.7119791801</v>
      </c>
      <c r="Q19" s="1">
        <f t="shared" si="7"/>
        <v>6826358.4916206747</v>
      </c>
      <c r="R19" s="1">
        <f t="shared" si="5"/>
        <v>135527.49685836118</v>
      </c>
      <c r="S19" s="105">
        <f t="shared" si="8"/>
        <v>1.9853556918336561E-2</v>
      </c>
      <c r="W19" s="5" t="s">
        <v>250</v>
      </c>
      <c r="X19" s="5">
        <v>426.67364199199699</v>
      </c>
      <c r="Y19" s="5" t="s">
        <v>142</v>
      </c>
      <c r="Z19" s="104">
        <v>4.8879904351600099E-72</v>
      </c>
    </row>
    <row r="20" spans="1:26">
      <c r="A20" s="11">
        <f>Dataset!A20</f>
        <v>41456</v>
      </c>
      <c r="B20" s="5">
        <f>Dataset!B20</f>
        <v>2013</v>
      </c>
      <c r="C20" s="5">
        <f>Dataset!C20</f>
        <v>7</v>
      </c>
      <c r="D20" s="5">
        <f>Dataset!K20</f>
        <v>7609432.4498623125</v>
      </c>
      <c r="E20" s="5">
        <f>Dataset!AJ20</f>
        <v>0.19999999999999929</v>
      </c>
      <c r="F20" s="5">
        <f>Dataset!AO20</f>
        <v>291.2000000000001</v>
      </c>
      <c r="G20" s="12">
        <f>Dataset!AY20</f>
        <v>31</v>
      </c>
      <c r="H20" s="195">
        <f>Dataset!BS20</f>
        <v>0</v>
      </c>
      <c r="I20" s="12">
        <f>Dataset!AT20</f>
        <v>643937</v>
      </c>
      <c r="K20" s="12">
        <f t="shared" si="0"/>
        <v>-1911212.21422041</v>
      </c>
      <c r="L20" s="1">
        <f t="shared" si="1"/>
        <v>928.02997628155481</v>
      </c>
      <c r="M20" s="1">
        <f t="shared" si="2"/>
        <v>2242382.233715625</v>
      </c>
      <c r="N20" s="1">
        <f t="shared" si="3"/>
        <v>4523798.4938138649</v>
      </c>
      <c r="O20" s="1">
        <f t="shared" si="6"/>
        <v>0</v>
      </c>
      <c r="P20" s="1">
        <f t="shared" si="4"/>
        <v>3124628.7119791801</v>
      </c>
      <c r="Q20" s="1">
        <f t="shared" si="7"/>
        <v>7980525.2552645411</v>
      </c>
      <c r="R20" s="1">
        <f t="shared" si="5"/>
        <v>371092.80540222861</v>
      </c>
      <c r="S20" s="105">
        <f t="shared" si="8"/>
        <v>4.6499797135210935E-2</v>
      </c>
      <c r="W20" s="5" t="s">
        <v>143</v>
      </c>
      <c r="X20" s="5">
        <v>6.1658619044215497E-3</v>
      </c>
      <c r="Y20" s="5" t="s">
        <v>144</v>
      </c>
      <c r="Z20" s="5">
        <v>1.98293904075143</v>
      </c>
    </row>
    <row r="21" spans="1:26">
      <c r="A21" s="11">
        <f>Dataset!A21</f>
        <v>41487</v>
      </c>
      <c r="B21" s="5">
        <f>Dataset!B21</f>
        <v>2013</v>
      </c>
      <c r="C21" s="5">
        <f>Dataset!C21</f>
        <v>8</v>
      </c>
      <c r="D21" s="5">
        <f>Dataset!K21</f>
        <v>7278736.166662313</v>
      </c>
      <c r="E21" s="5">
        <f>Dataset!AJ21</f>
        <v>1.0999999999999996</v>
      </c>
      <c r="F21" s="5">
        <f>Dataset!AO21</f>
        <v>225.1</v>
      </c>
      <c r="G21" s="12">
        <f>Dataset!AY21</f>
        <v>31</v>
      </c>
      <c r="H21" s="195">
        <f>Dataset!BS21</f>
        <v>0</v>
      </c>
      <c r="I21" s="12">
        <f>Dataset!AT21</f>
        <v>643937</v>
      </c>
      <c r="K21" s="12">
        <f t="shared" si="0"/>
        <v>-1911212.21422041</v>
      </c>
      <c r="L21" s="1">
        <f t="shared" si="1"/>
        <v>5104.1648695485674</v>
      </c>
      <c r="M21" s="1">
        <f t="shared" si="2"/>
        <v>1733379.9478344333</v>
      </c>
      <c r="N21" s="1">
        <f t="shared" si="3"/>
        <v>4523798.4938138649</v>
      </c>
      <c r="O21" s="1">
        <f t="shared" si="6"/>
        <v>0</v>
      </c>
      <c r="P21" s="1">
        <f t="shared" si="4"/>
        <v>3124628.7119791801</v>
      </c>
      <c r="Q21" s="1">
        <f t="shared" si="7"/>
        <v>7475699.1042766161</v>
      </c>
      <c r="R21" s="1">
        <f t="shared" si="5"/>
        <v>196962.93761430308</v>
      </c>
      <c r="S21" s="105">
        <f t="shared" si="8"/>
        <v>2.6347092742353244E-2</v>
      </c>
    </row>
    <row r="22" spans="1:26">
      <c r="A22" s="11">
        <f>Dataset!A22</f>
        <v>41518</v>
      </c>
      <c r="B22" s="5">
        <f>Dataset!B22</f>
        <v>2013</v>
      </c>
      <c r="C22" s="5">
        <f>Dataset!C22</f>
        <v>9</v>
      </c>
      <c r="D22" s="5">
        <f>Dataset!K22</f>
        <v>6625892.8788623121</v>
      </c>
      <c r="E22" s="5">
        <f>Dataset!AJ22</f>
        <v>83.300000000000011</v>
      </c>
      <c r="F22" s="5">
        <f>Dataset!AO22</f>
        <v>92.199999999999989</v>
      </c>
      <c r="G22" s="12">
        <f>Dataset!AY22</f>
        <v>30</v>
      </c>
      <c r="H22" s="195">
        <f>Dataset!BS22</f>
        <v>0</v>
      </c>
      <c r="I22" s="12">
        <f>Dataset!AT22</f>
        <v>643937</v>
      </c>
      <c r="K22" s="12">
        <f t="shared" si="0"/>
        <v>-1911212.21422041</v>
      </c>
      <c r="L22" s="1">
        <f t="shared" si="1"/>
        <v>386524.48512126901</v>
      </c>
      <c r="M22" s="1">
        <f t="shared" si="2"/>
        <v>709985.03416408144</v>
      </c>
      <c r="N22" s="1">
        <f t="shared" si="3"/>
        <v>4377869.5101424493</v>
      </c>
      <c r="O22" s="1">
        <f t="shared" si="6"/>
        <v>0</v>
      </c>
      <c r="P22" s="1">
        <f t="shared" si="4"/>
        <v>3124628.7119791801</v>
      </c>
      <c r="Q22" s="1">
        <f t="shared" si="7"/>
        <v>6687795.5271865698</v>
      </c>
      <c r="R22" s="1">
        <f t="shared" si="5"/>
        <v>61902.648324257694</v>
      </c>
      <c r="S22" s="105">
        <f t="shared" si="8"/>
        <v>9.2560617430089073E-3</v>
      </c>
      <c r="Z22" s="104"/>
    </row>
    <row r="23" spans="1:26">
      <c r="A23" s="11">
        <f>Dataset!A23</f>
        <v>41548</v>
      </c>
      <c r="B23" s="5">
        <f>Dataset!B23</f>
        <v>2013</v>
      </c>
      <c r="C23" s="5">
        <f>Dataset!C23</f>
        <v>10</v>
      </c>
      <c r="D23" s="5">
        <f>Dataset!K23</f>
        <v>6618667.4886623127</v>
      </c>
      <c r="E23" s="5">
        <f>Dataset!AJ23</f>
        <v>175.5</v>
      </c>
      <c r="F23" s="5">
        <f>Dataset!AO23</f>
        <v>34.099999999999994</v>
      </c>
      <c r="G23" s="12">
        <f>Dataset!AY23</f>
        <v>31</v>
      </c>
      <c r="H23" s="195">
        <f>Dataset!BS23</f>
        <v>0</v>
      </c>
      <c r="I23" s="12">
        <f>Dataset!AT23</f>
        <v>643937</v>
      </c>
      <c r="K23" s="12">
        <f t="shared" si="0"/>
        <v>-1911212.21422041</v>
      </c>
      <c r="L23" s="1">
        <f t="shared" si="1"/>
        <v>814346.3041870672</v>
      </c>
      <c r="M23" s="1">
        <f t="shared" si="2"/>
        <v>262586.65580255073</v>
      </c>
      <c r="N23" s="1">
        <f t="shared" si="3"/>
        <v>4523798.4938138649</v>
      </c>
      <c r="O23" s="1">
        <f t="shared" si="6"/>
        <v>0</v>
      </c>
      <c r="P23" s="1">
        <f t="shared" si="4"/>
        <v>3124628.7119791801</v>
      </c>
      <c r="Q23" s="1">
        <f t="shared" si="7"/>
        <v>6814147.9515622528</v>
      </c>
      <c r="R23" s="1">
        <f t="shared" si="5"/>
        <v>195480.46289994009</v>
      </c>
      <c r="S23" s="105">
        <f t="shared" si="8"/>
        <v>2.8687440350502379E-2</v>
      </c>
    </row>
    <row r="24" spans="1:26">
      <c r="A24" s="11">
        <f>Dataset!A24</f>
        <v>41579</v>
      </c>
      <c r="B24" s="5">
        <f>Dataset!B24</f>
        <v>2013</v>
      </c>
      <c r="C24" s="5">
        <f>Dataset!C24</f>
        <v>11</v>
      </c>
      <c r="D24" s="5">
        <f>Dataset!K24</f>
        <v>7394646.1028623125</v>
      </c>
      <c r="E24" s="5">
        <f>Dataset!AJ24</f>
        <v>430.90000000000003</v>
      </c>
      <c r="F24" s="5">
        <f>Dataset!AO24</f>
        <v>2</v>
      </c>
      <c r="G24" s="12">
        <f>Dataset!AY24</f>
        <v>30</v>
      </c>
      <c r="H24" s="195">
        <f>Dataset!BS24</f>
        <v>0</v>
      </c>
      <c r="I24" s="12">
        <f>Dataset!AT24</f>
        <v>643937</v>
      </c>
      <c r="K24" s="12">
        <f t="shared" si="0"/>
        <v>-1911212.21422041</v>
      </c>
      <c r="L24" s="1">
        <f t="shared" si="1"/>
        <v>1999440.583898617</v>
      </c>
      <c r="M24" s="1">
        <f t="shared" si="2"/>
        <v>15400.976879915001</v>
      </c>
      <c r="N24" s="1">
        <f t="shared" si="3"/>
        <v>4377869.5101424493</v>
      </c>
      <c r="O24" s="1">
        <f t="shared" si="6"/>
        <v>0</v>
      </c>
      <c r="P24" s="1">
        <f t="shared" si="4"/>
        <v>3124628.7119791801</v>
      </c>
      <c r="Q24" s="1">
        <f t="shared" si="7"/>
        <v>7606127.5686797518</v>
      </c>
      <c r="R24" s="1">
        <f t="shared" si="5"/>
        <v>211481.46581743937</v>
      </c>
      <c r="S24" s="105">
        <f t="shared" si="8"/>
        <v>2.7804091360269897E-2</v>
      </c>
    </row>
    <row r="25" spans="1:26">
      <c r="A25" s="11">
        <f>Dataset!A25</f>
        <v>41609</v>
      </c>
      <c r="B25" s="5">
        <f>Dataset!B25</f>
        <v>2013</v>
      </c>
      <c r="C25" s="5">
        <f>Dataset!C25</f>
        <v>12</v>
      </c>
      <c r="D25" s="5">
        <f>Dataset!K25</f>
        <v>8288097.326762314</v>
      </c>
      <c r="E25" s="5">
        <f>Dataset!AJ25</f>
        <v>666.60000000000014</v>
      </c>
      <c r="F25" s="5">
        <f>Dataset!AO25</f>
        <v>0</v>
      </c>
      <c r="G25" s="12">
        <f>Dataset!AY25</f>
        <v>31</v>
      </c>
      <c r="H25" s="195">
        <f>Dataset!BS25</f>
        <v>0</v>
      </c>
      <c r="I25" s="12">
        <f>Dataset!AT25</f>
        <v>643937</v>
      </c>
      <c r="K25" s="12">
        <f t="shared" si="0"/>
        <v>-1911212.21422041</v>
      </c>
      <c r="L25" s="1">
        <f t="shared" si="1"/>
        <v>3093123.9109464339</v>
      </c>
      <c r="M25" s="1">
        <f t="shared" si="2"/>
        <v>0</v>
      </c>
      <c r="N25" s="1">
        <f t="shared" si="3"/>
        <v>4523798.4938138649</v>
      </c>
      <c r="O25" s="1">
        <f t="shared" si="6"/>
        <v>0</v>
      </c>
      <c r="P25" s="1">
        <f t="shared" si="4"/>
        <v>3124628.7119791801</v>
      </c>
      <c r="Q25" s="1">
        <f t="shared" si="7"/>
        <v>8830338.9025190696</v>
      </c>
      <c r="R25" s="1">
        <f t="shared" si="5"/>
        <v>542241.57575675566</v>
      </c>
      <c r="S25" s="105">
        <f t="shared" si="8"/>
        <v>6.1406655140049948E-2</v>
      </c>
    </row>
    <row r="26" spans="1:26">
      <c r="A26" s="11">
        <f>Dataset!A26</f>
        <v>41640</v>
      </c>
      <c r="B26" s="5">
        <f>Dataset!B26</f>
        <v>2014</v>
      </c>
      <c r="C26" s="5">
        <f>Dataset!C26</f>
        <v>1</v>
      </c>
      <c r="D26" s="5">
        <f>Dataset!K26</f>
        <v>9988749.2108940259</v>
      </c>
      <c r="E26" s="5">
        <f>Dataset!AJ26</f>
        <v>782.19999999999982</v>
      </c>
      <c r="F26" s="5">
        <f>Dataset!AO26</f>
        <v>0</v>
      </c>
      <c r="G26" s="12">
        <f>Dataset!AY26</f>
        <v>31</v>
      </c>
      <c r="H26" s="195">
        <f>Dataset!BS26</f>
        <v>0</v>
      </c>
      <c r="I26" s="12">
        <f>Dataset!AT26</f>
        <v>659861.19999999995</v>
      </c>
      <c r="K26" s="12">
        <f t="shared" si="0"/>
        <v>-1911212.21422041</v>
      </c>
      <c r="L26" s="1">
        <f t="shared" si="1"/>
        <v>3629525.2372371727</v>
      </c>
      <c r="M26" s="1">
        <f t="shared" si="2"/>
        <v>0</v>
      </c>
      <c r="N26" s="1">
        <f t="shared" si="3"/>
        <v>4523798.4938138649</v>
      </c>
      <c r="O26" s="1">
        <f t="shared" si="6"/>
        <v>0</v>
      </c>
      <c r="P26" s="1">
        <f t="shared" si="4"/>
        <v>3201899.0234153899</v>
      </c>
      <c r="Q26" s="1">
        <f t="shared" si="7"/>
        <v>9444010.5402460173</v>
      </c>
      <c r="R26" s="1">
        <f t="shared" si="5"/>
        <v>-544738.67064800858</v>
      </c>
      <c r="S26" s="105">
        <f t="shared" si="8"/>
        <v>5.7680862206430587E-2</v>
      </c>
    </row>
    <row r="27" spans="1:26">
      <c r="A27" s="11">
        <f>Dataset!A27</f>
        <v>41671</v>
      </c>
      <c r="B27" s="5">
        <f>Dataset!B27</f>
        <v>2014</v>
      </c>
      <c r="C27" s="5">
        <f>Dataset!C27</f>
        <v>2</v>
      </c>
      <c r="D27" s="5">
        <f>Dataset!K27</f>
        <v>8934920.7579940259</v>
      </c>
      <c r="E27" s="5">
        <f>Dataset!AJ27</f>
        <v>704.09999999999991</v>
      </c>
      <c r="F27" s="5">
        <f>Dataset!AO27</f>
        <v>0</v>
      </c>
      <c r="G27" s="12">
        <f>Dataset!AY27</f>
        <v>28</v>
      </c>
      <c r="H27" s="195">
        <f>Dataset!BS27</f>
        <v>0</v>
      </c>
      <c r="I27" s="12">
        <f>Dataset!AT27</f>
        <v>659861.19999999995</v>
      </c>
      <c r="K27" s="12">
        <f t="shared" si="0"/>
        <v>-1911212.21422041</v>
      </c>
      <c r="L27" s="1">
        <f t="shared" si="1"/>
        <v>3267129.5314992247</v>
      </c>
      <c r="M27" s="1">
        <f t="shared" si="2"/>
        <v>0</v>
      </c>
      <c r="N27" s="1">
        <f t="shared" si="3"/>
        <v>4086011.5427996195</v>
      </c>
      <c r="O27" s="1">
        <f t="shared" si="6"/>
        <v>0</v>
      </c>
      <c r="P27" s="1">
        <f t="shared" si="4"/>
        <v>3201899.0234153899</v>
      </c>
      <c r="Q27" s="1">
        <f t="shared" si="7"/>
        <v>8643827.8834938239</v>
      </c>
      <c r="R27" s="1">
        <f t="shared" si="5"/>
        <v>-291092.87450020202</v>
      </c>
      <c r="S27" s="105">
        <f t="shared" si="8"/>
        <v>3.3676384863709559E-2</v>
      </c>
    </row>
    <row r="28" spans="1:26">
      <c r="A28" s="11">
        <f>Dataset!A28</f>
        <v>41699</v>
      </c>
      <c r="B28" s="5">
        <f>Dataset!B28</f>
        <v>2014</v>
      </c>
      <c r="C28" s="5">
        <f>Dataset!C28</f>
        <v>3</v>
      </c>
      <c r="D28" s="5">
        <f>Dataset!K28</f>
        <v>9083539.4957940262</v>
      </c>
      <c r="E28" s="5">
        <f>Dataset!AJ28</f>
        <v>664.5</v>
      </c>
      <c r="F28" s="5">
        <f>Dataset!AO28</f>
        <v>0</v>
      </c>
      <c r="G28" s="12">
        <f>Dataset!AY28</f>
        <v>31</v>
      </c>
      <c r="H28" s="195">
        <f>Dataset!BS28</f>
        <v>0</v>
      </c>
      <c r="I28" s="12">
        <f>Dataset!AT28</f>
        <v>659861.19999999995</v>
      </c>
      <c r="K28" s="12">
        <f t="shared" si="0"/>
        <v>-1911212.21422041</v>
      </c>
      <c r="L28" s="1">
        <f t="shared" si="1"/>
        <v>3083379.5961954766</v>
      </c>
      <c r="M28" s="1">
        <f t="shared" si="2"/>
        <v>0</v>
      </c>
      <c r="N28" s="1">
        <f t="shared" si="3"/>
        <v>4523798.4938138649</v>
      </c>
      <c r="O28" s="1">
        <f t="shared" si="6"/>
        <v>0</v>
      </c>
      <c r="P28" s="1">
        <f t="shared" si="4"/>
        <v>3201899.0234153899</v>
      </c>
      <c r="Q28" s="1">
        <f t="shared" si="7"/>
        <v>8897864.8992043212</v>
      </c>
      <c r="R28" s="1">
        <f t="shared" si="5"/>
        <v>-185674.59658970498</v>
      </c>
      <c r="S28" s="105">
        <f t="shared" si="8"/>
        <v>2.0867320272114791E-2</v>
      </c>
    </row>
    <row r="29" spans="1:26">
      <c r="A29" s="11">
        <f>Dataset!A29</f>
        <v>41730</v>
      </c>
      <c r="B29" s="5">
        <f>Dataset!B29</f>
        <v>2014</v>
      </c>
      <c r="C29" s="5">
        <f>Dataset!C29</f>
        <v>4</v>
      </c>
      <c r="D29" s="5">
        <f>Dataset!K29</f>
        <v>7471400.6048940262</v>
      </c>
      <c r="E29" s="5">
        <f>Dataset!AJ29</f>
        <v>328.4</v>
      </c>
      <c r="F29" s="5">
        <f>Dataset!AO29</f>
        <v>0.69999999999999929</v>
      </c>
      <c r="G29" s="12">
        <f>Dataset!AY29</f>
        <v>30</v>
      </c>
      <c r="H29" s="195">
        <f>Dataset!BS29</f>
        <v>0</v>
      </c>
      <c r="I29" s="12">
        <f>Dataset!AT29</f>
        <v>659861.19999999995</v>
      </c>
      <c r="K29" s="12">
        <f t="shared" si="0"/>
        <v>-1911212.21422041</v>
      </c>
      <c r="L29" s="1">
        <f t="shared" si="1"/>
        <v>1523825.2210543184</v>
      </c>
      <c r="M29" s="1">
        <f t="shared" si="2"/>
        <v>5390.3419079702444</v>
      </c>
      <c r="N29" s="1">
        <f t="shared" si="3"/>
        <v>4377869.5101424493</v>
      </c>
      <c r="O29" s="1">
        <f t="shared" si="6"/>
        <v>0</v>
      </c>
      <c r="P29" s="1">
        <f t="shared" si="4"/>
        <v>3201899.0234153899</v>
      </c>
      <c r="Q29" s="1">
        <f t="shared" si="7"/>
        <v>7197771.8822997175</v>
      </c>
      <c r="R29" s="1">
        <f t="shared" si="5"/>
        <v>-273628.72259430867</v>
      </c>
      <c r="S29" s="105">
        <f t="shared" si="8"/>
        <v>3.8015753634426545E-2</v>
      </c>
    </row>
    <row r="30" spans="1:26">
      <c r="A30" s="11">
        <f>Dataset!A30</f>
        <v>41760</v>
      </c>
      <c r="B30" s="5">
        <f>Dataset!B30</f>
        <v>2014</v>
      </c>
      <c r="C30" s="5">
        <f>Dataset!C30</f>
        <v>5</v>
      </c>
      <c r="D30" s="5">
        <f>Dataset!K30</f>
        <v>6839623.9084940264</v>
      </c>
      <c r="E30" s="5">
        <f>Dataset!AJ30</f>
        <v>110.40000000000002</v>
      </c>
      <c r="F30" s="5">
        <f>Dataset!AO30</f>
        <v>60.800000000000018</v>
      </c>
      <c r="G30" s="12">
        <f>Dataset!AY30</f>
        <v>31</v>
      </c>
      <c r="H30" s="195">
        <f>Dataset!BS30</f>
        <v>0</v>
      </c>
      <c r="I30" s="12">
        <f>Dataset!AT30</f>
        <v>659861.19999999995</v>
      </c>
      <c r="K30" s="12">
        <f t="shared" si="0"/>
        <v>-1911212.21422041</v>
      </c>
      <c r="L30" s="1">
        <f t="shared" si="1"/>
        <v>512272.54690742015</v>
      </c>
      <c r="M30" s="1">
        <f t="shared" si="2"/>
        <v>468189.69714941614</v>
      </c>
      <c r="N30" s="1">
        <f t="shared" si="3"/>
        <v>4523798.4938138649</v>
      </c>
      <c r="O30" s="1">
        <f t="shared" si="6"/>
        <v>0</v>
      </c>
      <c r="P30" s="1">
        <f t="shared" si="4"/>
        <v>3201899.0234153899</v>
      </c>
      <c r="Q30" s="1">
        <f t="shared" si="7"/>
        <v>6794947.5470656808</v>
      </c>
      <c r="R30" s="1">
        <f t="shared" si="5"/>
        <v>-44676.361428345554</v>
      </c>
      <c r="S30" s="105">
        <f t="shared" si="8"/>
        <v>6.5749383816271724E-3</v>
      </c>
    </row>
    <row r="31" spans="1:26">
      <c r="A31" s="11">
        <f>Dataset!A31</f>
        <v>41791</v>
      </c>
      <c r="B31" s="5">
        <f>Dataset!B31</f>
        <v>2014</v>
      </c>
      <c r="C31" s="5">
        <f>Dataset!C31</f>
        <v>6</v>
      </c>
      <c r="D31" s="5">
        <f>Dataset!K31</f>
        <v>6992422.3415940264</v>
      </c>
      <c r="E31" s="5">
        <f>Dataset!AJ31</f>
        <v>12.299999999999999</v>
      </c>
      <c r="F31" s="5">
        <f>Dataset!AO31</f>
        <v>170.10000000000002</v>
      </c>
      <c r="G31" s="12">
        <f>Dataset!AY31</f>
        <v>30</v>
      </c>
      <c r="H31" s="195">
        <f>Dataset!BS31</f>
        <v>0</v>
      </c>
      <c r="I31" s="12">
        <f>Dataset!AT31</f>
        <v>659861.19999999995</v>
      </c>
      <c r="K31" s="12">
        <f t="shared" si="0"/>
        <v>-1911212.21422041</v>
      </c>
      <c r="L31" s="1">
        <f t="shared" si="1"/>
        <v>57073.843541315815</v>
      </c>
      <c r="M31" s="1">
        <f t="shared" si="2"/>
        <v>1309853.083636771</v>
      </c>
      <c r="N31" s="1">
        <f t="shared" si="3"/>
        <v>4377869.5101424493</v>
      </c>
      <c r="O31" s="1">
        <f t="shared" si="6"/>
        <v>0</v>
      </c>
      <c r="P31" s="1">
        <f t="shared" si="4"/>
        <v>3201899.0234153899</v>
      </c>
      <c r="Q31" s="1">
        <f t="shared" si="7"/>
        <v>7035483.2465155162</v>
      </c>
      <c r="R31" s="1">
        <f t="shared" si="5"/>
        <v>43060.904921489768</v>
      </c>
      <c r="S31" s="105">
        <f t="shared" si="8"/>
        <v>6.1205326503785884E-3</v>
      </c>
    </row>
    <row r="32" spans="1:26">
      <c r="A32" s="11">
        <f>Dataset!A32</f>
        <v>41821</v>
      </c>
      <c r="B32" s="5">
        <f>Dataset!B32</f>
        <v>2014</v>
      </c>
      <c r="C32" s="5">
        <f>Dataset!C32</f>
        <v>7</v>
      </c>
      <c r="D32" s="5">
        <f>Dataset!K32</f>
        <v>7454634.9496940263</v>
      </c>
      <c r="E32" s="5">
        <f>Dataset!AJ32</f>
        <v>1.5</v>
      </c>
      <c r="F32" s="5">
        <f>Dataset!AO32</f>
        <v>219.2</v>
      </c>
      <c r="G32" s="12">
        <f>Dataset!AY32</f>
        <v>31</v>
      </c>
      <c r="H32" s="195">
        <f>Dataset!BS32</f>
        <v>0</v>
      </c>
      <c r="I32" s="12">
        <f>Dataset!AT32</f>
        <v>659861.19999999995</v>
      </c>
      <c r="K32" s="12">
        <f t="shared" si="0"/>
        <v>-1911212.21422041</v>
      </c>
      <c r="L32" s="1">
        <f t="shared" si="1"/>
        <v>6960.2248221116861</v>
      </c>
      <c r="M32" s="1">
        <f t="shared" si="2"/>
        <v>1687947.066038684</v>
      </c>
      <c r="N32" s="1">
        <f t="shared" si="3"/>
        <v>4523798.4938138649</v>
      </c>
      <c r="O32" s="1">
        <f t="shared" si="6"/>
        <v>0</v>
      </c>
      <c r="P32" s="1">
        <f t="shared" si="4"/>
        <v>3201899.0234153899</v>
      </c>
      <c r="Q32" s="1">
        <f t="shared" si="7"/>
        <v>7509392.5938696414</v>
      </c>
      <c r="R32" s="1">
        <f t="shared" si="5"/>
        <v>54757.644175615162</v>
      </c>
      <c r="S32" s="105">
        <f t="shared" si="8"/>
        <v>7.2918872586734971E-3</v>
      </c>
    </row>
    <row r="33" spans="1:19">
      <c r="A33" s="11">
        <f>Dataset!A33</f>
        <v>41852</v>
      </c>
      <c r="B33" s="5">
        <f>Dataset!B33</f>
        <v>2014</v>
      </c>
      <c r="C33" s="5">
        <f>Dataset!C33</f>
        <v>8</v>
      </c>
      <c r="D33" s="5">
        <f>Dataset!K33</f>
        <v>7416488.4797940264</v>
      </c>
      <c r="E33" s="5">
        <f>Dataset!AJ33</f>
        <v>5.8000000000000007</v>
      </c>
      <c r="F33" s="5">
        <f>Dataset!AO33</f>
        <v>209.69999999999996</v>
      </c>
      <c r="G33" s="12">
        <f>Dataset!AY33</f>
        <v>31</v>
      </c>
      <c r="H33" s="195">
        <f>Dataset!BS33</f>
        <v>0</v>
      </c>
      <c r="I33" s="12">
        <f>Dataset!AT33</f>
        <v>659861.19999999995</v>
      </c>
      <c r="K33" s="12">
        <f t="shared" si="0"/>
        <v>-1911212.21422041</v>
      </c>
      <c r="L33" s="1">
        <f t="shared" si="1"/>
        <v>26912.869312165189</v>
      </c>
      <c r="M33" s="1">
        <f t="shared" si="2"/>
        <v>1614792.4258590876</v>
      </c>
      <c r="N33" s="1">
        <f t="shared" si="3"/>
        <v>4523798.4938138649</v>
      </c>
      <c r="O33" s="1">
        <f t="shared" si="6"/>
        <v>0</v>
      </c>
      <c r="P33" s="1">
        <f t="shared" si="4"/>
        <v>3201899.0234153899</v>
      </c>
      <c r="Q33" s="1">
        <f t="shared" si="7"/>
        <v>7456190.5981800985</v>
      </c>
      <c r="R33" s="1">
        <f t="shared" si="5"/>
        <v>39702.118386072107</v>
      </c>
      <c r="S33" s="105">
        <f t="shared" si="8"/>
        <v>5.3247188176443038E-3</v>
      </c>
    </row>
    <row r="34" spans="1:19">
      <c r="A34" s="11">
        <f>Dataset!A34</f>
        <v>41883</v>
      </c>
      <c r="B34" s="5">
        <f>Dataset!B34</f>
        <v>2014</v>
      </c>
      <c r="C34" s="5">
        <f>Dataset!C34</f>
        <v>9</v>
      </c>
      <c r="D34" s="5">
        <f>Dataset!K34</f>
        <v>6927804.9839940257</v>
      </c>
      <c r="E34" s="5">
        <f>Dataset!AJ34</f>
        <v>58.999999999999986</v>
      </c>
      <c r="F34" s="5">
        <f>Dataset!AO34</f>
        <v>117.6</v>
      </c>
      <c r="G34" s="12">
        <f>Dataset!AY34</f>
        <v>30</v>
      </c>
      <c r="H34" s="195">
        <f>Dataset!BS34</f>
        <v>0</v>
      </c>
      <c r="I34" s="12">
        <f>Dataset!AT34</f>
        <v>659861.19999999995</v>
      </c>
      <c r="K34" s="12">
        <f t="shared" ref="K34:K65" si="9">$X$8</f>
        <v>-1911212.21422041</v>
      </c>
      <c r="L34" s="1">
        <f t="shared" ref="L34:L65" si="10">E34*$X$9</f>
        <v>273768.84300305956</v>
      </c>
      <c r="M34" s="1">
        <f t="shared" ref="M34:M65" si="11">F34*$X$10</f>
        <v>905577.44053900195</v>
      </c>
      <c r="N34" s="1">
        <f t="shared" ref="N34:N65" si="12">G34*$X$11</f>
        <v>4377869.5101424493</v>
      </c>
      <c r="O34" s="1">
        <f t="shared" si="6"/>
        <v>0</v>
      </c>
      <c r="P34" s="1">
        <f t="shared" ref="P34:P65" si="13">I34*$X$13</f>
        <v>3201899.0234153899</v>
      </c>
      <c r="Q34" s="1">
        <f t="shared" si="7"/>
        <v>6847902.6028794907</v>
      </c>
      <c r="R34" s="1">
        <f t="shared" ref="R34:R65" si="14">Q34-D34</f>
        <v>-79902.381114535034</v>
      </c>
      <c r="S34" s="105">
        <f t="shared" si="8"/>
        <v>1.1668153849170795E-2</v>
      </c>
    </row>
    <row r="35" spans="1:19">
      <c r="A35" s="11">
        <f>Dataset!A35</f>
        <v>41913</v>
      </c>
      <c r="B35" s="5">
        <f>Dataset!B35</f>
        <v>2014</v>
      </c>
      <c r="C35" s="5">
        <f>Dataset!C35</f>
        <v>10</v>
      </c>
      <c r="D35" s="5">
        <f>Dataset!K35</f>
        <v>6963024.5938940272</v>
      </c>
      <c r="E35" s="5">
        <f>Dataset!AJ35</f>
        <v>160.60000000000005</v>
      </c>
      <c r="F35" s="5">
        <f>Dataset!AO35</f>
        <v>40.200000000000003</v>
      </c>
      <c r="G35" s="12">
        <f>Dataset!AY35</f>
        <v>31</v>
      </c>
      <c r="H35" s="195">
        <f>Dataset!BS35</f>
        <v>0</v>
      </c>
      <c r="I35" s="12">
        <f>Dataset!AT35</f>
        <v>659861.19999999995</v>
      </c>
      <c r="K35" s="12">
        <f t="shared" si="9"/>
        <v>-1911212.21422041</v>
      </c>
      <c r="L35" s="1">
        <f t="shared" si="10"/>
        <v>745208.07095409138</v>
      </c>
      <c r="M35" s="1">
        <f t="shared" si="11"/>
        <v>309559.63528629154</v>
      </c>
      <c r="N35" s="1">
        <f t="shared" si="12"/>
        <v>4523798.4938138649</v>
      </c>
      <c r="O35" s="1">
        <f t="shared" si="6"/>
        <v>0</v>
      </c>
      <c r="P35" s="1">
        <f t="shared" si="13"/>
        <v>3201899.0234153899</v>
      </c>
      <c r="Q35" s="1">
        <f t="shared" si="7"/>
        <v>6869253.0092492271</v>
      </c>
      <c r="R35" s="1">
        <f t="shared" si="14"/>
        <v>-93771.584644800052</v>
      </c>
      <c r="S35" s="105">
        <f t="shared" si="8"/>
        <v>1.3650914374319834E-2</v>
      </c>
    </row>
    <row r="36" spans="1:19">
      <c r="A36" s="11">
        <f>Dataset!A36</f>
        <v>41944</v>
      </c>
      <c r="B36" s="5">
        <f>Dataset!B36</f>
        <v>2014</v>
      </c>
      <c r="C36" s="5">
        <f>Dataset!C36</f>
        <v>11</v>
      </c>
      <c r="D36" s="5">
        <f>Dataset!K36</f>
        <v>7769142.098894028</v>
      </c>
      <c r="E36" s="5">
        <f>Dataset!AJ36</f>
        <v>400.2000000000001</v>
      </c>
      <c r="F36" s="5">
        <f>Dataset!AO36</f>
        <v>0</v>
      </c>
      <c r="G36" s="12">
        <f>Dataset!AY36</f>
        <v>30</v>
      </c>
      <c r="H36" s="195">
        <f>Dataset!BS36</f>
        <v>0</v>
      </c>
      <c r="I36" s="12">
        <f>Dataset!AT36</f>
        <v>659861.19999999995</v>
      </c>
      <c r="K36" s="12">
        <f t="shared" si="9"/>
        <v>-1911212.21422041</v>
      </c>
      <c r="L36" s="1">
        <f t="shared" si="10"/>
        <v>1856987.9825393981</v>
      </c>
      <c r="M36" s="1">
        <f t="shared" si="11"/>
        <v>0</v>
      </c>
      <c r="N36" s="1">
        <f t="shared" si="12"/>
        <v>4377869.5101424493</v>
      </c>
      <c r="O36" s="1">
        <f t="shared" si="6"/>
        <v>0</v>
      </c>
      <c r="P36" s="1">
        <f t="shared" si="13"/>
        <v>3201899.0234153899</v>
      </c>
      <c r="Q36" s="1">
        <f t="shared" si="7"/>
        <v>7525544.3018768281</v>
      </c>
      <c r="R36" s="1">
        <f t="shared" si="14"/>
        <v>-243597.79701719992</v>
      </c>
      <c r="S36" s="105">
        <f t="shared" si="8"/>
        <v>3.2369458904978873E-2</v>
      </c>
    </row>
    <row r="37" spans="1:19">
      <c r="A37" s="11">
        <f>Dataset!A37</f>
        <v>41974</v>
      </c>
      <c r="B37" s="5">
        <f>Dataset!B37</f>
        <v>2014</v>
      </c>
      <c r="C37" s="5">
        <f>Dataset!C37</f>
        <v>12</v>
      </c>
      <c r="D37" s="5">
        <f>Dataset!K37</f>
        <v>8556821.8163940273</v>
      </c>
      <c r="E37" s="5">
        <f>Dataset!AJ37</f>
        <v>534.9</v>
      </c>
      <c r="F37" s="5">
        <f>Dataset!AO37</f>
        <v>0</v>
      </c>
      <c r="G37" s="12">
        <f>Dataset!AY37</f>
        <v>31</v>
      </c>
      <c r="H37" s="195">
        <f>Dataset!BS37</f>
        <v>0</v>
      </c>
      <c r="I37" s="12">
        <f>Dataset!AT37</f>
        <v>659861.19999999995</v>
      </c>
      <c r="K37" s="12">
        <f t="shared" si="9"/>
        <v>-1911212.21422041</v>
      </c>
      <c r="L37" s="1">
        <f t="shared" si="10"/>
        <v>2482016.171565027</v>
      </c>
      <c r="M37" s="1">
        <f t="shared" si="11"/>
        <v>0</v>
      </c>
      <c r="N37" s="1">
        <f t="shared" si="12"/>
        <v>4523798.4938138649</v>
      </c>
      <c r="O37" s="1">
        <f t="shared" si="6"/>
        <v>0</v>
      </c>
      <c r="P37" s="1">
        <f t="shared" si="13"/>
        <v>3201899.0234153899</v>
      </c>
      <c r="Q37" s="1">
        <f t="shared" si="7"/>
        <v>8296501.4745738711</v>
      </c>
      <c r="R37" s="1">
        <f t="shared" si="14"/>
        <v>-260320.3418201562</v>
      </c>
      <c r="S37" s="105">
        <f t="shared" si="8"/>
        <v>3.1377122347046517E-2</v>
      </c>
    </row>
    <row r="38" spans="1:19">
      <c r="A38" s="11">
        <f>Dataset!A38</f>
        <v>42005</v>
      </c>
      <c r="B38" s="5">
        <f>Dataset!B38</f>
        <v>2015</v>
      </c>
      <c r="C38" s="5">
        <f>Dataset!C38</f>
        <v>1</v>
      </c>
      <c r="D38" s="5">
        <f>Dataset!K38</f>
        <v>9735262.3652854096</v>
      </c>
      <c r="E38" s="5">
        <f>Dataset!AJ38</f>
        <v>785.19999999999982</v>
      </c>
      <c r="F38" s="5">
        <f>Dataset!AO38</f>
        <v>0</v>
      </c>
      <c r="G38" s="12">
        <f>Dataset!AY38</f>
        <v>31</v>
      </c>
      <c r="H38" s="195">
        <f>Dataset!BS38</f>
        <v>0</v>
      </c>
      <c r="I38" s="12">
        <f>Dataset!AT38</f>
        <v>677384</v>
      </c>
      <c r="K38" s="12">
        <f t="shared" si="9"/>
        <v>-1911212.21422041</v>
      </c>
      <c r="L38" s="1">
        <f t="shared" si="10"/>
        <v>3643445.686881396</v>
      </c>
      <c r="M38" s="1">
        <f t="shared" si="11"/>
        <v>0</v>
      </c>
      <c r="N38" s="1">
        <f t="shared" si="12"/>
        <v>4523798.4938138649</v>
      </c>
      <c r="O38" s="1">
        <f t="shared" si="6"/>
        <v>0</v>
      </c>
      <c r="P38" s="1">
        <f t="shared" si="13"/>
        <v>3286926.3537198589</v>
      </c>
      <c r="Q38" s="1">
        <f t="shared" si="7"/>
        <v>9542958.32019471</v>
      </c>
      <c r="R38" s="1">
        <f t="shared" si="14"/>
        <v>-192304.04509069957</v>
      </c>
      <c r="S38" s="105">
        <f t="shared" si="8"/>
        <v>2.0151407837939284E-2</v>
      </c>
    </row>
    <row r="39" spans="1:19">
      <c r="A39" s="11">
        <f>Dataset!A39</f>
        <v>42036</v>
      </c>
      <c r="B39" s="5">
        <f>Dataset!B39</f>
        <v>2015</v>
      </c>
      <c r="C39" s="5">
        <f>Dataset!C39</f>
        <v>2</v>
      </c>
      <c r="D39" s="5">
        <f>Dataset!K39</f>
        <v>9173778.9674854074</v>
      </c>
      <c r="E39" s="5">
        <f>Dataset!AJ39</f>
        <v>845.2</v>
      </c>
      <c r="F39" s="5">
        <f>Dataset!AO39</f>
        <v>0</v>
      </c>
      <c r="G39" s="12">
        <f>Dataset!AY39</f>
        <v>28</v>
      </c>
      <c r="H39" s="195">
        <f>Dataset!BS39</f>
        <v>0</v>
      </c>
      <c r="I39" s="12">
        <f>Dataset!AT39</f>
        <v>677384</v>
      </c>
      <c r="K39" s="12">
        <f t="shared" si="9"/>
        <v>-1911212.21422041</v>
      </c>
      <c r="L39" s="1">
        <f t="shared" si="10"/>
        <v>3921854.6797658647</v>
      </c>
      <c r="M39" s="1">
        <f t="shared" si="11"/>
        <v>0</v>
      </c>
      <c r="N39" s="1">
        <f t="shared" si="12"/>
        <v>4086011.5427996195</v>
      </c>
      <c r="O39" s="1">
        <f t="shared" si="6"/>
        <v>0</v>
      </c>
      <c r="P39" s="1">
        <f t="shared" si="13"/>
        <v>3286926.3537198589</v>
      </c>
      <c r="Q39" s="1">
        <f t="shared" si="7"/>
        <v>9383580.3620649334</v>
      </c>
      <c r="R39" s="1">
        <f t="shared" si="14"/>
        <v>209801.39457952604</v>
      </c>
      <c r="S39" s="105">
        <f t="shared" si="8"/>
        <v>2.235835219440243E-2</v>
      </c>
    </row>
    <row r="40" spans="1:19">
      <c r="A40" s="11">
        <f>Dataset!A40</f>
        <v>42064</v>
      </c>
      <c r="B40" s="5">
        <f>Dataset!B40</f>
        <v>2015</v>
      </c>
      <c r="C40" s="5">
        <f>Dataset!C40</f>
        <v>3</v>
      </c>
      <c r="D40" s="5">
        <f>Dataset!K40</f>
        <v>8959649.7311854083</v>
      </c>
      <c r="E40" s="5">
        <f>Dataset!AJ40</f>
        <v>627.59999999999968</v>
      </c>
      <c r="F40" s="5">
        <f>Dataset!AO40</f>
        <v>0</v>
      </c>
      <c r="G40" s="12">
        <f>Dataset!AY40</f>
        <v>31</v>
      </c>
      <c r="H40" s="195">
        <f>Dataset!BS40</f>
        <v>0</v>
      </c>
      <c r="I40" s="12">
        <f>Dataset!AT40</f>
        <v>677384</v>
      </c>
      <c r="K40" s="12">
        <f t="shared" si="9"/>
        <v>-1911212.21422041</v>
      </c>
      <c r="L40" s="1">
        <f t="shared" si="10"/>
        <v>2912158.0655715279</v>
      </c>
      <c r="M40" s="1">
        <f t="shared" si="11"/>
        <v>0</v>
      </c>
      <c r="N40" s="1">
        <f t="shared" si="12"/>
        <v>4523798.4938138649</v>
      </c>
      <c r="O40" s="1">
        <f t="shared" si="6"/>
        <v>0</v>
      </c>
      <c r="P40" s="1">
        <f t="shared" si="13"/>
        <v>3286926.3537198589</v>
      </c>
      <c r="Q40" s="1">
        <f t="shared" si="7"/>
        <v>8811670.6988848411</v>
      </c>
      <c r="R40" s="1">
        <f t="shared" si="14"/>
        <v>-147979.03230056725</v>
      </c>
      <c r="S40" s="105">
        <f t="shared" si="8"/>
        <v>1.6793527284138604E-2</v>
      </c>
    </row>
    <row r="41" spans="1:19">
      <c r="A41" s="11">
        <f>Dataset!A41</f>
        <v>42095</v>
      </c>
      <c r="B41" s="5">
        <f>Dataset!B41</f>
        <v>2015</v>
      </c>
      <c r="C41" s="5">
        <f>Dataset!C41</f>
        <v>4</v>
      </c>
      <c r="D41" s="5">
        <f>Dataset!K41</f>
        <v>7428675.5899854088</v>
      </c>
      <c r="E41" s="5">
        <f>Dataset!AJ41</f>
        <v>314.8</v>
      </c>
      <c r="F41" s="5">
        <f>Dataset!AO41</f>
        <v>0</v>
      </c>
      <c r="G41" s="12">
        <f>Dataset!AY41</f>
        <v>30</v>
      </c>
      <c r="H41" s="195">
        <f>Dataset!BS41</f>
        <v>0</v>
      </c>
      <c r="I41" s="12">
        <f>Dataset!AT41</f>
        <v>677384</v>
      </c>
      <c r="K41" s="12">
        <f t="shared" si="9"/>
        <v>-1911212.21422041</v>
      </c>
      <c r="L41" s="1">
        <f t="shared" si="10"/>
        <v>1460719.1826671725</v>
      </c>
      <c r="M41" s="1">
        <f t="shared" si="11"/>
        <v>0</v>
      </c>
      <c r="N41" s="1">
        <f t="shared" si="12"/>
        <v>4377869.5101424493</v>
      </c>
      <c r="O41" s="1">
        <f t="shared" si="6"/>
        <v>0</v>
      </c>
      <c r="P41" s="1">
        <f t="shared" si="13"/>
        <v>3286926.3537198589</v>
      </c>
      <c r="Q41" s="1">
        <f t="shared" si="7"/>
        <v>7214302.832309071</v>
      </c>
      <c r="R41" s="1">
        <f t="shared" si="14"/>
        <v>-214372.75767633785</v>
      </c>
      <c r="S41" s="105">
        <f t="shared" si="8"/>
        <v>2.9714965209981889E-2</v>
      </c>
    </row>
    <row r="42" spans="1:19">
      <c r="A42" s="11">
        <f>Dataset!A42</f>
        <v>42125</v>
      </c>
      <c r="B42" s="5">
        <f>Dataset!B42</f>
        <v>2015</v>
      </c>
      <c r="C42" s="5">
        <f>Dataset!C42</f>
        <v>5</v>
      </c>
      <c r="D42" s="5">
        <f>Dataset!K42</f>
        <v>6859389.188585409</v>
      </c>
      <c r="E42" s="5">
        <f>Dataset!AJ42</f>
        <v>89.7</v>
      </c>
      <c r="F42" s="5">
        <f>Dataset!AO42</f>
        <v>73.500000000000014</v>
      </c>
      <c r="G42" s="12">
        <f>Dataset!AY42</f>
        <v>31</v>
      </c>
      <c r="H42" s="195">
        <f>Dataset!BS42</f>
        <v>0</v>
      </c>
      <c r="I42" s="12">
        <f>Dataset!AT42</f>
        <v>677384</v>
      </c>
      <c r="K42" s="12">
        <f t="shared" si="9"/>
        <v>-1911212.21422041</v>
      </c>
      <c r="L42" s="1">
        <f t="shared" si="10"/>
        <v>416221.44436227879</v>
      </c>
      <c r="M42" s="1">
        <f t="shared" si="11"/>
        <v>565985.9003368764</v>
      </c>
      <c r="N42" s="1">
        <f t="shared" si="12"/>
        <v>4523798.4938138649</v>
      </c>
      <c r="O42" s="1">
        <f t="shared" si="6"/>
        <v>0</v>
      </c>
      <c r="P42" s="1">
        <f t="shared" si="13"/>
        <v>3286926.3537198589</v>
      </c>
      <c r="Q42" s="1">
        <f t="shared" si="7"/>
        <v>6881719.9780124687</v>
      </c>
      <c r="R42" s="1">
        <f t="shared" si="14"/>
        <v>22330.789427059703</v>
      </c>
      <c r="S42" s="105">
        <f t="shared" si="8"/>
        <v>3.2449430517963516E-3</v>
      </c>
    </row>
    <row r="43" spans="1:19">
      <c r="A43" s="11">
        <f>Dataset!A43</f>
        <v>42156</v>
      </c>
      <c r="B43" s="5">
        <f>Dataset!B43</f>
        <v>2015</v>
      </c>
      <c r="C43" s="5">
        <f>Dataset!C43</f>
        <v>6</v>
      </c>
      <c r="D43" s="5">
        <f>Dataset!K43</f>
        <v>6924433.8549854094</v>
      </c>
      <c r="E43" s="5">
        <f>Dataset!AJ43</f>
        <v>26.600000000000005</v>
      </c>
      <c r="F43" s="5">
        <f>Dataset!AO43</f>
        <v>127.09999999999997</v>
      </c>
      <c r="G43" s="12">
        <f>Dataset!AY43</f>
        <v>30</v>
      </c>
      <c r="H43" s="195">
        <f>Dataset!BS43</f>
        <v>0</v>
      </c>
      <c r="I43" s="12">
        <f>Dataset!AT43</f>
        <v>677384</v>
      </c>
      <c r="K43" s="12">
        <f t="shared" si="9"/>
        <v>-1911212.21422041</v>
      </c>
      <c r="L43" s="1">
        <f t="shared" si="10"/>
        <v>123427.98684544725</v>
      </c>
      <c r="M43" s="1">
        <f t="shared" si="11"/>
        <v>978732.08071859798</v>
      </c>
      <c r="N43" s="1">
        <f t="shared" si="12"/>
        <v>4377869.5101424493</v>
      </c>
      <c r="O43" s="1">
        <f t="shared" si="6"/>
        <v>0</v>
      </c>
      <c r="P43" s="1">
        <f t="shared" si="13"/>
        <v>3286926.3537198589</v>
      </c>
      <c r="Q43" s="1">
        <f t="shared" si="7"/>
        <v>6855743.7172059435</v>
      </c>
      <c r="R43" s="1">
        <f t="shared" si="14"/>
        <v>-68690.137779465877</v>
      </c>
      <c r="S43" s="105">
        <f t="shared" si="8"/>
        <v>1.0019356121360458E-2</v>
      </c>
    </row>
    <row r="44" spans="1:19">
      <c r="A44" s="11">
        <f>Dataset!A44</f>
        <v>42186</v>
      </c>
      <c r="B44" s="5">
        <f>Dataset!B44</f>
        <v>2015</v>
      </c>
      <c r="C44" s="5">
        <f>Dataset!C44</f>
        <v>7</v>
      </c>
      <c r="D44" s="5">
        <f>Dataset!K44</f>
        <v>7628178.5090854103</v>
      </c>
      <c r="E44" s="5">
        <f>Dataset!AJ44</f>
        <v>5</v>
      </c>
      <c r="F44" s="5">
        <f>Dataset!AO44</f>
        <v>230.8</v>
      </c>
      <c r="G44" s="12">
        <f>Dataset!AY44</f>
        <v>31</v>
      </c>
      <c r="H44" s="195">
        <f>Dataset!BS44</f>
        <v>0</v>
      </c>
      <c r="I44" s="12">
        <f>Dataset!AT44</f>
        <v>677384</v>
      </c>
      <c r="K44" s="12">
        <f t="shared" si="9"/>
        <v>-1911212.21422041</v>
      </c>
      <c r="L44" s="1">
        <f t="shared" si="10"/>
        <v>23200.749407038951</v>
      </c>
      <c r="M44" s="1">
        <f t="shared" si="11"/>
        <v>1777272.7319421913</v>
      </c>
      <c r="N44" s="1">
        <f t="shared" si="12"/>
        <v>4523798.4938138649</v>
      </c>
      <c r="O44" s="1">
        <f t="shared" si="6"/>
        <v>0</v>
      </c>
      <c r="P44" s="1">
        <f t="shared" si="13"/>
        <v>3286926.3537198589</v>
      </c>
      <c r="Q44" s="1">
        <f t="shared" si="7"/>
        <v>7699986.1146625448</v>
      </c>
      <c r="R44" s="1">
        <f t="shared" si="14"/>
        <v>71807.605577134527</v>
      </c>
      <c r="S44" s="105">
        <f t="shared" si="8"/>
        <v>9.325679878876187E-3</v>
      </c>
    </row>
    <row r="45" spans="1:19">
      <c r="A45" s="11">
        <f>Dataset!A45</f>
        <v>42217</v>
      </c>
      <c r="B45" s="5">
        <f>Dataset!B45</f>
        <v>2015</v>
      </c>
      <c r="C45" s="5">
        <f>Dataset!C45</f>
        <v>8</v>
      </c>
      <c r="D45" s="5">
        <f>Dataset!K45</f>
        <v>7863920.7364854096</v>
      </c>
      <c r="E45" s="5">
        <f>Dataset!AJ45</f>
        <v>0</v>
      </c>
      <c r="F45" s="5">
        <f>Dataset!AO45</f>
        <v>246.1</v>
      </c>
      <c r="G45" s="12">
        <f>Dataset!AY45</f>
        <v>31</v>
      </c>
      <c r="H45" s="195">
        <f>Dataset!BS45</f>
        <v>0</v>
      </c>
      <c r="I45" s="12">
        <f>Dataset!AT45</f>
        <v>677384</v>
      </c>
      <c r="K45" s="12">
        <f t="shared" si="9"/>
        <v>-1911212.21422041</v>
      </c>
      <c r="L45" s="1">
        <f t="shared" si="10"/>
        <v>0</v>
      </c>
      <c r="M45" s="1">
        <f t="shared" si="11"/>
        <v>1895090.2050735408</v>
      </c>
      <c r="N45" s="1">
        <f t="shared" si="12"/>
        <v>4523798.4938138649</v>
      </c>
      <c r="O45" s="1">
        <f t="shared" si="6"/>
        <v>0</v>
      </c>
      <c r="P45" s="1">
        <f t="shared" si="13"/>
        <v>3286926.3537198589</v>
      </c>
      <c r="Q45" s="1">
        <f t="shared" si="7"/>
        <v>7794602.8383868542</v>
      </c>
      <c r="R45" s="1">
        <f t="shared" si="14"/>
        <v>-69317.898098555394</v>
      </c>
      <c r="S45" s="105">
        <f t="shared" si="8"/>
        <v>8.8930635127653541E-3</v>
      </c>
    </row>
    <row r="46" spans="1:19">
      <c r="A46" s="11">
        <f>Dataset!A46</f>
        <v>42248</v>
      </c>
      <c r="B46" s="5">
        <f>Dataset!B46</f>
        <v>2015</v>
      </c>
      <c r="C46" s="5">
        <f>Dataset!C46</f>
        <v>9</v>
      </c>
      <c r="D46" s="5">
        <f>Dataset!K46</f>
        <v>7252656.5305854091</v>
      </c>
      <c r="E46" s="5">
        <f>Dataset!AJ46</f>
        <v>18.2</v>
      </c>
      <c r="F46" s="5">
        <f>Dataset!AO46</f>
        <v>183.20000000000002</v>
      </c>
      <c r="G46" s="12">
        <f>Dataset!AY46</f>
        <v>30</v>
      </c>
      <c r="H46" s="195">
        <f>Dataset!BS46</f>
        <v>0</v>
      </c>
      <c r="I46" s="12">
        <f>Dataset!AT46</f>
        <v>677384</v>
      </c>
      <c r="K46" s="12">
        <f t="shared" si="9"/>
        <v>-1911212.21422041</v>
      </c>
      <c r="L46" s="1">
        <f t="shared" si="10"/>
        <v>84450.727841621789</v>
      </c>
      <c r="M46" s="1">
        <f t="shared" si="11"/>
        <v>1410729.4822002142</v>
      </c>
      <c r="N46" s="1">
        <f t="shared" si="12"/>
        <v>4377869.5101424493</v>
      </c>
      <c r="O46" s="1">
        <f t="shared" si="6"/>
        <v>0</v>
      </c>
      <c r="P46" s="1">
        <f t="shared" si="13"/>
        <v>3286926.3537198589</v>
      </c>
      <c r="Q46" s="1">
        <f t="shared" si="7"/>
        <v>7248763.8596837334</v>
      </c>
      <c r="R46" s="1">
        <f t="shared" si="14"/>
        <v>-3892.6709016757086</v>
      </c>
      <c r="S46" s="105">
        <f t="shared" si="8"/>
        <v>5.3701168599601032E-4</v>
      </c>
    </row>
    <row r="47" spans="1:19">
      <c r="A47" s="11">
        <f>Dataset!A47</f>
        <v>42278</v>
      </c>
      <c r="B47" s="5">
        <f>Dataset!B47</f>
        <v>2015</v>
      </c>
      <c r="C47" s="5">
        <f>Dataset!C47</f>
        <v>10</v>
      </c>
      <c r="D47" s="5">
        <f>Dataset!K47</f>
        <v>6924665.3202854097</v>
      </c>
      <c r="E47" s="5">
        <f>Dataset!AJ47</f>
        <v>236.00000000000003</v>
      </c>
      <c r="F47" s="5">
        <f>Dataset!AO47</f>
        <v>10.6</v>
      </c>
      <c r="G47" s="12">
        <f>Dataset!AY47</f>
        <v>31</v>
      </c>
      <c r="H47" s="195">
        <f>Dataset!BS47</f>
        <v>0</v>
      </c>
      <c r="I47" s="12">
        <f>Dataset!AT47</f>
        <v>677384</v>
      </c>
      <c r="K47" s="12">
        <f t="shared" si="9"/>
        <v>-1911212.21422041</v>
      </c>
      <c r="L47" s="1">
        <f t="shared" si="10"/>
        <v>1095075.3720122387</v>
      </c>
      <c r="M47" s="1">
        <f t="shared" si="11"/>
        <v>81625.177463549495</v>
      </c>
      <c r="N47" s="1">
        <f t="shared" si="12"/>
        <v>4523798.4938138649</v>
      </c>
      <c r="O47" s="1">
        <f t="shared" si="6"/>
        <v>0</v>
      </c>
      <c r="P47" s="1">
        <f t="shared" si="13"/>
        <v>3286926.3537198589</v>
      </c>
      <c r="Q47" s="1">
        <f t="shared" si="7"/>
        <v>7076213.1827891022</v>
      </c>
      <c r="R47" s="1">
        <f t="shared" si="14"/>
        <v>151547.86250369251</v>
      </c>
      <c r="S47" s="105">
        <f t="shared" si="8"/>
        <v>2.1416520190811951E-2</v>
      </c>
    </row>
    <row r="48" spans="1:19">
      <c r="A48" s="11">
        <f>Dataset!A48</f>
        <v>42309</v>
      </c>
      <c r="B48" s="5">
        <f>Dataset!B48</f>
        <v>2015</v>
      </c>
      <c r="C48" s="5">
        <f>Dataset!C48</f>
        <v>11</v>
      </c>
      <c r="D48" s="5">
        <f>Dataset!K48</f>
        <v>7121552.6544854073</v>
      </c>
      <c r="E48" s="5">
        <f>Dataset!AJ48</f>
        <v>295</v>
      </c>
      <c r="F48" s="5">
        <f>Dataset!AO48</f>
        <v>2.5</v>
      </c>
      <c r="G48" s="12">
        <f>Dataset!AY48</f>
        <v>30</v>
      </c>
      <c r="H48" s="195">
        <f>Dataset!BS48</f>
        <v>0</v>
      </c>
      <c r="I48" s="12">
        <f>Dataset!AT48</f>
        <v>677384</v>
      </c>
      <c r="K48" s="12">
        <f t="shared" si="9"/>
        <v>-1911212.21422041</v>
      </c>
      <c r="L48" s="1">
        <f t="shared" si="10"/>
        <v>1368844.2150152982</v>
      </c>
      <c r="M48" s="1">
        <f t="shared" si="11"/>
        <v>19251.221099893752</v>
      </c>
      <c r="N48" s="1">
        <f t="shared" si="12"/>
        <v>4377869.5101424493</v>
      </c>
      <c r="O48" s="1">
        <f t="shared" si="6"/>
        <v>0</v>
      </c>
      <c r="P48" s="1">
        <f t="shared" si="13"/>
        <v>3286926.3537198589</v>
      </c>
      <c r="Q48" s="1">
        <f t="shared" si="7"/>
        <v>7141679.0857570898</v>
      </c>
      <c r="R48" s="1">
        <f t="shared" si="14"/>
        <v>20126.431271682493</v>
      </c>
      <c r="S48" s="105">
        <f t="shared" si="8"/>
        <v>2.8181651723642089E-3</v>
      </c>
    </row>
    <row r="49" spans="1:36">
      <c r="A49" s="11">
        <f>Dataset!A49</f>
        <v>42339</v>
      </c>
      <c r="B49" s="5">
        <f>Dataset!B49</f>
        <v>2015</v>
      </c>
      <c r="C49" s="5">
        <f>Dataset!C49</f>
        <v>12</v>
      </c>
      <c r="D49" s="5">
        <f>Dataset!K49</f>
        <v>7534726.56518541</v>
      </c>
      <c r="E49" s="5">
        <f>Dataset!AJ49</f>
        <v>372.2</v>
      </c>
      <c r="F49" s="5">
        <f>Dataset!AO49</f>
        <v>0</v>
      </c>
      <c r="G49" s="12">
        <f>Dataset!AY49</f>
        <v>31</v>
      </c>
      <c r="H49" s="195">
        <f>Dataset!BS49</f>
        <v>0</v>
      </c>
      <c r="I49" s="12">
        <f>Dataset!AT49</f>
        <v>677384</v>
      </c>
      <c r="K49" s="12">
        <f t="shared" si="9"/>
        <v>-1911212.21422041</v>
      </c>
      <c r="L49" s="1">
        <f t="shared" si="10"/>
        <v>1727063.7858599795</v>
      </c>
      <c r="M49" s="1">
        <f t="shared" si="11"/>
        <v>0</v>
      </c>
      <c r="N49" s="1">
        <f t="shared" si="12"/>
        <v>4523798.4938138649</v>
      </c>
      <c r="O49" s="1">
        <f t="shared" si="6"/>
        <v>0</v>
      </c>
      <c r="P49" s="1">
        <f t="shared" si="13"/>
        <v>3286926.3537198589</v>
      </c>
      <c r="Q49" s="1">
        <f t="shared" si="7"/>
        <v>7626576.4191732928</v>
      </c>
      <c r="R49" s="1">
        <f t="shared" si="14"/>
        <v>91849.853987882845</v>
      </c>
      <c r="S49" s="105">
        <f t="shared" si="8"/>
        <v>1.2043392597099184E-2</v>
      </c>
    </row>
    <row r="50" spans="1:36">
      <c r="A50" s="11">
        <f>Dataset!A50</f>
        <v>42370</v>
      </c>
      <c r="B50" s="5">
        <f>Dataset!B50</f>
        <v>2016</v>
      </c>
      <c r="C50" s="5">
        <f>Dataset!C50</f>
        <v>1</v>
      </c>
      <c r="D50" s="5">
        <f>Dataset!K50</f>
        <v>9031481.7587633412</v>
      </c>
      <c r="E50" s="5">
        <f>Dataset!AJ50</f>
        <v>642</v>
      </c>
      <c r="F50" s="5">
        <f>Dataset!AO50</f>
        <v>0</v>
      </c>
      <c r="G50" s="12">
        <f>Dataset!AY50</f>
        <v>31</v>
      </c>
      <c r="H50" s="195">
        <f>Dataset!BS50</f>
        <v>0</v>
      </c>
      <c r="I50" s="12">
        <f>Dataset!AT50</f>
        <v>692620.80000000005</v>
      </c>
      <c r="K50" s="12">
        <f t="shared" si="9"/>
        <v>-1911212.21422041</v>
      </c>
      <c r="L50" s="1">
        <f t="shared" si="10"/>
        <v>2978976.2238638015</v>
      </c>
      <c r="M50" s="1">
        <f t="shared" si="11"/>
        <v>0</v>
      </c>
      <c r="N50" s="1">
        <f t="shared" si="12"/>
        <v>4523798.4938138649</v>
      </c>
      <c r="O50" s="1">
        <f t="shared" si="6"/>
        <v>0</v>
      </c>
      <c r="P50" s="1">
        <f t="shared" si="13"/>
        <v>3360861.1373379529</v>
      </c>
      <c r="Q50" s="1">
        <f t="shared" si="7"/>
        <v>8952423.6407952085</v>
      </c>
      <c r="R50" s="1">
        <f t="shared" si="14"/>
        <v>-79058.117968132719</v>
      </c>
      <c r="S50" s="105">
        <f t="shared" si="8"/>
        <v>8.8309178765707177E-3</v>
      </c>
    </row>
    <row r="51" spans="1:36">
      <c r="A51" s="11">
        <f>Dataset!A51</f>
        <v>42401</v>
      </c>
      <c r="B51" s="5">
        <f>Dataset!B51</f>
        <v>2016</v>
      </c>
      <c r="C51" s="5">
        <f>Dataset!C51</f>
        <v>2</v>
      </c>
      <c r="D51" s="5">
        <f>Dataset!K51</f>
        <v>8552403.6207633428</v>
      </c>
      <c r="E51" s="5">
        <f>Dataset!AJ51</f>
        <v>622.69999999999982</v>
      </c>
      <c r="F51" s="5">
        <f>Dataset!AO51</f>
        <v>0</v>
      </c>
      <c r="G51" s="12">
        <f>Dataset!AY51</f>
        <v>29</v>
      </c>
      <c r="H51" s="195">
        <f>Dataset!BS51</f>
        <v>0</v>
      </c>
      <c r="I51" s="12">
        <f>Dataset!AT51</f>
        <v>692620.80000000005</v>
      </c>
      <c r="K51" s="12">
        <f t="shared" si="9"/>
        <v>-1911212.21422041</v>
      </c>
      <c r="L51" s="1">
        <f t="shared" si="10"/>
        <v>2889421.33115263</v>
      </c>
      <c r="M51" s="1">
        <f t="shared" si="11"/>
        <v>0</v>
      </c>
      <c r="N51" s="1">
        <f t="shared" si="12"/>
        <v>4231940.5264710346</v>
      </c>
      <c r="O51" s="1">
        <f t="shared" si="6"/>
        <v>0</v>
      </c>
      <c r="P51" s="1">
        <f t="shared" si="13"/>
        <v>3360861.1373379529</v>
      </c>
      <c r="Q51" s="1">
        <f t="shared" si="7"/>
        <v>8571010.7807412073</v>
      </c>
      <c r="R51" s="1">
        <f t="shared" si="14"/>
        <v>18607.159977864474</v>
      </c>
      <c r="S51" s="105">
        <f t="shared" si="8"/>
        <v>2.1709411473001738E-3</v>
      </c>
      <c r="X51" s="5">
        <v>1</v>
      </c>
      <c r="Y51" s="5">
        <f>X51+1</f>
        <v>2</v>
      </c>
      <c r="Z51" s="5">
        <f t="shared" ref="Z51:AI51" si="15">Y51+1</f>
        <v>3</v>
      </c>
      <c r="AA51" s="5">
        <f t="shared" si="15"/>
        <v>4</v>
      </c>
      <c r="AB51" s="5">
        <f t="shared" si="15"/>
        <v>5</v>
      </c>
      <c r="AC51" s="5">
        <f t="shared" si="15"/>
        <v>6</v>
      </c>
      <c r="AD51" s="5">
        <f t="shared" si="15"/>
        <v>7</v>
      </c>
      <c r="AE51" s="5">
        <f t="shared" si="15"/>
        <v>8</v>
      </c>
      <c r="AF51" s="5">
        <f t="shared" si="15"/>
        <v>9</v>
      </c>
      <c r="AG51" s="5">
        <f t="shared" si="15"/>
        <v>10</v>
      </c>
      <c r="AH51" s="5">
        <f>AG51+1</f>
        <v>11</v>
      </c>
      <c r="AI51" s="5">
        <f t="shared" si="15"/>
        <v>12</v>
      </c>
    </row>
    <row r="52" spans="1:36">
      <c r="A52" s="11">
        <f>Dataset!A52</f>
        <v>42430</v>
      </c>
      <c r="B52" s="5">
        <f>Dataset!B52</f>
        <v>2016</v>
      </c>
      <c r="C52" s="5">
        <f>Dataset!C52</f>
        <v>3</v>
      </c>
      <c r="D52" s="5">
        <f>Dataset!K52</f>
        <v>8282005.9674633425</v>
      </c>
      <c r="E52" s="5">
        <f>Dataset!AJ52</f>
        <v>474.7999999999999</v>
      </c>
      <c r="F52" s="5">
        <f>Dataset!AO52</f>
        <v>0</v>
      </c>
      <c r="G52" s="12">
        <f>Dataset!AY52</f>
        <v>31</v>
      </c>
      <c r="H52" s="195">
        <f>Dataset!BS52</f>
        <v>0</v>
      </c>
      <c r="I52" s="12">
        <f>Dataset!AT52</f>
        <v>692620.80000000005</v>
      </c>
      <c r="K52" s="12">
        <f t="shared" si="9"/>
        <v>-1911212.21422041</v>
      </c>
      <c r="L52" s="1">
        <f t="shared" si="10"/>
        <v>2203143.1636924185</v>
      </c>
      <c r="M52" s="1">
        <f t="shared" si="11"/>
        <v>0</v>
      </c>
      <c r="N52" s="1">
        <f t="shared" si="12"/>
        <v>4523798.4938138649</v>
      </c>
      <c r="O52" s="1">
        <f t="shared" si="6"/>
        <v>0</v>
      </c>
      <c r="P52" s="1">
        <f t="shared" si="13"/>
        <v>3360861.1373379529</v>
      </c>
      <c r="Q52" s="1">
        <f t="shared" si="7"/>
        <v>8176590.580623826</v>
      </c>
      <c r="R52" s="1">
        <f t="shared" si="14"/>
        <v>-105415.38683951646</v>
      </c>
      <c r="S52" s="105">
        <f t="shared" si="8"/>
        <v>1.2892340126375006E-2</v>
      </c>
      <c r="W52" s="5">
        <v>2011</v>
      </c>
      <c r="X52" s="12">
        <f t="shared" ref="X52:AI62" si="16">SUMIFS($R:$R,$B:$B,$W52,$C:$C,X$51)</f>
        <v>0</v>
      </c>
      <c r="Y52" s="12">
        <f t="shared" si="16"/>
        <v>0</v>
      </c>
      <c r="Z52" s="12">
        <f t="shared" si="16"/>
        <v>0</v>
      </c>
      <c r="AA52" s="12">
        <f t="shared" si="16"/>
        <v>0</v>
      </c>
      <c r="AB52" s="12">
        <f t="shared" si="16"/>
        <v>0</v>
      </c>
      <c r="AC52" s="12">
        <f t="shared" si="16"/>
        <v>0</v>
      </c>
      <c r="AD52" s="12">
        <f t="shared" si="16"/>
        <v>0</v>
      </c>
      <c r="AE52" s="12">
        <f t="shared" si="16"/>
        <v>0</v>
      </c>
      <c r="AF52" s="12">
        <f t="shared" si="16"/>
        <v>0</v>
      </c>
      <c r="AG52" s="12">
        <f t="shared" si="16"/>
        <v>0</v>
      </c>
      <c r="AH52" s="12">
        <f t="shared" si="16"/>
        <v>0</v>
      </c>
      <c r="AI52" s="12">
        <f t="shared" si="16"/>
        <v>0</v>
      </c>
      <c r="AJ52" s="1">
        <f>SUM(X52:AI52)</f>
        <v>0</v>
      </c>
    </row>
    <row r="53" spans="1:36">
      <c r="A53" s="11">
        <f>Dataset!A53</f>
        <v>42461</v>
      </c>
      <c r="B53" s="5">
        <f>Dataset!B53</f>
        <v>2016</v>
      </c>
      <c r="C53" s="5">
        <f>Dataset!C53</f>
        <v>4</v>
      </c>
      <c r="D53" s="5">
        <f>Dataset!K53</f>
        <v>7355656.3598633427</v>
      </c>
      <c r="E53" s="5">
        <f>Dataset!AJ53</f>
        <v>359.40000000000015</v>
      </c>
      <c r="F53" s="5">
        <f>Dataset!AO53</f>
        <v>0.40000000000000036</v>
      </c>
      <c r="G53" s="12">
        <f>Dataset!AY53</f>
        <v>30</v>
      </c>
      <c r="H53" s="195">
        <f>Dataset!BS53</f>
        <v>0</v>
      </c>
      <c r="I53" s="12">
        <f>Dataset!AT53</f>
        <v>692620.80000000005</v>
      </c>
      <c r="K53" s="12">
        <f t="shared" si="9"/>
        <v>-1911212.21422041</v>
      </c>
      <c r="L53" s="1">
        <f t="shared" si="10"/>
        <v>1667669.8673779606</v>
      </c>
      <c r="M53" s="1">
        <f t="shared" si="11"/>
        <v>3080.195375983003</v>
      </c>
      <c r="N53" s="1">
        <f t="shared" si="12"/>
        <v>4377869.5101424493</v>
      </c>
      <c r="O53" s="1">
        <f t="shared" si="6"/>
        <v>0</v>
      </c>
      <c r="P53" s="1">
        <f t="shared" si="13"/>
        <v>3360861.1373379529</v>
      </c>
      <c r="Q53" s="1">
        <f t="shared" si="7"/>
        <v>7498268.4960139357</v>
      </c>
      <c r="R53" s="1">
        <f t="shared" si="14"/>
        <v>142612.13615059294</v>
      </c>
      <c r="S53" s="105">
        <f t="shared" si="8"/>
        <v>1.901934242904282E-2</v>
      </c>
      <c r="W53" s="5">
        <v>2012</v>
      </c>
      <c r="X53" s="12">
        <f t="shared" si="16"/>
        <v>-61648.683622362092</v>
      </c>
      <c r="Y53" s="12">
        <f t="shared" si="16"/>
        <v>-96239.543023646809</v>
      </c>
      <c r="Z53" s="12">
        <f t="shared" si="16"/>
        <v>-244584.04732255638</v>
      </c>
      <c r="AA53" s="12">
        <f t="shared" si="16"/>
        <v>182773.26990313176</v>
      </c>
      <c r="AB53" s="12">
        <f t="shared" si="16"/>
        <v>-121067.35509605613</v>
      </c>
      <c r="AC53" s="12">
        <f t="shared" si="16"/>
        <v>-206009.28866301477</v>
      </c>
      <c r="AD53" s="12">
        <f t="shared" si="16"/>
        <v>20577.969319616444</v>
      </c>
      <c r="AE53" s="12">
        <f t="shared" si="16"/>
        <v>33517.679152770899</v>
      </c>
      <c r="AF53" s="12">
        <f t="shared" si="16"/>
        <v>-192365.92755655386</v>
      </c>
      <c r="AG53" s="12">
        <f t="shared" si="16"/>
        <v>-21983.16544182878</v>
      </c>
      <c r="AH53" s="12">
        <f t="shared" si="16"/>
        <v>171986.02001884952</v>
      </c>
      <c r="AI53" s="12">
        <f t="shared" si="16"/>
        <v>138805.92136501428</v>
      </c>
      <c r="AJ53" s="1">
        <f t="shared" ref="AJ53:AJ62" si="17">SUM(X53:AI53)</f>
        <v>-396237.15096663591</v>
      </c>
    </row>
    <row r="54" spans="1:36">
      <c r="A54" s="11">
        <f>Dataset!A54</f>
        <v>42491</v>
      </c>
      <c r="B54" s="5">
        <f>Dataset!B54</f>
        <v>2016</v>
      </c>
      <c r="C54" s="5">
        <f>Dataset!C54</f>
        <v>5</v>
      </c>
      <c r="D54" s="5">
        <f>Dataset!K54</f>
        <v>7044064.5118633434</v>
      </c>
      <c r="E54" s="5">
        <f>Dataset!AJ54</f>
        <v>128.20000000000002</v>
      </c>
      <c r="F54" s="5">
        <f>Dataset!AO54</f>
        <v>80.099999999999994</v>
      </c>
      <c r="G54" s="12">
        <f>Dataset!AY54</f>
        <v>31</v>
      </c>
      <c r="H54" s="195">
        <f>Dataset!BS54</f>
        <v>0</v>
      </c>
      <c r="I54" s="12">
        <f>Dataset!AT54</f>
        <v>692620.80000000005</v>
      </c>
      <c r="K54" s="12">
        <f t="shared" si="9"/>
        <v>-1911212.21422041</v>
      </c>
      <c r="L54" s="1">
        <f t="shared" si="10"/>
        <v>594867.21479647886</v>
      </c>
      <c r="M54" s="1">
        <f t="shared" si="11"/>
        <v>616809.12404059572</v>
      </c>
      <c r="N54" s="1">
        <f t="shared" si="12"/>
        <v>4523798.4938138649</v>
      </c>
      <c r="O54" s="1">
        <f t="shared" si="6"/>
        <v>0</v>
      </c>
      <c r="P54" s="1">
        <f t="shared" si="13"/>
        <v>3360861.1373379529</v>
      </c>
      <c r="Q54" s="1">
        <f t="shared" si="7"/>
        <v>7185123.7557684826</v>
      </c>
      <c r="R54" s="1">
        <f t="shared" si="14"/>
        <v>141059.24390513916</v>
      </c>
      <c r="S54" s="105">
        <f t="shared" si="8"/>
        <v>1.9632124469935761E-2</v>
      </c>
      <c r="W54" s="5">
        <f>W53+1</f>
        <v>2013</v>
      </c>
      <c r="X54" s="12">
        <f t="shared" si="16"/>
        <v>-515.68570919707417</v>
      </c>
      <c r="Y54" s="12">
        <f t="shared" si="16"/>
        <v>273460.43525735289</v>
      </c>
      <c r="Z54" s="12">
        <f t="shared" si="16"/>
        <v>115404.57960488461</v>
      </c>
      <c r="AA54" s="12">
        <f t="shared" si="16"/>
        <v>81229.478558963165</v>
      </c>
      <c r="AB54" s="12">
        <f t="shared" si="16"/>
        <v>168396.84593963064</v>
      </c>
      <c r="AC54" s="12">
        <f t="shared" si="16"/>
        <v>135527.49685836118</v>
      </c>
      <c r="AD54" s="12">
        <f t="shared" si="16"/>
        <v>371092.80540222861</v>
      </c>
      <c r="AE54" s="12">
        <f t="shared" si="16"/>
        <v>196962.93761430308</v>
      </c>
      <c r="AF54" s="12">
        <f t="shared" si="16"/>
        <v>61902.648324257694</v>
      </c>
      <c r="AG54" s="12">
        <f t="shared" si="16"/>
        <v>195480.46289994009</v>
      </c>
      <c r="AH54" s="12">
        <f t="shared" si="16"/>
        <v>211481.46581743937</v>
      </c>
      <c r="AI54" s="12">
        <f t="shared" si="16"/>
        <v>542241.57575675566</v>
      </c>
      <c r="AJ54" s="1">
        <f t="shared" si="17"/>
        <v>2352665.0463249199</v>
      </c>
    </row>
    <row r="55" spans="1:36">
      <c r="A55" s="11">
        <f>Dataset!A55</f>
        <v>42522</v>
      </c>
      <c r="B55" s="5">
        <f>Dataset!B55</f>
        <v>2016</v>
      </c>
      <c r="C55" s="5">
        <f>Dataset!C55</f>
        <v>6</v>
      </c>
      <c r="D55" s="5">
        <f>Dataset!K55</f>
        <v>7268238.0157633424</v>
      </c>
      <c r="E55" s="5">
        <f>Dataset!AJ55</f>
        <v>16.700000000000003</v>
      </c>
      <c r="F55" s="5">
        <f>Dataset!AO55</f>
        <v>162.89999999999998</v>
      </c>
      <c r="G55" s="12">
        <f>Dataset!AY55</f>
        <v>30</v>
      </c>
      <c r="H55" s="195">
        <f>Dataset!BS55</f>
        <v>0</v>
      </c>
      <c r="I55" s="12">
        <f>Dataset!AT55</f>
        <v>692620.80000000005</v>
      </c>
      <c r="K55" s="12">
        <f t="shared" si="9"/>
        <v>-1911212.21422041</v>
      </c>
      <c r="L55" s="1">
        <f t="shared" si="10"/>
        <v>77490.503019510114</v>
      </c>
      <c r="M55" s="1">
        <f t="shared" si="11"/>
        <v>1254409.5668690766</v>
      </c>
      <c r="N55" s="1">
        <f t="shared" si="12"/>
        <v>4377869.5101424493</v>
      </c>
      <c r="O55" s="1">
        <f t="shared" si="6"/>
        <v>0</v>
      </c>
      <c r="P55" s="1">
        <f t="shared" si="13"/>
        <v>3360861.1373379529</v>
      </c>
      <c r="Q55" s="1">
        <f t="shared" si="7"/>
        <v>7159418.503148579</v>
      </c>
      <c r="R55" s="1">
        <f t="shared" si="14"/>
        <v>-108819.51261476334</v>
      </c>
      <c r="S55" s="105">
        <f t="shared" ref="S55:S117" si="18">ABS(R55/Q55)</f>
        <v>1.5199490372983022E-2</v>
      </c>
      <c r="W55" s="5">
        <f t="shared" ref="W55:W62" si="19">W54+1</f>
        <v>2014</v>
      </c>
      <c r="X55" s="12">
        <f t="shared" si="16"/>
        <v>-544738.67064800858</v>
      </c>
      <c r="Y55" s="12">
        <f t="shared" si="16"/>
        <v>-291092.87450020202</v>
      </c>
      <c r="Z55" s="12">
        <f t="shared" si="16"/>
        <v>-185674.59658970498</v>
      </c>
      <c r="AA55" s="12">
        <f t="shared" si="16"/>
        <v>-273628.72259430867</v>
      </c>
      <c r="AB55" s="12">
        <f t="shared" si="16"/>
        <v>-44676.361428345554</v>
      </c>
      <c r="AC55" s="12">
        <f t="shared" si="16"/>
        <v>43060.904921489768</v>
      </c>
      <c r="AD55" s="12">
        <f t="shared" si="16"/>
        <v>54757.644175615162</v>
      </c>
      <c r="AE55" s="12">
        <f t="shared" si="16"/>
        <v>39702.118386072107</v>
      </c>
      <c r="AF55" s="12">
        <f t="shared" si="16"/>
        <v>-79902.381114535034</v>
      </c>
      <c r="AG55" s="12">
        <f t="shared" si="16"/>
        <v>-93771.584644800052</v>
      </c>
      <c r="AH55" s="12">
        <f t="shared" si="16"/>
        <v>-243597.79701719992</v>
      </c>
      <c r="AI55" s="12">
        <f t="shared" si="16"/>
        <v>-260320.3418201562</v>
      </c>
      <c r="AJ55" s="1">
        <f t="shared" si="17"/>
        <v>-1879882.662874084</v>
      </c>
    </row>
    <row r="56" spans="1:36">
      <c r="A56" s="11">
        <f>Dataset!A56</f>
        <v>42552</v>
      </c>
      <c r="B56" s="5">
        <f>Dataset!B56</f>
        <v>2016</v>
      </c>
      <c r="C56" s="5">
        <f>Dataset!C56</f>
        <v>7</v>
      </c>
      <c r="D56" s="5">
        <f>Dataset!K56</f>
        <v>8239440.4106633421</v>
      </c>
      <c r="E56" s="5">
        <f>Dataset!AJ56</f>
        <v>0</v>
      </c>
      <c r="F56" s="5">
        <f>Dataset!AO56</f>
        <v>304.00000000000006</v>
      </c>
      <c r="G56" s="12">
        <f>Dataset!AY56</f>
        <v>31</v>
      </c>
      <c r="H56" s="195">
        <f>Dataset!BS56</f>
        <v>0</v>
      </c>
      <c r="I56" s="12">
        <f>Dataset!AT56</f>
        <v>692620.80000000005</v>
      </c>
      <c r="K56" s="12">
        <f t="shared" si="9"/>
        <v>-1911212.21422041</v>
      </c>
      <c r="L56" s="1">
        <f t="shared" si="10"/>
        <v>0</v>
      </c>
      <c r="M56" s="1">
        <f t="shared" si="11"/>
        <v>2340948.4857470808</v>
      </c>
      <c r="N56" s="1">
        <f t="shared" si="12"/>
        <v>4523798.4938138649</v>
      </c>
      <c r="O56" s="1">
        <f t="shared" si="6"/>
        <v>0</v>
      </c>
      <c r="P56" s="1">
        <f t="shared" si="13"/>
        <v>3360861.1373379529</v>
      </c>
      <c r="Q56" s="1">
        <f t="shared" si="7"/>
        <v>8314395.9026784888</v>
      </c>
      <c r="R56" s="1">
        <f t="shared" si="14"/>
        <v>74955.49201514665</v>
      </c>
      <c r="S56" s="105">
        <f t="shared" si="18"/>
        <v>9.015145885824331E-3</v>
      </c>
      <c r="W56" s="5">
        <f t="shared" si="19"/>
        <v>2015</v>
      </c>
      <c r="X56" s="12">
        <f t="shared" si="16"/>
        <v>-192304.04509069957</v>
      </c>
      <c r="Y56" s="12">
        <f t="shared" si="16"/>
        <v>209801.39457952604</v>
      </c>
      <c r="Z56" s="12">
        <f t="shared" si="16"/>
        <v>-147979.03230056725</v>
      </c>
      <c r="AA56" s="12">
        <f t="shared" si="16"/>
        <v>-214372.75767633785</v>
      </c>
      <c r="AB56" s="12">
        <f t="shared" si="16"/>
        <v>22330.789427059703</v>
      </c>
      <c r="AC56" s="12">
        <f t="shared" si="16"/>
        <v>-68690.137779465877</v>
      </c>
      <c r="AD56" s="12">
        <f t="shared" si="16"/>
        <v>71807.605577134527</v>
      </c>
      <c r="AE56" s="12">
        <f t="shared" si="16"/>
        <v>-69317.898098555394</v>
      </c>
      <c r="AF56" s="12">
        <f t="shared" si="16"/>
        <v>-3892.6709016757086</v>
      </c>
      <c r="AG56" s="12">
        <f t="shared" si="16"/>
        <v>151547.86250369251</v>
      </c>
      <c r="AH56" s="12">
        <f t="shared" si="16"/>
        <v>20126.431271682493</v>
      </c>
      <c r="AI56" s="12">
        <f t="shared" si="16"/>
        <v>91849.853987882845</v>
      </c>
      <c r="AJ56" s="1">
        <f t="shared" si="17"/>
        <v>-129092.60450032353</v>
      </c>
    </row>
    <row r="57" spans="1:36">
      <c r="A57" s="11">
        <f>Dataset!A57</f>
        <v>42583</v>
      </c>
      <c r="B57" s="5">
        <f>Dataset!B57</f>
        <v>2016</v>
      </c>
      <c r="C57" s="5">
        <f>Dataset!C57</f>
        <v>8</v>
      </c>
      <c r="D57" s="5">
        <f>Dataset!K57</f>
        <v>8370671.7979633417</v>
      </c>
      <c r="E57" s="5">
        <f>Dataset!AJ57</f>
        <v>0</v>
      </c>
      <c r="F57" s="5">
        <f>Dataset!AO57</f>
        <v>315.3</v>
      </c>
      <c r="G57" s="12">
        <f>Dataset!AY57</f>
        <v>31</v>
      </c>
      <c r="H57" s="195">
        <f>Dataset!BS57</f>
        <v>0</v>
      </c>
      <c r="I57" s="12">
        <f>Dataset!AT57</f>
        <v>692620.80000000005</v>
      </c>
      <c r="K57" s="12">
        <f t="shared" si="9"/>
        <v>-1911212.21422041</v>
      </c>
      <c r="L57" s="1">
        <f t="shared" si="10"/>
        <v>0</v>
      </c>
      <c r="M57" s="1">
        <f t="shared" si="11"/>
        <v>2427964.0051186001</v>
      </c>
      <c r="N57" s="1">
        <f t="shared" si="12"/>
        <v>4523798.4938138649</v>
      </c>
      <c r="O57" s="1">
        <f t="shared" si="6"/>
        <v>0</v>
      </c>
      <c r="P57" s="1">
        <f t="shared" si="13"/>
        <v>3360861.1373379529</v>
      </c>
      <c r="Q57" s="1">
        <f t="shared" si="7"/>
        <v>8401411.4220500067</v>
      </c>
      <c r="R57" s="1">
        <f t="shared" si="14"/>
        <v>30739.62408666499</v>
      </c>
      <c r="S57" s="105">
        <f t="shared" si="18"/>
        <v>3.6588642720182716E-3</v>
      </c>
      <c r="W57" s="5">
        <f t="shared" si="19"/>
        <v>2016</v>
      </c>
      <c r="X57" s="12">
        <f t="shared" si="16"/>
        <v>-79058.117968132719</v>
      </c>
      <c r="Y57" s="12">
        <f t="shared" si="16"/>
        <v>18607.159977864474</v>
      </c>
      <c r="Z57" s="12">
        <f t="shared" si="16"/>
        <v>-105415.38683951646</v>
      </c>
      <c r="AA57" s="12">
        <f t="shared" si="16"/>
        <v>142612.13615059294</v>
      </c>
      <c r="AB57" s="12">
        <f t="shared" si="16"/>
        <v>141059.24390513916</v>
      </c>
      <c r="AC57" s="12">
        <f t="shared" si="16"/>
        <v>-108819.51261476334</v>
      </c>
      <c r="AD57" s="12">
        <f t="shared" si="16"/>
        <v>74955.49201514665</v>
      </c>
      <c r="AE57" s="12">
        <f t="shared" si="16"/>
        <v>30739.62408666499</v>
      </c>
      <c r="AF57" s="12">
        <f t="shared" si="16"/>
        <v>-260749.88513938524</v>
      </c>
      <c r="AG57" s="12">
        <f t="shared" si="16"/>
        <v>82185.434079753235</v>
      </c>
      <c r="AH57" s="12">
        <f t="shared" si="16"/>
        <v>-66585.712406478822</v>
      </c>
      <c r="AI57" s="12">
        <f t="shared" si="16"/>
        <v>16305.426833704114</v>
      </c>
      <c r="AJ57" s="1">
        <f t="shared" si="17"/>
        <v>-114164.09791941103</v>
      </c>
    </row>
    <row r="58" spans="1:36">
      <c r="A58" s="11">
        <f>Dataset!A58</f>
        <v>42614</v>
      </c>
      <c r="B58" s="5">
        <f>Dataset!B58</f>
        <v>2016</v>
      </c>
      <c r="C58" s="5">
        <f>Dataset!C58</f>
        <v>9</v>
      </c>
      <c r="D58" s="5">
        <f>Dataset!K58</f>
        <v>7412834.3775633425</v>
      </c>
      <c r="E58" s="5">
        <f>Dataset!AJ58</f>
        <v>27.4</v>
      </c>
      <c r="F58" s="5">
        <f>Dataset!AO58</f>
        <v>155.50000000000003</v>
      </c>
      <c r="G58" s="12">
        <f>Dataset!AY58</f>
        <v>30</v>
      </c>
      <c r="H58" s="195">
        <f>Dataset!BS58</f>
        <v>0</v>
      </c>
      <c r="I58" s="12">
        <f>Dataset!AT58</f>
        <v>692620.80000000005</v>
      </c>
      <c r="K58" s="12">
        <f t="shared" si="9"/>
        <v>-1911212.21422041</v>
      </c>
      <c r="L58" s="1">
        <f t="shared" si="10"/>
        <v>127140.10675057345</v>
      </c>
      <c r="M58" s="1">
        <f t="shared" si="11"/>
        <v>1197425.9524133916</v>
      </c>
      <c r="N58" s="1">
        <f t="shared" si="12"/>
        <v>4377869.5101424493</v>
      </c>
      <c r="O58" s="1">
        <f t="shared" si="6"/>
        <v>0</v>
      </c>
      <c r="P58" s="1">
        <f t="shared" si="13"/>
        <v>3360861.1373379529</v>
      </c>
      <c r="Q58" s="1">
        <f t="shared" si="7"/>
        <v>7152084.4924239572</v>
      </c>
      <c r="R58" s="1">
        <f t="shared" si="14"/>
        <v>-260749.88513938524</v>
      </c>
      <c r="S58" s="105">
        <f t="shared" si="18"/>
        <v>3.6457886566579542E-2</v>
      </c>
      <c r="W58" s="5">
        <f t="shared" si="19"/>
        <v>2017</v>
      </c>
      <c r="X58" s="12">
        <f t="shared" si="16"/>
        <v>-114021.73210585117</v>
      </c>
      <c r="Y58" s="12">
        <f t="shared" si="16"/>
        <v>-99563.438192014582</v>
      </c>
      <c r="Z58" s="12">
        <f t="shared" si="16"/>
        <v>172049.9933265131</v>
      </c>
      <c r="AA58" s="12">
        <f t="shared" si="16"/>
        <v>-183643.30730361212</v>
      </c>
      <c r="AB58" s="12">
        <f t="shared" si="16"/>
        <v>-42845.008636361919</v>
      </c>
      <c r="AC58" s="12">
        <f t="shared" si="16"/>
        <v>64048.328610151075</v>
      </c>
      <c r="AD58" s="12">
        <f t="shared" si="16"/>
        <v>31911.35843735002</v>
      </c>
      <c r="AE58" s="12">
        <f t="shared" si="16"/>
        <v>-98073.224932870828</v>
      </c>
      <c r="AF58" s="12">
        <f t="shared" si="16"/>
        <v>-100972.29165363964</v>
      </c>
      <c r="AG58" s="12">
        <f t="shared" si="16"/>
        <v>-167548.21134196222</v>
      </c>
      <c r="AH58" s="12">
        <f t="shared" si="16"/>
        <v>40795.619756555185</v>
      </c>
      <c r="AI58" s="12">
        <f t="shared" si="16"/>
        <v>471420.93752781488</v>
      </c>
      <c r="AJ58" s="1">
        <f t="shared" si="17"/>
        <v>-26440.976507928222</v>
      </c>
    </row>
    <row r="59" spans="1:36">
      <c r="A59" s="11">
        <f>Dataset!A59</f>
        <v>42644</v>
      </c>
      <c r="B59" s="5">
        <f>Dataset!B59</f>
        <v>2016</v>
      </c>
      <c r="C59" s="5">
        <f>Dataset!C59</f>
        <v>10</v>
      </c>
      <c r="D59" s="5">
        <f>Dataset!K59</f>
        <v>7101168.6762633435</v>
      </c>
      <c r="E59" s="5">
        <f>Dataset!AJ59</f>
        <v>194.20000000000002</v>
      </c>
      <c r="F59" s="5">
        <f>Dataset!AO59</f>
        <v>40.1</v>
      </c>
      <c r="G59" s="12">
        <f>Dataset!AY59</f>
        <v>31</v>
      </c>
      <c r="H59" s="195">
        <f>Dataset!BS59</f>
        <v>0</v>
      </c>
      <c r="I59" s="12">
        <f>Dataset!AT59</f>
        <v>692620.80000000005</v>
      </c>
      <c r="K59" s="12">
        <f t="shared" si="9"/>
        <v>-1911212.21422041</v>
      </c>
      <c r="L59" s="1">
        <f t="shared" si="10"/>
        <v>901117.10696939297</v>
      </c>
      <c r="M59" s="1">
        <f t="shared" si="11"/>
        <v>308789.58644229575</v>
      </c>
      <c r="N59" s="1">
        <f t="shared" si="12"/>
        <v>4523798.4938138649</v>
      </c>
      <c r="O59" s="1">
        <f t="shared" si="6"/>
        <v>0</v>
      </c>
      <c r="P59" s="1">
        <f t="shared" si="13"/>
        <v>3360861.1373379529</v>
      </c>
      <c r="Q59" s="1">
        <f t="shared" si="7"/>
        <v>7183354.1103430968</v>
      </c>
      <c r="R59" s="1">
        <f t="shared" si="14"/>
        <v>82185.434079753235</v>
      </c>
      <c r="S59" s="105">
        <f t="shared" si="18"/>
        <v>1.1441094621997945E-2</v>
      </c>
      <c r="W59" s="5">
        <f t="shared" si="19"/>
        <v>2018</v>
      </c>
      <c r="X59" s="12">
        <f t="shared" si="16"/>
        <v>-118312.72285054252</v>
      </c>
      <c r="Y59" s="12">
        <f t="shared" si="16"/>
        <v>-47622.813362027518</v>
      </c>
      <c r="Z59" s="12">
        <f t="shared" si="16"/>
        <v>44572.277671189979</v>
      </c>
      <c r="AA59" s="12">
        <f t="shared" si="16"/>
        <v>20240.951828928664</v>
      </c>
      <c r="AB59" s="12">
        <f t="shared" si="16"/>
        <v>7537.9575754161924</v>
      </c>
      <c r="AC59" s="12">
        <f t="shared" si="16"/>
        <v>-209534.8153796019</v>
      </c>
      <c r="AD59" s="12">
        <f t="shared" si="16"/>
        <v>-26294.399945542216</v>
      </c>
      <c r="AE59" s="12">
        <f t="shared" si="16"/>
        <v>-22358.027365412563</v>
      </c>
      <c r="AF59" s="12">
        <f t="shared" si="16"/>
        <v>-94158.818877096288</v>
      </c>
      <c r="AG59" s="12">
        <f t="shared" si="16"/>
        <v>86479.86243944522</v>
      </c>
      <c r="AH59" s="12">
        <f t="shared" si="16"/>
        <v>64105.176460831426</v>
      </c>
      <c r="AI59" s="12">
        <f t="shared" si="16"/>
        <v>184767.83569383621</v>
      </c>
      <c r="AJ59" s="1">
        <f t="shared" si="17"/>
        <v>-110577.53611057531</v>
      </c>
    </row>
    <row r="60" spans="1:36">
      <c r="A60" s="11">
        <f>Dataset!A60</f>
        <v>42675</v>
      </c>
      <c r="B60" s="5">
        <f>Dataset!B60</f>
        <v>2016</v>
      </c>
      <c r="C60" s="5">
        <f>Dataset!C60</f>
        <v>11</v>
      </c>
      <c r="D60" s="5">
        <f>Dataset!K60</f>
        <v>7484569.687063342</v>
      </c>
      <c r="E60" s="5">
        <f>Dataset!AJ60</f>
        <v>341.59999999999997</v>
      </c>
      <c r="F60" s="5">
        <f>Dataset!AO60</f>
        <v>0.69999999999999929</v>
      </c>
      <c r="G60" s="12">
        <f>Dataset!AY60</f>
        <v>30</v>
      </c>
      <c r="H60" s="195">
        <f>Dataset!BS60</f>
        <v>0</v>
      </c>
      <c r="I60" s="12">
        <f>Dataset!AT60</f>
        <v>692620.80000000005</v>
      </c>
      <c r="K60" s="12">
        <f t="shared" si="9"/>
        <v>-1911212.21422041</v>
      </c>
      <c r="L60" s="1">
        <f t="shared" si="10"/>
        <v>1585075.1994889011</v>
      </c>
      <c r="M60" s="1">
        <f t="shared" si="11"/>
        <v>5390.3419079702444</v>
      </c>
      <c r="N60" s="1">
        <f t="shared" si="12"/>
        <v>4377869.5101424493</v>
      </c>
      <c r="O60" s="1">
        <f t="shared" si="6"/>
        <v>0</v>
      </c>
      <c r="P60" s="1">
        <f t="shared" si="13"/>
        <v>3360861.1373379529</v>
      </c>
      <c r="Q60" s="1">
        <f t="shared" si="7"/>
        <v>7417983.9746568631</v>
      </c>
      <c r="R60" s="1">
        <f t="shared" si="14"/>
        <v>-66585.712406478822</v>
      </c>
      <c r="S60" s="105">
        <f t="shared" si="18"/>
        <v>8.9762545502882277E-3</v>
      </c>
      <c r="W60" s="5">
        <f t="shared" si="19"/>
        <v>2019</v>
      </c>
      <c r="X60" s="12">
        <f t="shared" si="16"/>
        <v>11072.932118616998</v>
      </c>
      <c r="Y60" s="12">
        <f t="shared" si="16"/>
        <v>-36377.671079153195</v>
      </c>
      <c r="Z60" s="12">
        <f t="shared" si="16"/>
        <v>11943.42260074988</v>
      </c>
      <c r="AA60" s="12">
        <f t="shared" si="16"/>
        <v>48813.976307743229</v>
      </c>
      <c r="AB60" s="12">
        <f t="shared" si="16"/>
        <v>167036.42359722778</v>
      </c>
      <c r="AC60" s="12">
        <f t="shared" si="16"/>
        <v>224312.58417435642</v>
      </c>
      <c r="AD60" s="12">
        <f t="shared" si="16"/>
        <v>-77341.387605033815</v>
      </c>
      <c r="AE60" s="12">
        <f t="shared" si="16"/>
        <v>97539.802337001078</v>
      </c>
      <c r="AF60" s="12">
        <f t="shared" si="16"/>
        <v>22157.493082153611</v>
      </c>
      <c r="AG60" s="12">
        <f t="shared" si="16"/>
        <v>184309.07966643013</v>
      </c>
      <c r="AH60" s="12">
        <f t="shared" si="16"/>
        <v>196513.30402641185</v>
      </c>
      <c r="AI60" s="12">
        <f t="shared" si="16"/>
        <v>116649.52710629441</v>
      </c>
      <c r="AJ60" s="1">
        <f t="shared" si="17"/>
        <v>966629.48633279838</v>
      </c>
    </row>
    <row r="61" spans="1:36">
      <c r="A61" s="11">
        <f>Dataset!A61</f>
        <v>42705</v>
      </c>
      <c r="B61" s="5">
        <f>Dataset!B61</f>
        <v>2016</v>
      </c>
      <c r="C61" s="5">
        <f>Dataset!C61</f>
        <v>12</v>
      </c>
      <c r="D61" s="5">
        <f>Dataset!K61</f>
        <v>8493911.9302633423</v>
      </c>
      <c r="E61" s="5">
        <f>Dataset!AJ61</f>
        <v>546.69999999999993</v>
      </c>
      <c r="F61" s="5">
        <f>Dataset!AO61</f>
        <v>0</v>
      </c>
      <c r="G61" s="12">
        <f>Dataset!AY61</f>
        <v>31</v>
      </c>
      <c r="H61" s="195">
        <f>Dataset!BS61</f>
        <v>0</v>
      </c>
      <c r="I61" s="12">
        <f>Dataset!AT61</f>
        <v>692620.80000000005</v>
      </c>
      <c r="K61" s="12">
        <f t="shared" si="9"/>
        <v>-1911212.21422041</v>
      </c>
      <c r="L61" s="1">
        <f t="shared" si="10"/>
        <v>2536769.9401656389</v>
      </c>
      <c r="M61" s="1">
        <f t="shared" si="11"/>
        <v>0</v>
      </c>
      <c r="N61" s="1">
        <f t="shared" si="12"/>
        <v>4523798.4938138649</v>
      </c>
      <c r="O61" s="1">
        <f t="shared" si="6"/>
        <v>0</v>
      </c>
      <c r="P61" s="1">
        <f t="shared" si="13"/>
        <v>3360861.1373379529</v>
      </c>
      <c r="Q61" s="1">
        <f t="shared" si="7"/>
        <v>8510217.3570970464</v>
      </c>
      <c r="R61" s="1">
        <f t="shared" si="14"/>
        <v>16305.426833704114</v>
      </c>
      <c r="S61" s="105">
        <f t="shared" si="18"/>
        <v>1.9159824184873842E-3</v>
      </c>
      <c r="W61" s="5">
        <f t="shared" si="19"/>
        <v>2020</v>
      </c>
      <c r="X61" s="12">
        <f t="shared" si="16"/>
        <v>-181061.41351037845</v>
      </c>
      <c r="Y61" s="12">
        <f t="shared" si="16"/>
        <v>70047.396164350212</v>
      </c>
      <c r="Z61" s="12">
        <f t="shared" si="16"/>
        <v>-155499.7849222254</v>
      </c>
      <c r="AA61" s="12">
        <f t="shared" si="16"/>
        <v>230906.58230691403</v>
      </c>
      <c r="AB61" s="12">
        <f t="shared" si="16"/>
        <v>256556.53157277498</v>
      </c>
      <c r="AC61" s="12">
        <f t="shared" si="16"/>
        <v>261900.03940484114</v>
      </c>
      <c r="AD61" s="12">
        <f t="shared" si="16"/>
        <v>-28802.052554031834</v>
      </c>
      <c r="AE61" s="12">
        <f t="shared" si="16"/>
        <v>-155416.13815982547</v>
      </c>
      <c r="AF61" s="12">
        <f t="shared" si="16"/>
        <v>-26021.481331599876</v>
      </c>
      <c r="AG61" s="12">
        <f t="shared" si="16"/>
        <v>-66455.493978112005</v>
      </c>
      <c r="AH61" s="12">
        <f t="shared" si="16"/>
        <v>-301666.1326033501</v>
      </c>
      <c r="AI61" s="12">
        <f t="shared" si="16"/>
        <v>-316460.20400009025</v>
      </c>
      <c r="AJ61" s="1">
        <f t="shared" si="17"/>
        <v>-411972.15161073301</v>
      </c>
    </row>
    <row r="62" spans="1:36">
      <c r="A62" s="11">
        <f>Dataset!A62</f>
        <v>42736</v>
      </c>
      <c r="B62" s="5">
        <f>Dataset!B62</f>
        <v>2017</v>
      </c>
      <c r="C62" s="5">
        <f>Dataset!C62</f>
        <v>1</v>
      </c>
      <c r="D62" s="5">
        <f>Dataset!K62</f>
        <v>8917249.3660306875</v>
      </c>
      <c r="E62" s="5">
        <f>Dataset!AJ62</f>
        <v>589.89999999999986</v>
      </c>
      <c r="F62" s="5">
        <f>Dataset!AO62</f>
        <v>0</v>
      </c>
      <c r="G62" s="12">
        <f>Dataset!AY62</f>
        <v>31</v>
      </c>
      <c r="H62" s="195">
        <f>Dataset!BS62</f>
        <v>0</v>
      </c>
      <c r="I62" s="12">
        <f>Dataset!AT62</f>
        <v>711695.1</v>
      </c>
      <c r="K62" s="12">
        <f t="shared" si="9"/>
        <v>-1911212.21422041</v>
      </c>
      <c r="L62" s="1">
        <f t="shared" si="10"/>
        <v>2737224.4150424548</v>
      </c>
      <c r="M62" s="1">
        <f t="shared" si="11"/>
        <v>0</v>
      </c>
      <c r="N62" s="1">
        <f t="shared" si="12"/>
        <v>4523798.4938138649</v>
      </c>
      <c r="O62" s="1">
        <f t="shared" si="6"/>
        <v>0</v>
      </c>
      <c r="P62" s="1">
        <f t="shared" si="13"/>
        <v>3453416.9392889268</v>
      </c>
      <c r="Q62" s="1">
        <f t="shared" si="7"/>
        <v>8803227.6339248363</v>
      </c>
      <c r="R62" s="1">
        <f t="shared" si="14"/>
        <v>-114021.73210585117</v>
      </c>
      <c r="S62" s="105">
        <f t="shared" si="18"/>
        <v>1.2952264424748909E-2</v>
      </c>
      <c r="W62" s="5">
        <f t="shared" si="19"/>
        <v>2021</v>
      </c>
      <c r="X62" s="12">
        <f t="shared" si="16"/>
        <v>291351.98806726933</v>
      </c>
      <c r="Y62" s="12">
        <f t="shared" si="16"/>
        <v>28341.130820918828</v>
      </c>
      <c r="Z62" s="12">
        <f t="shared" si="16"/>
        <v>-253002.93259263877</v>
      </c>
      <c r="AA62" s="12">
        <f t="shared" si="16"/>
        <v>239336.69198843371</v>
      </c>
      <c r="AB62" s="12">
        <f t="shared" si="16"/>
        <v>278145.95810171124</v>
      </c>
      <c r="AC62" s="12">
        <f t="shared" si="16"/>
        <v>183161.08613601048</v>
      </c>
      <c r="AD62" s="12">
        <f t="shared" si="16"/>
        <v>-11762.512744852342</v>
      </c>
      <c r="AE62" s="12">
        <f t="shared" si="16"/>
        <v>-273014.8885819409</v>
      </c>
      <c r="AF62" s="12">
        <f t="shared" si="16"/>
        <v>-319099.91666353866</v>
      </c>
      <c r="AG62" s="12">
        <f t="shared" si="16"/>
        <v>-79950.25878493581</v>
      </c>
      <c r="AH62" s="12">
        <f t="shared" si="16"/>
        <v>-141036.79816355556</v>
      </c>
      <c r="AI62" s="12">
        <f t="shared" si="16"/>
        <v>-142160.42426484171</v>
      </c>
      <c r="AJ62" s="1">
        <f t="shared" si="17"/>
        <v>-199690.87668196019</v>
      </c>
    </row>
    <row r="63" spans="1:36">
      <c r="A63" s="11">
        <f>Dataset!A63</f>
        <v>42767</v>
      </c>
      <c r="B63" s="5">
        <f>Dataset!B63</f>
        <v>2017</v>
      </c>
      <c r="C63" s="5">
        <f>Dataset!C63</f>
        <v>2</v>
      </c>
      <c r="D63" s="5">
        <f>Dataset!K63</f>
        <v>8096112.2055306872</v>
      </c>
      <c r="E63" s="5">
        <f>Dataset!AJ63</f>
        <v>510.4</v>
      </c>
      <c r="F63" s="5">
        <f>Dataset!AO63</f>
        <v>0</v>
      </c>
      <c r="G63" s="12">
        <f>Dataset!AY63</f>
        <v>28</v>
      </c>
      <c r="H63" s="195">
        <f>Dataset!BS63</f>
        <v>0</v>
      </c>
      <c r="I63" s="12">
        <f>Dataset!AT63</f>
        <v>711695.1</v>
      </c>
      <c r="K63" s="12">
        <f t="shared" si="9"/>
        <v>-1911212.21422041</v>
      </c>
      <c r="L63" s="1">
        <f t="shared" si="10"/>
        <v>2368332.4994705361</v>
      </c>
      <c r="M63" s="1">
        <f t="shared" si="11"/>
        <v>0</v>
      </c>
      <c r="N63" s="1">
        <f t="shared" si="12"/>
        <v>4086011.5427996195</v>
      </c>
      <c r="O63" s="1">
        <f t="shared" si="6"/>
        <v>0</v>
      </c>
      <c r="P63" s="1">
        <f t="shared" si="13"/>
        <v>3453416.9392889268</v>
      </c>
      <c r="Q63" s="1">
        <f t="shared" si="7"/>
        <v>7996548.7673386727</v>
      </c>
      <c r="R63" s="1">
        <f t="shared" si="14"/>
        <v>-99563.438192014582</v>
      </c>
      <c r="S63" s="105">
        <f t="shared" si="18"/>
        <v>1.245080110042901E-2</v>
      </c>
      <c r="X63" s="1">
        <f>SUM(X52:X62)</f>
        <v>-989236.15131928585</v>
      </c>
      <c r="Y63" s="1">
        <f t="shared" ref="Y63:AH63" si="20">SUM(Y52:Y62)</f>
        <v>29361.176642968319</v>
      </c>
      <c r="Z63" s="1">
        <f t="shared" si="20"/>
        <v>-748185.50736387167</v>
      </c>
      <c r="AA63" s="1">
        <f t="shared" si="20"/>
        <v>274268.29947044887</v>
      </c>
      <c r="AB63" s="1">
        <f t="shared" si="20"/>
        <v>832475.0249581961</v>
      </c>
      <c r="AC63" s="1">
        <f t="shared" si="20"/>
        <v>318956.68566836417</v>
      </c>
      <c r="AD63" s="1">
        <f t="shared" si="20"/>
        <v>480902.52207763121</v>
      </c>
      <c r="AE63" s="1">
        <f t="shared" si="20"/>
        <v>-219718.015561793</v>
      </c>
      <c r="AF63" s="1">
        <f t="shared" si="20"/>
        <v>-993103.231831613</v>
      </c>
      <c r="AG63" s="1">
        <f t="shared" si="20"/>
        <v>270293.98739762232</v>
      </c>
      <c r="AH63" s="1">
        <f t="shared" si="20"/>
        <v>-47878.422838814557</v>
      </c>
      <c r="AI63" s="1">
        <f>SUM(AI52:AI62)</f>
        <v>843100.10818621423</v>
      </c>
      <c r="AJ63" s="1">
        <f>SUM(X63:AI63)</f>
        <v>51236.475486067124</v>
      </c>
    </row>
    <row r="64" spans="1:36">
      <c r="A64" s="11">
        <f>Dataset!A64</f>
        <v>42795</v>
      </c>
      <c r="B64" s="5">
        <f>Dataset!B64</f>
        <v>2017</v>
      </c>
      <c r="C64" s="5">
        <f>Dataset!C64</f>
        <v>3</v>
      </c>
      <c r="D64" s="5">
        <f>Dataset!K64</f>
        <v>8645562.1052306872</v>
      </c>
      <c r="E64" s="5">
        <f>Dataset!AJ64</f>
        <v>592.99999999999989</v>
      </c>
      <c r="F64" s="5">
        <f>Dataset!AO64</f>
        <v>0</v>
      </c>
      <c r="G64" s="12">
        <f>Dataset!AY64</f>
        <v>31</v>
      </c>
      <c r="H64" s="195">
        <f>Dataset!BS64</f>
        <v>0</v>
      </c>
      <c r="I64" s="12">
        <f>Dataset!AT64</f>
        <v>711695.1</v>
      </c>
      <c r="K64" s="12">
        <f t="shared" si="9"/>
        <v>-1911212.21422041</v>
      </c>
      <c r="L64" s="1">
        <f t="shared" si="10"/>
        <v>2751608.8796748193</v>
      </c>
      <c r="M64" s="1">
        <f t="shared" si="11"/>
        <v>0</v>
      </c>
      <c r="N64" s="1">
        <f t="shared" si="12"/>
        <v>4523798.4938138649</v>
      </c>
      <c r="O64" s="1">
        <f t="shared" si="6"/>
        <v>0</v>
      </c>
      <c r="P64" s="1">
        <f t="shared" si="13"/>
        <v>3453416.9392889268</v>
      </c>
      <c r="Q64" s="1">
        <f t="shared" si="7"/>
        <v>8817612.0985572003</v>
      </c>
      <c r="R64" s="1">
        <f t="shared" si="14"/>
        <v>172049.9933265131</v>
      </c>
      <c r="S64" s="105">
        <f t="shared" si="18"/>
        <v>1.9512084610148039E-2</v>
      </c>
    </row>
    <row r="65" spans="1:19">
      <c r="A65" s="11">
        <f>Dataset!A65</f>
        <v>42826</v>
      </c>
      <c r="B65" s="5">
        <f>Dataset!B65</f>
        <v>2017</v>
      </c>
      <c r="C65" s="5">
        <f>Dataset!C65</f>
        <v>4</v>
      </c>
      <c r="D65" s="5">
        <f>Dataset!K65</f>
        <v>7400133.958930687</v>
      </c>
      <c r="E65" s="5">
        <f>Dataset!AJ65</f>
        <v>261.8</v>
      </c>
      <c r="F65" s="5">
        <f>Dataset!AO65</f>
        <v>10.599999999999998</v>
      </c>
      <c r="G65" s="12">
        <f>Dataset!AY65</f>
        <v>30</v>
      </c>
      <c r="H65" s="195">
        <f>Dataset!BS65</f>
        <v>0</v>
      </c>
      <c r="I65" s="12">
        <f>Dataset!AT65</f>
        <v>711695.1</v>
      </c>
      <c r="K65" s="12">
        <f t="shared" si="9"/>
        <v>-1911212.21422041</v>
      </c>
      <c r="L65" s="1">
        <f t="shared" si="10"/>
        <v>1214791.2389525597</v>
      </c>
      <c r="M65" s="1">
        <f t="shared" si="11"/>
        <v>81625.17746354948</v>
      </c>
      <c r="N65" s="1">
        <f t="shared" si="12"/>
        <v>4377869.5101424493</v>
      </c>
      <c r="O65" s="1">
        <f t="shared" si="6"/>
        <v>0</v>
      </c>
      <c r="P65" s="1">
        <f t="shared" si="13"/>
        <v>3453416.9392889268</v>
      </c>
      <c r="Q65" s="1">
        <f t="shared" si="7"/>
        <v>7216490.6516270749</v>
      </c>
      <c r="R65" s="1">
        <f t="shared" si="14"/>
        <v>-183643.30730361212</v>
      </c>
      <c r="S65" s="105">
        <f t="shared" si="18"/>
        <v>2.5447730229125533E-2</v>
      </c>
    </row>
    <row r="66" spans="1:19">
      <c r="A66" s="11">
        <f>Dataset!A66</f>
        <v>42856</v>
      </c>
      <c r="B66" s="5">
        <f>Dataset!B66</f>
        <v>2017</v>
      </c>
      <c r="C66" s="5">
        <f>Dataset!C66</f>
        <v>5</v>
      </c>
      <c r="D66" s="5">
        <f>Dataset!K66</f>
        <v>7124617.9445306873</v>
      </c>
      <c r="E66" s="5">
        <f>Dataset!AJ66</f>
        <v>143.39999999999995</v>
      </c>
      <c r="F66" s="5">
        <f>Dataset!AO66</f>
        <v>45.5</v>
      </c>
      <c r="G66" s="12">
        <f>Dataset!AY66</f>
        <v>31</v>
      </c>
      <c r="H66" s="195">
        <f>Dataset!BS66</f>
        <v>0</v>
      </c>
      <c r="I66" s="12">
        <f>Dataset!AT66</f>
        <v>711695.1</v>
      </c>
      <c r="K66" s="12">
        <f t="shared" ref="K66:K97" si="21">$X$8</f>
        <v>-1911212.21422041</v>
      </c>
      <c r="L66" s="1">
        <f t="shared" ref="L66:L97" si="22">E66*$X$9</f>
        <v>665397.49299387692</v>
      </c>
      <c r="M66" s="1">
        <f t="shared" ref="M66:M97" si="23">F66*$X$10</f>
        <v>350372.22401806625</v>
      </c>
      <c r="N66" s="1">
        <f t="shared" ref="N66:N97" si="24">G66*$X$11</f>
        <v>4523798.4938138649</v>
      </c>
      <c r="O66" s="1">
        <f t="shared" si="6"/>
        <v>0</v>
      </c>
      <c r="P66" s="1">
        <f t="shared" ref="P66:P97" si="25">I66*$X$13</f>
        <v>3453416.9392889268</v>
      </c>
      <c r="Q66" s="1">
        <f t="shared" si="7"/>
        <v>7081772.9358943254</v>
      </c>
      <c r="R66" s="1">
        <f t="shared" ref="R66:R97" si="26">Q66-D66</f>
        <v>-42845.008636361919</v>
      </c>
      <c r="S66" s="105">
        <f t="shared" si="18"/>
        <v>6.0500398733768796E-3</v>
      </c>
    </row>
    <row r="67" spans="1:19">
      <c r="A67" s="11">
        <f>Dataset!A67</f>
        <v>42887</v>
      </c>
      <c r="B67" s="5">
        <f>Dataset!B67</f>
        <v>2017</v>
      </c>
      <c r="C67" s="5">
        <f>Dataset!C67</f>
        <v>6</v>
      </c>
      <c r="D67" s="5">
        <f>Dataset!K67</f>
        <v>7141694.1340306876</v>
      </c>
      <c r="E67" s="5">
        <f>Dataset!AJ67</f>
        <v>23</v>
      </c>
      <c r="F67" s="5">
        <f>Dataset!AO67</f>
        <v>153.10000000000002</v>
      </c>
      <c r="G67" s="12">
        <f>Dataset!AY67</f>
        <v>30</v>
      </c>
      <c r="H67" s="195">
        <f>Dataset!BS67</f>
        <v>0</v>
      </c>
      <c r="I67" s="12">
        <f>Dataset!AT67</f>
        <v>711695.1</v>
      </c>
      <c r="K67" s="12">
        <f t="shared" si="21"/>
        <v>-1911212.21422041</v>
      </c>
      <c r="L67" s="1">
        <f t="shared" si="22"/>
        <v>106723.44727237918</v>
      </c>
      <c r="M67" s="1">
        <f t="shared" si="23"/>
        <v>1178944.7801574934</v>
      </c>
      <c r="N67" s="1">
        <f t="shared" si="24"/>
        <v>4377869.5101424493</v>
      </c>
      <c r="O67" s="1">
        <f t="shared" ref="O67:O121" si="27">H67*$X$12</f>
        <v>0</v>
      </c>
      <c r="P67" s="1">
        <f t="shared" si="25"/>
        <v>3453416.9392889268</v>
      </c>
      <c r="Q67" s="1">
        <f t="shared" ref="Q67:Q121" si="28">SUM(K67:P67)</f>
        <v>7205742.4626408387</v>
      </c>
      <c r="R67" s="1">
        <f t="shared" si="26"/>
        <v>64048.328610151075</v>
      </c>
      <c r="S67" s="105">
        <f t="shared" si="18"/>
        <v>8.8885120363679983E-3</v>
      </c>
    </row>
    <row r="68" spans="1:19">
      <c r="A68" s="11">
        <f>Dataset!A68</f>
        <v>42917</v>
      </c>
      <c r="B68" s="5">
        <f>Dataset!B68</f>
        <v>2017</v>
      </c>
      <c r="C68" s="5">
        <f>Dataset!C68</f>
        <v>7</v>
      </c>
      <c r="D68" s="5">
        <f>Dataset!K68</f>
        <v>7908390.7467306871</v>
      </c>
      <c r="E68" s="5">
        <f>Dataset!AJ68</f>
        <v>0</v>
      </c>
      <c r="F68" s="5">
        <f>Dataset!AO68</f>
        <v>243.40000000000003</v>
      </c>
      <c r="G68" s="12">
        <f>Dataset!AY68</f>
        <v>31</v>
      </c>
      <c r="H68" s="195">
        <f>Dataset!BS68</f>
        <v>0</v>
      </c>
      <c r="I68" s="12">
        <f>Dataset!AT68</f>
        <v>711695.1</v>
      </c>
      <c r="K68" s="12">
        <f t="shared" si="21"/>
        <v>-1911212.21422041</v>
      </c>
      <c r="L68" s="1">
        <f t="shared" si="22"/>
        <v>0</v>
      </c>
      <c r="M68" s="1">
        <f t="shared" si="23"/>
        <v>1874298.8862856559</v>
      </c>
      <c r="N68" s="1">
        <f t="shared" si="24"/>
        <v>4523798.4938138649</v>
      </c>
      <c r="O68" s="1">
        <f t="shared" si="27"/>
        <v>0</v>
      </c>
      <c r="P68" s="1">
        <f t="shared" si="25"/>
        <v>3453416.9392889268</v>
      </c>
      <c r="Q68" s="1">
        <f t="shared" si="28"/>
        <v>7940302.1051680371</v>
      </c>
      <c r="R68" s="1">
        <f t="shared" si="26"/>
        <v>31911.35843735002</v>
      </c>
      <c r="S68" s="105">
        <f t="shared" si="18"/>
        <v>4.018909861953507E-3</v>
      </c>
    </row>
    <row r="69" spans="1:19">
      <c r="A69" s="11">
        <f>Dataset!A69</f>
        <v>42948</v>
      </c>
      <c r="B69" s="5">
        <f>Dataset!B69</f>
        <v>2017</v>
      </c>
      <c r="C69" s="5">
        <f>Dataset!C69</f>
        <v>8</v>
      </c>
      <c r="D69" s="5">
        <f>Dataset!K69</f>
        <v>7801527.0502306866</v>
      </c>
      <c r="E69" s="5">
        <f>Dataset!AJ69</f>
        <v>8.6999999999999975</v>
      </c>
      <c r="F69" s="5">
        <f>Dataset!AO69</f>
        <v>207.40000000000006</v>
      </c>
      <c r="G69" s="12">
        <f>Dataset!AY69</f>
        <v>31</v>
      </c>
      <c r="H69" s="195">
        <f>Dataset!BS69</f>
        <v>0</v>
      </c>
      <c r="I69" s="12">
        <f>Dataset!AT69</f>
        <v>711695.1</v>
      </c>
      <c r="K69" s="12">
        <f t="shared" si="21"/>
        <v>-1911212.21422041</v>
      </c>
      <c r="L69" s="1">
        <f t="shared" si="22"/>
        <v>40369.303968247768</v>
      </c>
      <c r="M69" s="1">
        <f t="shared" si="23"/>
        <v>1597081.3024471861</v>
      </c>
      <c r="N69" s="1">
        <f t="shared" si="24"/>
        <v>4523798.4938138649</v>
      </c>
      <c r="O69" s="1">
        <f t="shared" si="27"/>
        <v>0</v>
      </c>
      <c r="P69" s="1">
        <f t="shared" si="25"/>
        <v>3453416.9392889268</v>
      </c>
      <c r="Q69" s="1">
        <f t="shared" si="28"/>
        <v>7703453.8252978157</v>
      </c>
      <c r="R69" s="1">
        <f t="shared" si="26"/>
        <v>-98073.224932870828</v>
      </c>
      <c r="S69" s="105">
        <f t="shared" si="18"/>
        <v>1.273107195253154E-2</v>
      </c>
    </row>
    <row r="70" spans="1:19">
      <c r="A70" s="11">
        <f>Dataset!A70</f>
        <v>42979</v>
      </c>
      <c r="B70" s="5">
        <f>Dataset!B70</f>
        <v>2017</v>
      </c>
      <c r="C70" s="5">
        <f>Dataset!C70</f>
        <v>9</v>
      </c>
      <c r="D70" s="5">
        <f>Dataset!K70</f>
        <v>7311880.2364306869</v>
      </c>
      <c r="E70" s="5">
        <f>Dataset!AJ70</f>
        <v>42.7</v>
      </c>
      <c r="F70" s="5">
        <f>Dataset!AO70</f>
        <v>141.9</v>
      </c>
      <c r="G70" s="12">
        <f>Dataset!AY70</f>
        <v>30</v>
      </c>
      <c r="H70" s="195">
        <f>Dataset!BS70</f>
        <v>0</v>
      </c>
      <c r="I70" s="12">
        <f>Dataset!AT70</f>
        <v>711695.1</v>
      </c>
      <c r="K70" s="12">
        <f t="shared" si="21"/>
        <v>-1911212.21422041</v>
      </c>
      <c r="L70" s="1">
        <f t="shared" si="22"/>
        <v>198134.39993611266</v>
      </c>
      <c r="M70" s="1">
        <f t="shared" si="23"/>
        <v>1092699.3096299693</v>
      </c>
      <c r="N70" s="1">
        <f t="shared" si="24"/>
        <v>4377869.5101424493</v>
      </c>
      <c r="O70" s="1">
        <f t="shared" si="27"/>
        <v>0</v>
      </c>
      <c r="P70" s="1">
        <f t="shared" si="25"/>
        <v>3453416.9392889268</v>
      </c>
      <c r="Q70" s="1">
        <f t="shared" si="28"/>
        <v>7210907.9447770473</v>
      </c>
      <c r="R70" s="1">
        <f t="shared" si="26"/>
        <v>-100972.29165363964</v>
      </c>
      <c r="S70" s="105">
        <f t="shared" si="18"/>
        <v>1.4002715389921898E-2</v>
      </c>
    </row>
    <row r="71" spans="1:19">
      <c r="A71" s="11">
        <f>Dataset!A71</f>
        <v>43009</v>
      </c>
      <c r="B71" s="5">
        <f>Dataset!B71</f>
        <v>2017</v>
      </c>
      <c r="C71" s="5">
        <f>Dataset!C71</f>
        <v>10</v>
      </c>
      <c r="D71" s="5">
        <f>Dataset!K71</f>
        <v>7260099.2108306866</v>
      </c>
      <c r="E71" s="5">
        <f>Dataset!AJ71</f>
        <v>120</v>
      </c>
      <c r="F71" s="5">
        <f>Dataset!AO71</f>
        <v>61</v>
      </c>
      <c r="G71" s="12">
        <f>Dataset!AY71</f>
        <v>31</v>
      </c>
      <c r="H71" s="195">
        <f>Dataset!BS71</f>
        <v>0</v>
      </c>
      <c r="I71" s="12">
        <f>Dataset!AT71</f>
        <v>711695.1</v>
      </c>
      <c r="K71" s="12">
        <f t="shared" si="21"/>
        <v>-1911212.21422041</v>
      </c>
      <c r="L71" s="1">
        <f t="shared" si="22"/>
        <v>556817.98576893483</v>
      </c>
      <c r="M71" s="1">
        <f t="shared" si="23"/>
        <v>469729.79483740753</v>
      </c>
      <c r="N71" s="1">
        <f t="shared" si="24"/>
        <v>4523798.4938138649</v>
      </c>
      <c r="O71" s="1">
        <f t="shared" si="27"/>
        <v>0</v>
      </c>
      <c r="P71" s="1">
        <f t="shared" si="25"/>
        <v>3453416.9392889268</v>
      </c>
      <c r="Q71" s="1">
        <f t="shared" si="28"/>
        <v>7092550.9994887244</v>
      </c>
      <c r="R71" s="1">
        <f t="shared" si="26"/>
        <v>-167548.21134196222</v>
      </c>
      <c r="S71" s="105">
        <f t="shared" si="18"/>
        <v>2.3623123944267747E-2</v>
      </c>
    </row>
    <row r="72" spans="1:19">
      <c r="A72" s="11">
        <f>Dataset!A72</f>
        <v>43040</v>
      </c>
      <c r="B72" s="5">
        <f>Dataset!B72</f>
        <v>2017</v>
      </c>
      <c r="C72" s="5">
        <f>Dataset!C72</f>
        <v>11</v>
      </c>
      <c r="D72" s="5">
        <f>Dataset!K72</f>
        <v>7699609.4139306862</v>
      </c>
      <c r="E72" s="5">
        <f>Dataset!AJ72</f>
        <v>392.29999999999995</v>
      </c>
      <c r="F72" s="5">
        <f>Dataset!AO72</f>
        <v>0</v>
      </c>
      <c r="G72" s="12">
        <f>Dataset!AY72</f>
        <v>30</v>
      </c>
      <c r="H72" s="195">
        <f>Dataset!BS72</f>
        <v>0</v>
      </c>
      <c r="I72" s="12">
        <f>Dataset!AT72</f>
        <v>711695.1</v>
      </c>
      <c r="K72" s="12">
        <f t="shared" si="21"/>
        <v>-1911212.21422041</v>
      </c>
      <c r="L72" s="1">
        <f t="shared" si="22"/>
        <v>1820330.798476276</v>
      </c>
      <c r="M72" s="1">
        <f t="shared" si="23"/>
        <v>0</v>
      </c>
      <c r="N72" s="1">
        <f t="shared" si="24"/>
        <v>4377869.5101424493</v>
      </c>
      <c r="O72" s="1">
        <f t="shared" si="27"/>
        <v>0</v>
      </c>
      <c r="P72" s="1">
        <f t="shared" si="25"/>
        <v>3453416.9392889268</v>
      </c>
      <c r="Q72" s="1">
        <f t="shared" si="28"/>
        <v>7740405.0336872414</v>
      </c>
      <c r="R72" s="1">
        <f t="shared" si="26"/>
        <v>40795.619756555185</v>
      </c>
      <c r="S72" s="105">
        <f t="shared" si="18"/>
        <v>5.2704761028663722E-3</v>
      </c>
    </row>
    <row r="73" spans="1:19">
      <c r="A73" s="11">
        <f>Dataset!A73</f>
        <v>43070</v>
      </c>
      <c r="B73" s="5">
        <f>Dataset!B73</f>
        <v>2017</v>
      </c>
      <c r="C73" s="5">
        <f>Dataset!C73</f>
        <v>12</v>
      </c>
      <c r="D73" s="5">
        <f>Dataset!K73</f>
        <v>8917393.611430686</v>
      </c>
      <c r="E73" s="5">
        <f>Dataset!AJ73</f>
        <v>716.1</v>
      </c>
      <c r="F73" s="5">
        <f>Dataset!AO73</f>
        <v>0</v>
      </c>
      <c r="G73" s="12">
        <f>Dataset!AY73</f>
        <v>31</v>
      </c>
      <c r="H73" s="195">
        <f>Dataset!BS73</f>
        <v>0</v>
      </c>
      <c r="I73" s="12">
        <f>Dataset!AT73</f>
        <v>711695.1</v>
      </c>
      <c r="K73" s="12">
        <f t="shared" si="21"/>
        <v>-1911212.21422041</v>
      </c>
      <c r="L73" s="1">
        <f t="shared" si="22"/>
        <v>3322811.3300761189</v>
      </c>
      <c r="M73" s="1">
        <f t="shared" si="23"/>
        <v>0</v>
      </c>
      <c r="N73" s="1">
        <f t="shared" si="24"/>
        <v>4523798.4938138649</v>
      </c>
      <c r="O73" s="1">
        <f t="shared" si="27"/>
        <v>0</v>
      </c>
      <c r="P73" s="1">
        <f t="shared" si="25"/>
        <v>3453416.9392889268</v>
      </c>
      <c r="Q73" s="1">
        <f t="shared" si="28"/>
        <v>9388814.5489585008</v>
      </c>
      <c r="R73" s="1">
        <f t="shared" si="26"/>
        <v>471420.93752781488</v>
      </c>
      <c r="S73" s="105">
        <f t="shared" si="18"/>
        <v>5.0210911619306561E-2</v>
      </c>
    </row>
    <row r="74" spans="1:19">
      <c r="A74" s="11">
        <f>Dataset!A74</f>
        <v>43101</v>
      </c>
      <c r="B74" s="5">
        <f>Dataset!B74</f>
        <v>2018</v>
      </c>
      <c r="C74" s="5">
        <f>Dataset!C74</f>
        <v>1</v>
      </c>
      <c r="D74" s="5">
        <f>Dataset!K74</f>
        <v>9789479.1998712961</v>
      </c>
      <c r="E74" s="5">
        <f>Dataset!AJ74</f>
        <v>751.6</v>
      </c>
      <c r="F74" s="5">
        <f>Dataset!AO74</f>
        <v>0</v>
      </c>
      <c r="G74" s="12">
        <f>Dataset!AY74</f>
        <v>31</v>
      </c>
      <c r="H74" s="195">
        <f>Dataset!BS74</f>
        <v>0</v>
      </c>
      <c r="I74" s="12">
        <f>Dataset!AT74</f>
        <v>735936.1</v>
      </c>
      <c r="K74" s="12">
        <f t="shared" si="21"/>
        <v>-1911212.21422041</v>
      </c>
      <c r="L74" s="1">
        <f t="shared" si="22"/>
        <v>3487536.6508660954</v>
      </c>
      <c r="M74" s="1">
        <f t="shared" si="23"/>
        <v>0</v>
      </c>
      <c r="N74" s="1">
        <f t="shared" si="24"/>
        <v>4523798.4938138649</v>
      </c>
      <c r="O74" s="1">
        <f t="shared" si="27"/>
        <v>0</v>
      </c>
      <c r="P74" s="1">
        <f t="shared" si="25"/>
        <v>3571043.5465612025</v>
      </c>
      <c r="Q74" s="1">
        <f t="shared" si="28"/>
        <v>9671166.4770207535</v>
      </c>
      <c r="R74" s="1">
        <f t="shared" si="26"/>
        <v>-118312.72285054252</v>
      </c>
      <c r="S74" s="105">
        <f t="shared" si="18"/>
        <v>1.2233552501826986E-2</v>
      </c>
    </row>
    <row r="75" spans="1:19">
      <c r="A75" s="11">
        <f>Dataset!A75</f>
        <v>43132</v>
      </c>
      <c r="B75" s="5">
        <f>Dataset!B75</f>
        <v>2018</v>
      </c>
      <c r="C75" s="5">
        <f>Dataset!C75</f>
        <v>2</v>
      </c>
      <c r="D75" s="5">
        <f>Dataset!K75</f>
        <v>8314459.1190712927</v>
      </c>
      <c r="E75" s="5">
        <f>Dataset!AJ75</f>
        <v>543.30000000000007</v>
      </c>
      <c r="F75" s="5">
        <f>Dataset!AO75</f>
        <v>0</v>
      </c>
      <c r="G75" s="12">
        <f>Dataset!AY75</f>
        <v>28</v>
      </c>
      <c r="H75" s="195">
        <f>Dataset!BS75</f>
        <v>0</v>
      </c>
      <c r="I75" s="12">
        <f>Dataset!AT75</f>
        <v>735936.1</v>
      </c>
      <c r="K75" s="12">
        <f t="shared" si="21"/>
        <v>-1911212.21422041</v>
      </c>
      <c r="L75" s="1">
        <f t="shared" si="22"/>
        <v>2520993.4305688529</v>
      </c>
      <c r="M75" s="1">
        <f t="shared" si="23"/>
        <v>0</v>
      </c>
      <c r="N75" s="1">
        <f t="shared" si="24"/>
        <v>4086011.5427996195</v>
      </c>
      <c r="O75" s="1">
        <f t="shared" si="27"/>
        <v>0</v>
      </c>
      <c r="P75" s="1">
        <f t="shared" si="25"/>
        <v>3571043.5465612025</v>
      </c>
      <c r="Q75" s="1">
        <f t="shared" si="28"/>
        <v>8266836.3057092652</v>
      </c>
      <c r="R75" s="1">
        <f t="shared" si="26"/>
        <v>-47622.813362027518</v>
      </c>
      <c r="S75" s="105">
        <f t="shared" si="18"/>
        <v>5.760705982424996E-3</v>
      </c>
    </row>
    <row r="76" spans="1:19">
      <c r="A76" s="11">
        <f>Dataset!A76</f>
        <v>43160</v>
      </c>
      <c r="B76" s="5">
        <f>Dataset!B76</f>
        <v>2018</v>
      </c>
      <c r="C76" s="5">
        <f>Dataset!C76</f>
        <v>3</v>
      </c>
      <c r="D76" s="5">
        <f>Dataset!K76</f>
        <v>8538015.0371712949</v>
      </c>
      <c r="E76" s="5">
        <f>Dataset!AJ76</f>
        <v>517</v>
      </c>
      <c r="F76" s="5">
        <f>Dataset!AO76</f>
        <v>0</v>
      </c>
      <c r="G76" s="12">
        <f>Dataset!AY76</f>
        <v>31</v>
      </c>
      <c r="H76" s="195">
        <f>Dataset!BS76</f>
        <v>0</v>
      </c>
      <c r="I76" s="12">
        <f>Dataset!AT76</f>
        <v>735936.1</v>
      </c>
      <c r="K76" s="12">
        <f t="shared" si="21"/>
        <v>-1911212.21422041</v>
      </c>
      <c r="L76" s="1">
        <f t="shared" si="22"/>
        <v>2398957.4886878277</v>
      </c>
      <c r="M76" s="1">
        <f t="shared" si="23"/>
        <v>0</v>
      </c>
      <c r="N76" s="1">
        <f t="shared" si="24"/>
        <v>4523798.4938138649</v>
      </c>
      <c r="O76" s="1">
        <f t="shared" si="27"/>
        <v>0</v>
      </c>
      <c r="P76" s="1">
        <f t="shared" si="25"/>
        <v>3571043.5465612025</v>
      </c>
      <c r="Q76" s="1">
        <f t="shared" si="28"/>
        <v>8582587.3148424849</v>
      </c>
      <c r="R76" s="1">
        <f t="shared" si="26"/>
        <v>44572.277671189979</v>
      </c>
      <c r="S76" s="105">
        <f t="shared" si="18"/>
        <v>5.1933380967890573E-3</v>
      </c>
    </row>
    <row r="77" spans="1:19">
      <c r="A77" s="11">
        <f>Dataset!A77</f>
        <v>43191</v>
      </c>
      <c r="B77" s="5">
        <f>Dataset!B77</f>
        <v>2018</v>
      </c>
      <c r="C77" s="5">
        <f>Dataset!C77</f>
        <v>4</v>
      </c>
      <c r="D77" s="5">
        <f>Dataset!K77</f>
        <v>7840110.7640712932</v>
      </c>
      <c r="E77" s="5">
        <f>Dataset!AJ77</f>
        <v>392.79999999999995</v>
      </c>
      <c r="F77" s="5">
        <f>Dataset!AO77</f>
        <v>0</v>
      </c>
      <c r="G77" s="12">
        <f>Dataset!AY77</f>
        <v>30</v>
      </c>
      <c r="H77" s="195">
        <f>Dataset!BS77</f>
        <v>0</v>
      </c>
      <c r="I77" s="12">
        <f>Dataset!AT77</f>
        <v>735936.1</v>
      </c>
      <c r="K77" s="12">
        <f t="shared" si="21"/>
        <v>-1911212.21422041</v>
      </c>
      <c r="L77" s="1">
        <f t="shared" si="22"/>
        <v>1822650.8734169798</v>
      </c>
      <c r="M77" s="1">
        <f t="shared" si="23"/>
        <v>0</v>
      </c>
      <c r="N77" s="1">
        <f t="shared" si="24"/>
        <v>4377869.5101424493</v>
      </c>
      <c r="O77" s="1">
        <f t="shared" si="27"/>
        <v>0</v>
      </c>
      <c r="P77" s="1">
        <f t="shared" si="25"/>
        <v>3571043.5465612025</v>
      </c>
      <c r="Q77" s="1">
        <f t="shared" si="28"/>
        <v>7860351.7159002218</v>
      </c>
      <c r="R77" s="1">
        <f t="shared" si="26"/>
        <v>20240.951828928664</v>
      </c>
      <c r="S77" s="105">
        <f t="shared" si="18"/>
        <v>2.5750694829576757E-3</v>
      </c>
    </row>
    <row r="78" spans="1:19">
      <c r="A78" s="11">
        <f>Dataset!A78</f>
        <v>43221</v>
      </c>
      <c r="B78" s="5">
        <f>Dataset!B78</f>
        <v>2018</v>
      </c>
      <c r="C78" s="5">
        <f>Dataset!C78</f>
        <v>5</v>
      </c>
      <c r="D78" s="5">
        <f>Dataset!K78</f>
        <v>7179930.0797712933</v>
      </c>
      <c r="E78" s="5">
        <f>Dataset!AJ78</f>
        <v>93.200000000000017</v>
      </c>
      <c r="F78" s="5">
        <f>Dataset!AO78</f>
        <v>74.2</v>
      </c>
      <c r="G78" s="12">
        <f>Dataset!AY78</f>
        <v>31</v>
      </c>
      <c r="H78" s="195">
        <f>Dataset!BS78</f>
        <v>0</v>
      </c>
      <c r="I78" s="12">
        <f>Dataset!AT78</f>
        <v>735936.1</v>
      </c>
      <c r="K78" s="12">
        <f t="shared" si="21"/>
        <v>-1911212.21422041</v>
      </c>
      <c r="L78" s="1">
        <f t="shared" si="22"/>
        <v>432461.96894720616</v>
      </c>
      <c r="M78" s="1">
        <f t="shared" si="23"/>
        <v>571376.24224484654</v>
      </c>
      <c r="N78" s="1">
        <f t="shared" si="24"/>
        <v>4523798.4938138649</v>
      </c>
      <c r="O78" s="1">
        <f t="shared" si="27"/>
        <v>0</v>
      </c>
      <c r="P78" s="1">
        <f t="shared" si="25"/>
        <v>3571043.5465612025</v>
      </c>
      <c r="Q78" s="1">
        <f t="shared" si="28"/>
        <v>7187468.0373467095</v>
      </c>
      <c r="R78" s="1">
        <f t="shared" si="26"/>
        <v>7537.9575754161924</v>
      </c>
      <c r="S78" s="105">
        <f t="shared" si="18"/>
        <v>1.0487639786706958E-3</v>
      </c>
    </row>
    <row r="79" spans="1:19">
      <c r="A79" s="11">
        <f>Dataset!A79</f>
        <v>43252</v>
      </c>
      <c r="B79" s="5">
        <f>Dataset!B79</f>
        <v>2018</v>
      </c>
      <c r="C79" s="5">
        <f>Dataset!C79</f>
        <v>6</v>
      </c>
      <c r="D79" s="5">
        <f>Dataset!K79</f>
        <v>7450735.2655712934</v>
      </c>
      <c r="E79" s="5">
        <f>Dataset!AJ79</f>
        <v>18.900000000000002</v>
      </c>
      <c r="F79" s="5">
        <f>Dataset!AO79</f>
        <v>144.9</v>
      </c>
      <c r="G79" s="12">
        <f>Dataset!AY79</f>
        <v>30</v>
      </c>
      <c r="H79" s="195">
        <f>Dataset!BS79</f>
        <v>0</v>
      </c>
      <c r="I79" s="12">
        <f>Dataset!AT79</f>
        <v>735936.1</v>
      </c>
      <c r="K79" s="12">
        <f t="shared" si="21"/>
        <v>-1911212.21422041</v>
      </c>
      <c r="L79" s="1">
        <f t="shared" si="22"/>
        <v>87698.832758607256</v>
      </c>
      <c r="M79" s="1">
        <f t="shared" si="23"/>
        <v>1115800.7749498419</v>
      </c>
      <c r="N79" s="1">
        <f t="shared" si="24"/>
        <v>4377869.5101424493</v>
      </c>
      <c r="O79" s="1">
        <f t="shared" si="27"/>
        <v>0</v>
      </c>
      <c r="P79" s="1">
        <f t="shared" si="25"/>
        <v>3571043.5465612025</v>
      </c>
      <c r="Q79" s="1">
        <f t="shared" si="28"/>
        <v>7241200.4501916915</v>
      </c>
      <c r="R79" s="1">
        <f t="shared" si="26"/>
        <v>-209534.8153796019</v>
      </c>
      <c r="S79" s="105">
        <f t="shared" si="18"/>
        <v>2.8936474942363323E-2</v>
      </c>
    </row>
    <row r="80" spans="1:19">
      <c r="A80" s="11">
        <f>Dataset!A80</f>
        <v>43282</v>
      </c>
      <c r="B80" s="5">
        <f>Dataset!B80</f>
        <v>2018</v>
      </c>
      <c r="C80" s="5">
        <f>Dataset!C80</f>
        <v>7</v>
      </c>
      <c r="D80" s="5">
        <f>Dataset!K80</f>
        <v>8547792.5164712947</v>
      </c>
      <c r="E80" s="5">
        <f>Dataset!AJ80</f>
        <v>0</v>
      </c>
      <c r="F80" s="5">
        <f>Dataset!AO80</f>
        <v>303.59999999999985</v>
      </c>
      <c r="G80" s="12">
        <f>Dataset!AY80</f>
        <v>31</v>
      </c>
      <c r="H80" s="195">
        <f>Dataset!BS80</f>
        <v>0</v>
      </c>
      <c r="I80" s="12">
        <f>Dataset!AT80</f>
        <v>735936.1</v>
      </c>
      <c r="K80" s="12">
        <f t="shared" si="21"/>
        <v>-1911212.21422041</v>
      </c>
      <c r="L80" s="1">
        <f t="shared" si="22"/>
        <v>0</v>
      </c>
      <c r="M80" s="1">
        <f t="shared" si="23"/>
        <v>2337868.2903710958</v>
      </c>
      <c r="N80" s="1">
        <f t="shared" si="24"/>
        <v>4523798.4938138649</v>
      </c>
      <c r="O80" s="1">
        <f t="shared" si="27"/>
        <v>0</v>
      </c>
      <c r="P80" s="1">
        <f t="shared" si="25"/>
        <v>3571043.5465612025</v>
      </c>
      <c r="Q80" s="1">
        <f t="shared" si="28"/>
        <v>8521498.1165257525</v>
      </c>
      <c r="R80" s="1">
        <f t="shared" si="26"/>
        <v>-26294.399945542216</v>
      </c>
      <c r="S80" s="105">
        <f t="shared" si="18"/>
        <v>3.0856546097862126E-3</v>
      </c>
    </row>
    <row r="81" spans="1:19">
      <c r="A81" s="11">
        <f>Dataset!A81</f>
        <v>43313</v>
      </c>
      <c r="B81" s="5">
        <f>Dataset!B81</f>
        <v>2018</v>
      </c>
      <c r="C81" s="5">
        <f>Dataset!C81</f>
        <v>8</v>
      </c>
      <c r="D81" s="5">
        <f>Dataset!K81</f>
        <v>8520754.678571295</v>
      </c>
      <c r="E81" s="5">
        <f>Dataset!AJ81</f>
        <v>0</v>
      </c>
      <c r="F81" s="5">
        <f>Dataset!AO81</f>
        <v>300.60000000000002</v>
      </c>
      <c r="G81" s="12">
        <f>Dataset!AY81</f>
        <v>31</v>
      </c>
      <c r="H81" s="195">
        <f>Dataset!BS81</f>
        <v>0</v>
      </c>
      <c r="I81" s="12">
        <f>Dataset!AT81</f>
        <v>735936.1</v>
      </c>
      <c r="K81" s="12">
        <f t="shared" si="21"/>
        <v>-1911212.21422041</v>
      </c>
      <c r="L81" s="1">
        <f t="shared" si="22"/>
        <v>0</v>
      </c>
      <c r="M81" s="1">
        <f t="shared" si="23"/>
        <v>2314766.8250512248</v>
      </c>
      <c r="N81" s="1">
        <f t="shared" si="24"/>
        <v>4523798.4938138649</v>
      </c>
      <c r="O81" s="1">
        <f t="shared" si="27"/>
        <v>0</v>
      </c>
      <c r="P81" s="1">
        <f t="shared" si="25"/>
        <v>3571043.5465612025</v>
      </c>
      <c r="Q81" s="1">
        <f t="shared" si="28"/>
        <v>8498396.6512058824</v>
      </c>
      <c r="R81" s="1">
        <f t="shared" si="26"/>
        <v>-22358.027365412563</v>
      </c>
      <c r="S81" s="105">
        <f t="shared" si="18"/>
        <v>2.6308524164072836E-3</v>
      </c>
    </row>
    <row r="82" spans="1:19">
      <c r="A82" s="11">
        <f>Dataset!A82</f>
        <v>43344</v>
      </c>
      <c r="B82" s="5">
        <f>Dataset!B82</f>
        <v>2018</v>
      </c>
      <c r="C82" s="5">
        <f>Dataset!C82</f>
        <v>9</v>
      </c>
      <c r="D82" s="5">
        <f>Dataset!K82</f>
        <v>7601986.5556712942</v>
      </c>
      <c r="E82" s="5">
        <f>Dataset!AJ82</f>
        <v>43.999999999999993</v>
      </c>
      <c r="F82" s="5">
        <f>Dataset!AO82</f>
        <v>164.39999999999995</v>
      </c>
      <c r="G82" s="12">
        <f>Dataset!AY82</f>
        <v>30</v>
      </c>
      <c r="H82" s="195">
        <f>Dataset!BS82</f>
        <v>0</v>
      </c>
      <c r="I82" s="12">
        <f>Dataset!AT82</f>
        <v>735936.1</v>
      </c>
      <c r="K82" s="12">
        <f t="shared" si="21"/>
        <v>-1911212.21422041</v>
      </c>
      <c r="L82" s="1">
        <f t="shared" si="22"/>
        <v>204166.59478194275</v>
      </c>
      <c r="M82" s="1">
        <f t="shared" si="23"/>
        <v>1265960.2995290128</v>
      </c>
      <c r="N82" s="1">
        <f t="shared" si="24"/>
        <v>4377869.5101424493</v>
      </c>
      <c r="O82" s="1">
        <f t="shared" si="27"/>
        <v>0</v>
      </c>
      <c r="P82" s="1">
        <f t="shared" si="25"/>
        <v>3571043.5465612025</v>
      </c>
      <c r="Q82" s="1">
        <f t="shared" si="28"/>
        <v>7507827.7367941979</v>
      </c>
      <c r="R82" s="1">
        <f t="shared" si="26"/>
        <v>-94158.818877096288</v>
      </c>
      <c r="S82" s="105">
        <f t="shared" si="18"/>
        <v>1.2541419725927488E-2</v>
      </c>
    </row>
    <row r="83" spans="1:19">
      <c r="A83" s="11">
        <f>Dataset!A83</f>
        <v>43374</v>
      </c>
      <c r="B83" s="5">
        <f>Dataset!B83</f>
        <v>2018</v>
      </c>
      <c r="C83" s="5">
        <f>Dataset!C83</f>
        <v>10</v>
      </c>
      <c r="D83" s="5">
        <f>Dataset!K83</f>
        <v>7438109.1987712942</v>
      </c>
      <c r="E83" s="5">
        <f>Dataset!AJ83</f>
        <v>247.99999999999994</v>
      </c>
      <c r="F83" s="5">
        <f>Dataset!AO83</f>
        <v>24.700000000000003</v>
      </c>
      <c r="G83" s="12">
        <f>Dataset!AY83</f>
        <v>31</v>
      </c>
      <c r="H83" s="195">
        <f>Dataset!BS83</f>
        <v>0</v>
      </c>
      <c r="I83" s="12">
        <f>Dataset!AT83</f>
        <v>735936.1</v>
      </c>
      <c r="K83" s="12">
        <f t="shared" si="21"/>
        <v>-1911212.21422041</v>
      </c>
      <c r="L83" s="1">
        <f t="shared" si="22"/>
        <v>1150757.1705891318</v>
      </c>
      <c r="M83" s="1">
        <f t="shared" si="23"/>
        <v>190202.06446695028</v>
      </c>
      <c r="N83" s="1">
        <f t="shared" si="24"/>
        <v>4523798.4938138649</v>
      </c>
      <c r="O83" s="1">
        <f t="shared" si="27"/>
        <v>0</v>
      </c>
      <c r="P83" s="1">
        <f t="shared" si="25"/>
        <v>3571043.5465612025</v>
      </c>
      <c r="Q83" s="1">
        <f t="shared" si="28"/>
        <v>7524589.0612107394</v>
      </c>
      <c r="R83" s="1">
        <f t="shared" si="26"/>
        <v>86479.86243944522</v>
      </c>
      <c r="S83" s="105">
        <f t="shared" si="18"/>
        <v>1.1492968152274116E-2</v>
      </c>
    </row>
    <row r="84" spans="1:19">
      <c r="A84" s="11">
        <f>Dataset!A84</f>
        <v>43405</v>
      </c>
      <c r="B84" s="5">
        <f>Dataset!B84</f>
        <v>2018</v>
      </c>
      <c r="C84" s="5">
        <f>Dataset!C84</f>
        <v>11</v>
      </c>
      <c r="D84" s="5">
        <f>Dataset!K84</f>
        <v>8072799.4723712942</v>
      </c>
      <c r="E84" s="5">
        <f>Dataset!AJ84</f>
        <v>452.40000000000003</v>
      </c>
      <c r="F84" s="5">
        <f>Dataset!AO84</f>
        <v>0</v>
      </c>
      <c r="G84" s="12">
        <f>Dataset!AY84</f>
        <v>30</v>
      </c>
      <c r="H84" s="195">
        <f>Dataset!BS84</f>
        <v>0</v>
      </c>
      <c r="I84" s="12">
        <f>Dataset!AT84</f>
        <v>735936.1</v>
      </c>
      <c r="K84" s="12">
        <f t="shared" si="21"/>
        <v>-1911212.21422041</v>
      </c>
      <c r="L84" s="1">
        <f t="shared" si="22"/>
        <v>2099203.8063488845</v>
      </c>
      <c r="M84" s="1">
        <f t="shared" si="23"/>
        <v>0</v>
      </c>
      <c r="N84" s="1">
        <f t="shared" si="24"/>
        <v>4377869.5101424493</v>
      </c>
      <c r="O84" s="1">
        <f t="shared" si="27"/>
        <v>0</v>
      </c>
      <c r="P84" s="1">
        <f t="shared" si="25"/>
        <v>3571043.5465612025</v>
      </c>
      <c r="Q84" s="1">
        <f t="shared" si="28"/>
        <v>8136904.6488321256</v>
      </c>
      <c r="R84" s="1">
        <f t="shared" si="26"/>
        <v>64105.176460831426</v>
      </c>
      <c r="S84" s="105">
        <f t="shared" si="18"/>
        <v>7.87832464892314E-3</v>
      </c>
    </row>
    <row r="85" spans="1:19">
      <c r="A85" s="11">
        <f>Dataset!A85</f>
        <v>43435</v>
      </c>
      <c r="B85" s="5">
        <f>Dataset!B85</f>
        <v>2018</v>
      </c>
      <c r="C85" s="5">
        <f>Dataset!C85</f>
        <v>12</v>
      </c>
      <c r="D85" s="5">
        <f>Dataset!K85</f>
        <v>8604306.1488712952</v>
      </c>
      <c r="E85" s="5">
        <f>Dataset!AJ85</f>
        <v>561.5</v>
      </c>
      <c r="F85" s="5">
        <f>Dataset!AO85</f>
        <v>0</v>
      </c>
      <c r="G85" s="12">
        <f>Dataset!AY85</f>
        <v>31</v>
      </c>
      <c r="H85" s="195">
        <f>Dataset!BS85</f>
        <v>0</v>
      </c>
      <c r="I85" s="12">
        <f>Dataset!AT85</f>
        <v>735936.1</v>
      </c>
      <c r="K85" s="12">
        <f t="shared" si="21"/>
        <v>-1911212.21422041</v>
      </c>
      <c r="L85" s="1">
        <f t="shared" si="22"/>
        <v>2605444.1584104742</v>
      </c>
      <c r="M85" s="1">
        <f t="shared" si="23"/>
        <v>0</v>
      </c>
      <c r="N85" s="1">
        <f t="shared" si="24"/>
        <v>4523798.4938138649</v>
      </c>
      <c r="O85" s="1">
        <f t="shared" si="27"/>
        <v>0</v>
      </c>
      <c r="P85" s="1">
        <f t="shared" si="25"/>
        <v>3571043.5465612025</v>
      </c>
      <c r="Q85" s="1">
        <f t="shared" si="28"/>
        <v>8789073.9845651314</v>
      </c>
      <c r="R85" s="1">
        <f t="shared" si="26"/>
        <v>184767.83569383621</v>
      </c>
      <c r="S85" s="105">
        <f t="shared" si="18"/>
        <v>2.1022446280269676E-2</v>
      </c>
    </row>
    <row r="86" spans="1:19">
      <c r="A86" s="11">
        <f>Dataset!A86</f>
        <v>43466</v>
      </c>
      <c r="B86" s="5">
        <f>Dataset!B86</f>
        <v>2019</v>
      </c>
      <c r="C86" s="5">
        <f>Dataset!C86</f>
        <v>1</v>
      </c>
      <c r="D86" s="5">
        <f>Dataset!K86</f>
        <v>9765593.0170296691</v>
      </c>
      <c r="E86" s="5">
        <f>Dataset!AJ86</f>
        <v>758.80000000000018</v>
      </c>
      <c r="F86" s="5">
        <f>Dataset!AO86</f>
        <v>0</v>
      </c>
      <c r="G86" s="12">
        <f>Dataset!AY86</f>
        <v>31</v>
      </c>
      <c r="H86" s="195">
        <f>Dataset!BS86</f>
        <v>0</v>
      </c>
      <c r="I86" s="12">
        <f>Dataset!AT86</f>
        <v>750792.8</v>
      </c>
      <c r="K86" s="12">
        <f t="shared" si="21"/>
        <v>-1911212.21422041</v>
      </c>
      <c r="L86" s="1">
        <f t="shared" si="22"/>
        <v>3520945.7300122324</v>
      </c>
      <c r="M86" s="1">
        <f t="shared" si="23"/>
        <v>0</v>
      </c>
      <c r="N86" s="1">
        <f t="shared" si="24"/>
        <v>4523798.4938138649</v>
      </c>
      <c r="O86" s="1">
        <f t="shared" si="27"/>
        <v>0</v>
      </c>
      <c r="P86" s="1">
        <f t="shared" si="25"/>
        <v>3643133.9395425986</v>
      </c>
      <c r="Q86" s="1">
        <f t="shared" si="28"/>
        <v>9776665.9491482861</v>
      </c>
      <c r="R86" s="1">
        <f t="shared" si="26"/>
        <v>11072.932118616998</v>
      </c>
      <c r="S86" s="105">
        <f t="shared" si="18"/>
        <v>1.1325877529426726E-3</v>
      </c>
    </row>
    <row r="87" spans="1:19">
      <c r="A87" s="11">
        <f>Dataset!A87</f>
        <v>43497</v>
      </c>
      <c r="B87" s="5">
        <f>Dataset!B87</f>
        <v>2019</v>
      </c>
      <c r="C87" s="5">
        <f>Dataset!C87</f>
        <v>2</v>
      </c>
      <c r="D87" s="5">
        <f>Dataset!K87</f>
        <v>8694546.6816106699</v>
      </c>
      <c r="E87" s="5">
        <f>Dataset!AJ87</f>
        <v>612.09999999999991</v>
      </c>
      <c r="F87" s="5">
        <f>Dataset!AO87</f>
        <v>0</v>
      </c>
      <c r="G87" s="12">
        <f>Dataset!AY87</f>
        <v>28</v>
      </c>
      <c r="H87" s="195">
        <f>Dataset!BS87</f>
        <v>0</v>
      </c>
      <c r="I87" s="12">
        <f>Dataset!AT87</f>
        <v>750792.8</v>
      </c>
      <c r="K87" s="12">
        <f t="shared" si="21"/>
        <v>-1911212.21422041</v>
      </c>
      <c r="L87" s="1">
        <f t="shared" si="22"/>
        <v>2840235.742409708</v>
      </c>
      <c r="M87" s="1">
        <f t="shared" si="23"/>
        <v>0</v>
      </c>
      <c r="N87" s="1">
        <f t="shared" si="24"/>
        <v>4086011.5427996195</v>
      </c>
      <c r="O87" s="1">
        <f t="shared" si="27"/>
        <v>0</v>
      </c>
      <c r="P87" s="1">
        <f t="shared" si="25"/>
        <v>3643133.9395425986</v>
      </c>
      <c r="Q87" s="1">
        <f t="shared" si="28"/>
        <v>8658169.0105315167</v>
      </c>
      <c r="R87" s="1">
        <f t="shared" si="26"/>
        <v>-36377.671079153195</v>
      </c>
      <c r="S87" s="105">
        <f t="shared" si="18"/>
        <v>4.2015431940522962E-3</v>
      </c>
    </row>
    <row r="88" spans="1:19">
      <c r="A88" s="11">
        <f>Dataset!A88</f>
        <v>43525</v>
      </c>
      <c r="B88" s="5">
        <f>Dataset!B88</f>
        <v>2019</v>
      </c>
      <c r="C88" s="5">
        <f>Dataset!C88</f>
        <v>3</v>
      </c>
      <c r="D88" s="5">
        <f>Dataset!K88</f>
        <v>8904902.7535226718</v>
      </c>
      <c r="E88" s="5">
        <f>Dataset!AJ88</f>
        <v>573.49999999999989</v>
      </c>
      <c r="F88" s="5">
        <f>Dataset!AO88</f>
        <v>0</v>
      </c>
      <c r="G88" s="12">
        <f>Dataset!AY88</f>
        <v>31</v>
      </c>
      <c r="H88" s="195">
        <f>Dataset!BS88</f>
        <v>0</v>
      </c>
      <c r="I88" s="12">
        <f>Dataset!AT88</f>
        <v>750792.8</v>
      </c>
      <c r="K88" s="12">
        <f t="shared" si="21"/>
        <v>-1911212.21422041</v>
      </c>
      <c r="L88" s="1">
        <f t="shared" si="22"/>
        <v>2661125.9569873675</v>
      </c>
      <c r="M88" s="1">
        <f t="shared" si="23"/>
        <v>0</v>
      </c>
      <c r="N88" s="1">
        <f t="shared" si="24"/>
        <v>4523798.4938138649</v>
      </c>
      <c r="O88" s="1">
        <f t="shared" si="27"/>
        <v>0</v>
      </c>
      <c r="P88" s="1">
        <f t="shared" si="25"/>
        <v>3643133.9395425986</v>
      </c>
      <c r="Q88" s="1">
        <f t="shared" si="28"/>
        <v>8916846.1761234216</v>
      </c>
      <c r="R88" s="1">
        <f t="shared" si="26"/>
        <v>11943.42260074988</v>
      </c>
      <c r="S88" s="105">
        <f t="shared" si="18"/>
        <v>1.3394222985174625E-3</v>
      </c>
    </row>
    <row r="89" spans="1:19">
      <c r="A89" s="11">
        <f>Dataset!A89</f>
        <v>43556</v>
      </c>
      <c r="B89" s="5">
        <f>Dataset!B89</f>
        <v>2019</v>
      </c>
      <c r="C89" s="5">
        <f>Dataset!C89</f>
        <v>4</v>
      </c>
      <c r="D89" s="5">
        <f>Dataset!K89</f>
        <v>7546753.2511836691</v>
      </c>
      <c r="E89" s="5">
        <f>Dataset!AJ89</f>
        <v>320.19999999999993</v>
      </c>
      <c r="F89" s="5">
        <f>Dataset!AO89</f>
        <v>0</v>
      </c>
      <c r="G89" s="12">
        <f>Dataset!AY89</f>
        <v>30</v>
      </c>
      <c r="H89" s="195">
        <f>Dataset!BS89</f>
        <v>0</v>
      </c>
      <c r="I89" s="12">
        <f>Dataset!AT89</f>
        <v>750792.8</v>
      </c>
      <c r="K89" s="12">
        <f t="shared" si="21"/>
        <v>-1911212.21422041</v>
      </c>
      <c r="L89" s="1">
        <f t="shared" si="22"/>
        <v>1485775.9920267742</v>
      </c>
      <c r="M89" s="1">
        <f t="shared" si="23"/>
        <v>0</v>
      </c>
      <c r="N89" s="1">
        <f t="shared" si="24"/>
        <v>4377869.5101424493</v>
      </c>
      <c r="O89" s="1">
        <f t="shared" si="27"/>
        <v>0</v>
      </c>
      <c r="P89" s="1">
        <f t="shared" si="25"/>
        <v>3643133.9395425986</v>
      </c>
      <c r="Q89" s="1">
        <f t="shared" si="28"/>
        <v>7595567.2274914123</v>
      </c>
      <c r="R89" s="1">
        <f t="shared" si="26"/>
        <v>48813.976307743229</v>
      </c>
      <c r="S89" s="105">
        <f t="shared" si="18"/>
        <v>6.4266400185447404E-3</v>
      </c>
    </row>
    <row r="90" spans="1:19">
      <c r="A90" s="11">
        <f>Dataset!A90</f>
        <v>43586</v>
      </c>
      <c r="B90" s="5">
        <f>Dataset!B90</f>
        <v>2019</v>
      </c>
      <c r="C90" s="5">
        <f>Dataset!C90</f>
        <v>5</v>
      </c>
      <c r="D90" s="5">
        <f>Dataset!K90</f>
        <v>7039001.9810326714</v>
      </c>
      <c r="E90" s="5">
        <f>Dataset!AJ90</f>
        <v>166.79999999999995</v>
      </c>
      <c r="F90" s="5">
        <f>Dataset!AO90</f>
        <v>22.9</v>
      </c>
      <c r="G90" s="12">
        <f>Dataset!AY90</f>
        <v>31</v>
      </c>
      <c r="H90" s="195">
        <f>Dataset!BS90</f>
        <v>0</v>
      </c>
      <c r="I90" s="12">
        <f>Dataset!AT90</f>
        <v>750792.8</v>
      </c>
      <c r="K90" s="12">
        <f t="shared" si="21"/>
        <v>-1911212.21422041</v>
      </c>
      <c r="L90" s="1">
        <f t="shared" si="22"/>
        <v>773977.00021881924</v>
      </c>
      <c r="M90" s="1">
        <f t="shared" si="23"/>
        <v>176341.18527502674</v>
      </c>
      <c r="N90" s="1">
        <f t="shared" si="24"/>
        <v>4523798.4938138649</v>
      </c>
      <c r="O90" s="1">
        <f t="shared" si="27"/>
        <v>0</v>
      </c>
      <c r="P90" s="1">
        <f t="shared" si="25"/>
        <v>3643133.9395425986</v>
      </c>
      <c r="Q90" s="1">
        <f t="shared" si="28"/>
        <v>7206038.4046298992</v>
      </c>
      <c r="R90" s="1">
        <f t="shared" si="26"/>
        <v>167036.42359722778</v>
      </c>
      <c r="S90" s="105">
        <f t="shared" si="18"/>
        <v>2.3180062916387793E-2</v>
      </c>
    </row>
    <row r="91" spans="1:19">
      <c r="A91" s="11">
        <f>Dataset!A91</f>
        <v>43617</v>
      </c>
      <c r="B91" s="5">
        <f>Dataset!B91</f>
        <v>2019</v>
      </c>
      <c r="C91" s="5">
        <f>Dataset!C91</f>
        <v>6</v>
      </c>
      <c r="D91" s="5">
        <f>Dataset!K91</f>
        <v>7103846.595436669</v>
      </c>
      <c r="E91" s="5">
        <f>Dataset!AJ91</f>
        <v>23.1</v>
      </c>
      <c r="F91" s="5">
        <f>Dataset!AO91</f>
        <v>144.29999999999995</v>
      </c>
      <c r="G91" s="12">
        <f>Dataset!AY91</f>
        <v>30</v>
      </c>
      <c r="H91" s="195">
        <f>Dataset!BS91</f>
        <v>0</v>
      </c>
      <c r="I91" s="12">
        <f>Dataset!AT91</f>
        <v>750792.8</v>
      </c>
      <c r="K91" s="12">
        <f t="shared" si="21"/>
        <v>-1911212.21422041</v>
      </c>
      <c r="L91" s="1">
        <f t="shared" si="22"/>
        <v>107187.46226051997</v>
      </c>
      <c r="M91" s="1">
        <f t="shared" si="23"/>
        <v>1111180.481885867</v>
      </c>
      <c r="N91" s="1">
        <f t="shared" si="24"/>
        <v>4377869.5101424493</v>
      </c>
      <c r="O91" s="1">
        <f t="shared" si="27"/>
        <v>0</v>
      </c>
      <c r="P91" s="1">
        <f t="shared" si="25"/>
        <v>3643133.9395425986</v>
      </c>
      <c r="Q91" s="1">
        <f t="shared" si="28"/>
        <v>7328159.1796110254</v>
      </c>
      <c r="R91" s="1">
        <f t="shared" si="26"/>
        <v>224312.58417435642</v>
      </c>
      <c r="S91" s="105">
        <f t="shared" si="18"/>
        <v>3.0609676820129172E-2</v>
      </c>
    </row>
    <row r="92" spans="1:19">
      <c r="A92" s="11">
        <f>Dataset!A92</f>
        <v>43647</v>
      </c>
      <c r="B92" s="5">
        <f>Dataset!B92</f>
        <v>2019</v>
      </c>
      <c r="C92" s="5">
        <f>Dataset!C92</f>
        <v>7</v>
      </c>
      <c r="D92" s="5">
        <f>Dataset!K92</f>
        <v>8583144.3288966697</v>
      </c>
      <c r="E92" s="5">
        <f>Dataset!AJ92</f>
        <v>0</v>
      </c>
      <c r="F92" s="5">
        <f>Dataset!AO92</f>
        <v>292.2</v>
      </c>
      <c r="G92" s="12">
        <f>Dataset!AY92</f>
        <v>31</v>
      </c>
      <c r="H92" s="195">
        <f>Dataset!BS92</f>
        <v>0</v>
      </c>
      <c r="I92" s="12">
        <f>Dataset!AT92</f>
        <v>750792.8</v>
      </c>
      <c r="K92" s="12">
        <f t="shared" si="21"/>
        <v>-1911212.21422041</v>
      </c>
      <c r="L92" s="1">
        <f t="shared" si="22"/>
        <v>0</v>
      </c>
      <c r="M92" s="1">
        <f t="shared" si="23"/>
        <v>2250082.7221555817</v>
      </c>
      <c r="N92" s="1">
        <f t="shared" si="24"/>
        <v>4523798.4938138649</v>
      </c>
      <c r="O92" s="1">
        <f t="shared" si="27"/>
        <v>0</v>
      </c>
      <c r="P92" s="1">
        <f t="shared" si="25"/>
        <v>3643133.9395425986</v>
      </c>
      <c r="Q92" s="1">
        <f t="shared" si="28"/>
        <v>8505802.9412916359</v>
      </c>
      <c r="R92" s="1">
        <f t="shared" si="26"/>
        <v>-77341.387605033815</v>
      </c>
      <c r="S92" s="105">
        <f t="shared" si="18"/>
        <v>9.0927791460554633E-3</v>
      </c>
    </row>
    <row r="93" spans="1:19">
      <c r="A93" s="11">
        <f>Dataset!A93</f>
        <v>43678</v>
      </c>
      <c r="B93" s="5">
        <f>Dataset!B93</f>
        <v>2019</v>
      </c>
      <c r="C93" s="5">
        <f>Dataset!C93</f>
        <v>8</v>
      </c>
      <c r="D93" s="5">
        <f>Dataset!K93</f>
        <v>8039409.7426806698</v>
      </c>
      <c r="E93" s="5">
        <f>Dataset!AJ93</f>
        <v>0</v>
      </c>
      <c r="F93" s="5">
        <f>Dataset!AO93</f>
        <v>244.3</v>
      </c>
      <c r="G93" s="12">
        <f>Dataset!AY93</f>
        <v>31</v>
      </c>
      <c r="H93" s="195">
        <f>Dataset!BS93</f>
        <v>0</v>
      </c>
      <c r="I93" s="12">
        <f>Dataset!AT93</f>
        <v>750792.8</v>
      </c>
      <c r="K93" s="12">
        <f t="shared" si="21"/>
        <v>-1911212.21422041</v>
      </c>
      <c r="L93" s="1">
        <f t="shared" si="22"/>
        <v>0</v>
      </c>
      <c r="M93" s="1">
        <f t="shared" si="23"/>
        <v>1881229.3258816174</v>
      </c>
      <c r="N93" s="1">
        <f t="shared" si="24"/>
        <v>4523798.4938138649</v>
      </c>
      <c r="O93" s="1">
        <f t="shared" si="27"/>
        <v>0</v>
      </c>
      <c r="P93" s="1">
        <f t="shared" si="25"/>
        <v>3643133.9395425986</v>
      </c>
      <c r="Q93" s="1">
        <f t="shared" si="28"/>
        <v>8136949.5450176708</v>
      </c>
      <c r="R93" s="1">
        <f t="shared" si="26"/>
        <v>97539.802337001078</v>
      </c>
      <c r="S93" s="105">
        <f t="shared" si="18"/>
        <v>1.1987268914150463E-2</v>
      </c>
    </row>
    <row r="94" spans="1:19">
      <c r="A94" s="11">
        <f>Dataset!A94</f>
        <v>43709</v>
      </c>
      <c r="B94" s="5">
        <f>Dataset!B94</f>
        <v>2019</v>
      </c>
      <c r="C94" s="5">
        <f>Dataset!C94</f>
        <v>9</v>
      </c>
      <c r="D94" s="5">
        <f>Dataset!K94</f>
        <v>7075858.1130756699</v>
      </c>
      <c r="E94" s="5">
        <f>Dataset!AJ94</f>
        <v>43.7</v>
      </c>
      <c r="F94" s="5">
        <f>Dataset!AO94</f>
        <v>102</v>
      </c>
      <c r="G94" s="12">
        <f>Dataset!AY94</f>
        <v>30</v>
      </c>
      <c r="H94" s="195">
        <f>Dataset!BS94</f>
        <v>0</v>
      </c>
      <c r="I94" s="12">
        <f>Dataset!AT94</f>
        <v>750792.8</v>
      </c>
      <c r="K94" s="12">
        <f t="shared" si="21"/>
        <v>-1911212.21422041</v>
      </c>
      <c r="L94" s="1">
        <f t="shared" si="22"/>
        <v>202774.54981752046</v>
      </c>
      <c r="M94" s="1">
        <f t="shared" si="23"/>
        <v>785449.82087566506</v>
      </c>
      <c r="N94" s="1">
        <f t="shared" si="24"/>
        <v>4377869.5101424493</v>
      </c>
      <c r="O94" s="1">
        <f t="shared" si="27"/>
        <v>0</v>
      </c>
      <c r="P94" s="1">
        <f t="shared" si="25"/>
        <v>3643133.9395425986</v>
      </c>
      <c r="Q94" s="1">
        <f t="shared" si="28"/>
        <v>7098015.6061578235</v>
      </c>
      <c r="R94" s="1">
        <f t="shared" si="26"/>
        <v>22157.493082153611</v>
      </c>
      <c r="S94" s="105">
        <f t="shared" si="18"/>
        <v>3.1216461489505694E-3</v>
      </c>
    </row>
    <row r="95" spans="1:19">
      <c r="A95" s="11">
        <f>Dataset!A95</f>
        <v>43739</v>
      </c>
      <c r="B95" s="5">
        <f>Dataset!B95</f>
        <v>2019</v>
      </c>
      <c r="C95" s="5">
        <f>Dataset!C95</f>
        <v>10</v>
      </c>
      <c r="D95" s="5">
        <f>Dataset!K95</f>
        <v>7088529.3732526693</v>
      </c>
      <c r="E95" s="5">
        <f>Dataset!AJ95</f>
        <v>195.79999999999998</v>
      </c>
      <c r="F95" s="5">
        <f>Dataset!AO95</f>
        <v>14.099999999999998</v>
      </c>
      <c r="G95" s="12">
        <f>Dataset!AY95</f>
        <v>31</v>
      </c>
      <c r="H95" s="195">
        <f>Dataset!BS95</f>
        <v>0</v>
      </c>
      <c r="I95" s="12">
        <f>Dataset!AT95</f>
        <v>750792.8</v>
      </c>
      <c r="K95" s="12">
        <f t="shared" si="21"/>
        <v>-1911212.21422041</v>
      </c>
      <c r="L95" s="1">
        <f t="shared" si="22"/>
        <v>908541.3467796453</v>
      </c>
      <c r="M95" s="1">
        <f t="shared" si="23"/>
        <v>108576.88700340074</v>
      </c>
      <c r="N95" s="1">
        <f t="shared" si="24"/>
        <v>4523798.4938138649</v>
      </c>
      <c r="O95" s="1">
        <f t="shared" si="27"/>
        <v>0</v>
      </c>
      <c r="P95" s="1">
        <f t="shared" si="25"/>
        <v>3643133.9395425986</v>
      </c>
      <c r="Q95" s="1">
        <f t="shared" si="28"/>
        <v>7272838.4529190995</v>
      </c>
      <c r="R95" s="1">
        <f t="shared" si="26"/>
        <v>184309.07966643013</v>
      </c>
      <c r="S95" s="105">
        <f t="shared" si="18"/>
        <v>2.5342111042278685E-2</v>
      </c>
    </row>
    <row r="96" spans="1:19">
      <c r="A96" s="11">
        <f>Dataset!A96</f>
        <v>43770</v>
      </c>
      <c r="B96" s="5">
        <f>Dataset!B96</f>
        <v>2019</v>
      </c>
      <c r="C96" s="5">
        <f>Dataset!C96</f>
        <v>11</v>
      </c>
      <c r="D96" s="5">
        <f>Dataset!K96</f>
        <v>8142869.9494546708</v>
      </c>
      <c r="E96" s="5">
        <f>Dataset!AJ96</f>
        <v>480.50000000000011</v>
      </c>
      <c r="F96" s="5">
        <f>Dataset!AO96</f>
        <v>0</v>
      </c>
      <c r="G96" s="12">
        <f>Dataset!AY96</f>
        <v>30</v>
      </c>
      <c r="H96" s="195">
        <f>Dataset!BS96</f>
        <v>0</v>
      </c>
      <c r="I96" s="12">
        <f>Dataset!AT96</f>
        <v>750792.8</v>
      </c>
      <c r="K96" s="12">
        <f t="shared" si="21"/>
        <v>-1911212.21422041</v>
      </c>
      <c r="L96" s="1">
        <f t="shared" si="22"/>
        <v>2229592.0180164441</v>
      </c>
      <c r="M96" s="1">
        <f t="shared" si="23"/>
        <v>0</v>
      </c>
      <c r="N96" s="1">
        <f t="shared" si="24"/>
        <v>4377869.5101424493</v>
      </c>
      <c r="O96" s="1">
        <f t="shared" si="27"/>
        <v>0</v>
      </c>
      <c r="P96" s="1">
        <f t="shared" si="25"/>
        <v>3643133.9395425986</v>
      </c>
      <c r="Q96" s="1">
        <f t="shared" si="28"/>
        <v>8339383.2534810826</v>
      </c>
      <c r="R96" s="1">
        <f t="shared" si="26"/>
        <v>196513.30402641185</v>
      </c>
      <c r="S96" s="105">
        <f t="shared" si="18"/>
        <v>2.3564488890036553E-2</v>
      </c>
    </row>
    <row r="97" spans="1:19">
      <c r="A97" s="11">
        <f>Dataset!A97</f>
        <v>43800</v>
      </c>
      <c r="B97" s="5">
        <f>Dataset!B97</f>
        <v>2019</v>
      </c>
      <c r="C97" s="5">
        <f>Dataset!C97</f>
        <v>12</v>
      </c>
      <c r="D97" s="5">
        <f>Dataset!K97</f>
        <v>8838245.8780446704</v>
      </c>
      <c r="E97" s="5">
        <f>Dataset!AJ97</f>
        <v>581.70000000000005</v>
      </c>
      <c r="F97" s="5">
        <f>Dataset!AO97</f>
        <v>0</v>
      </c>
      <c r="G97" s="12">
        <f>Dataset!AY97</f>
        <v>31</v>
      </c>
      <c r="H97" s="195">
        <f>Dataset!BS97</f>
        <v>0</v>
      </c>
      <c r="I97" s="12">
        <f>Dataset!AT97</f>
        <v>750792.8</v>
      </c>
      <c r="K97" s="12">
        <f t="shared" si="21"/>
        <v>-1911212.21422041</v>
      </c>
      <c r="L97" s="1">
        <f t="shared" si="22"/>
        <v>2699175.1860149121</v>
      </c>
      <c r="M97" s="1">
        <f t="shared" si="23"/>
        <v>0</v>
      </c>
      <c r="N97" s="1">
        <f t="shared" si="24"/>
        <v>4523798.4938138649</v>
      </c>
      <c r="O97" s="1">
        <f t="shared" si="27"/>
        <v>0</v>
      </c>
      <c r="P97" s="1">
        <f t="shared" si="25"/>
        <v>3643133.9395425986</v>
      </c>
      <c r="Q97" s="1">
        <f t="shared" si="28"/>
        <v>8954895.4051509649</v>
      </c>
      <c r="R97" s="1">
        <f t="shared" si="26"/>
        <v>116649.52710629441</v>
      </c>
      <c r="S97" s="105">
        <f t="shared" si="18"/>
        <v>1.3026341663264563E-2</v>
      </c>
    </row>
    <row r="98" spans="1:19">
      <c r="A98" s="11">
        <f>Dataset!A98</f>
        <v>43831</v>
      </c>
      <c r="B98" s="5">
        <f>Dataset!B98</f>
        <v>2020</v>
      </c>
      <c r="C98" s="5">
        <f>Dataset!C98</f>
        <v>1</v>
      </c>
      <c r="D98" s="5">
        <f>Dataset!K98</f>
        <v>9061913.6126453578</v>
      </c>
      <c r="E98" s="5">
        <f>Dataset!AJ98</f>
        <v>604.79999999999984</v>
      </c>
      <c r="F98" s="5">
        <f>Dataset!AO98</f>
        <v>0</v>
      </c>
      <c r="G98" s="12">
        <f>Dataset!AY98</f>
        <v>31</v>
      </c>
      <c r="H98" s="195">
        <f>Dataset!BS98</f>
        <v>0</v>
      </c>
      <c r="I98" s="12">
        <f>Dataset!AT98</f>
        <v>713444</v>
      </c>
      <c r="K98" s="12">
        <f t="shared" ref="K98:K121" si="29">$X$8</f>
        <v>-1911212.21422041</v>
      </c>
      <c r="L98" s="1">
        <f t="shared" ref="L98:L121" si="30">E98*$X$9</f>
        <v>2806362.6482754308</v>
      </c>
      <c r="M98" s="1">
        <f t="shared" ref="M98:M121" si="31">F98*$X$10</f>
        <v>0</v>
      </c>
      <c r="N98" s="1">
        <f t="shared" ref="N98:N121" si="32">G98*$X$11</f>
        <v>4523798.4938138649</v>
      </c>
      <c r="O98" s="1">
        <f t="shared" si="27"/>
        <v>0</v>
      </c>
      <c r="P98" s="1">
        <f t="shared" ref="P98:P121" si="33">I98*$X$13</f>
        <v>3461903.271266093</v>
      </c>
      <c r="Q98" s="1">
        <f t="shared" si="28"/>
        <v>8880852.1991349794</v>
      </c>
      <c r="R98" s="1">
        <f t="shared" ref="R98:R129" si="34">Q98-D98</f>
        <v>-181061.41351037845</v>
      </c>
      <c r="S98" s="105">
        <f t="shared" si="18"/>
        <v>2.0387842230728079E-2</v>
      </c>
    </row>
    <row r="99" spans="1:19">
      <c r="A99" s="11">
        <f>Dataset!A99</f>
        <v>43862</v>
      </c>
      <c r="B99" s="5">
        <f>Dataset!B99</f>
        <v>2020</v>
      </c>
      <c r="C99" s="5">
        <f>Dataset!C99</f>
        <v>2</v>
      </c>
      <c r="D99" s="5">
        <f>Dataset!K99</f>
        <v>8458160.8721813578</v>
      </c>
      <c r="E99" s="5">
        <f>Dataset!AJ99</f>
        <v>591.70000000000005</v>
      </c>
      <c r="F99" s="5">
        <f>Dataset!AO99</f>
        <v>0</v>
      </c>
      <c r="G99" s="12">
        <f>Dataset!AY99</f>
        <v>29</v>
      </c>
      <c r="H99" s="195">
        <f>Dataset!BS99</f>
        <v>0</v>
      </c>
      <c r="I99" s="12">
        <f>Dataset!AT99</f>
        <v>713444</v>
      </c>
      <c r="K99" s="12">
        <f t="shared" si="29"/>
        <v>-1911212.21422041</v>
      </c>
      <c r="L99" s="1">
        <f t="shared" si="30"/>
        <v>2745576.6848289897</v>
      </c>
      <c r="M99" s="1">
        <f t="shared" si="31"/>
        <v>0</v>
      </c>
      <c r="N99" s="1">
        <f t="shared" si="32"/>
        <v>4231940.5264710346</v>
      </c>
      <c r="O99" s="1">
        <f t="shared" si="27"/>
        <v>0</v>
      </c>
      <c r="P99" s="1">
        <f t="shared" si="33"/>
        <v>3461903.271266093</v>
      </c>
      <c r="Q99" s="1">
        <f t="shared" si="28"/>
        <v>8528208.268345708</v>
      </c>
      <c r="R99" s="1">
        <f t="shared" si="34"/>
        <v>70047.396164350212</v>
      </c>
      <c r="S99" s="105">
        <f t="shared" si="18"/>
        <v>8.2136122805943068E-3</v>
      </c>
    </row>
    <row r="100" spans="1:19">
      <c r="A100" s="11">
        <f>Dataset!A100</f>
        <v>43891</v>
      </c>
      <c r="B100" s="5">
        <f>Dataset!B100</f>
        <v>2020</v>
      </c>
      <c r="C100" s="5">
        <f>Dataset!C100</f>
        <v>3</v>
      </c>
      <c r="D100" s="5">
        <f>Dataset!K100</f>
        <v>7799488.4423623588</v>
      </c>
      <c r="E100" s="5">
        <f>Dataset!AJ100</f>
        <v>445.40000000000009</v>
      </c>
      <c r="F100" s="5">
        <f>Dataset!AO100</f>
        <v>0</v>
      </c>
      <c r="G100" s="12">
        <f>Dataset!AY100</f>
        <v>31</v>
      </c>
      <c r="H100" s="195">
        <f>Dataset!BS100</f>
        <v>0.5</v>
      </c>
      <c r="I100" s="12">
        <f>Dataset!AT100</f>
        <v>713444</v>
      </c>
      <c r="K100" s="12">
        <f t="shared" si="29"/>
        <v>-1911212.21422041</v>
      </c>
      <c r="L100" s="1">
        <f t="shared" si="30"/>
        <v>2066722.7571790302</v>
      </c>
      <c r="M100" s="1">
        <f t="shared" si="31"/>
        <v>0</v>
      </c>
      <c r="N100" s="1">
        <f t="shared" si="32"/>
        <v>4523798.4938138649</v>
      </c>
      <c r="O100" s="1">
        <f t="shared" si="27"/>
        <v>-497223.65059844498</v>
      </c>
      <c r="P100" s="1">
        <f t="shared" si="33"/>
        <v>3461903.271266093</v>
      </c>
      <c r="Q100" s="1">
        <f t="shared" si="28"/>
        <v>7643988.6574401334</v>
      </c>
      <c r="R100" s="1">
        <f t="shared" si="34"/>
        <v>-155499.7849222254</v>
      </c>
      <c r="S100" s="105">
        <f t="shared" si="18"/>
        <v>2.0342754534423933E-2</v>
      </c>
    </row>
    <row r="101" spans="1:19">
      <c r="A101" s="11">
        <f>Dataset!A101</f>
        <v>43922</v>
      </c>
      <c r="B101" s="5">
        <f>Dataset!B101</f>
        <v>2020</v>
      </c>
      <c r="C101" s="5">
        <f>Dataset!C101</f>
        <v>4</v>
      </c>
      <c r="D101" s="5">
        <f>Dataset!K101</f>
        <v>6291994.0030783564</v>
      </c>
      <c r="E101" s="5">
        <f>Dataset!AJ101</f>
        <v>342.4</v>
      </c>
      <c r="F101" s="5">
        <f>Dataset!AO101</f>
        <v>0</v>
      </c>
      <c r="G101" s="12">
        <f>Dataset!AY101</f>
        <v>30</v>
      </c>
      <c r="H101" s="195">
        <f>Dataset!BS101</f>
        <v>1</v>
      </c>
      <c r="I101" s="12">
        <f>Dataset!AT101</f>
        <v>713444</v>
      </c>
      <c r="K101" s="12">
        <f t="shared" si="29"/>
        <v>-1911212.21422041</v>
      </c>
      <c r="L101" s="1">
        <f t="shared" si="30"/>
        <v>1588787.3193940273</v>
      </c>
      <c r="M101" s="1">
        <f t="shared" si="31"/>
        <v>0</v>
      </c>
      <c r="N101" s="1">
        <f t="shared" si="32"/>
        <v>4377869.5101424493</v>
      </c>
      <c r="O101" s="1">
        <f t="shared" si="27"/>
        <v>-994447.30119688995</v>
      </c>
      <c r="P101" s="1">
        <f t="shared" si="33"/>
        <v>3461903.271266093</v>
      </c>
      <c r="Q101" s="1">
        <f t="shared" si="28"/>
        <v>6522900.5853852704</v>
      </c>
      <c r="R101" s="1">
        <f t="shared" si="34"/>
        <v>230906.58230691403</v>
      </c>
      <c r="S101" s="105">
        <f t="shared" si="18"/>
        <v>3.5399371688151479E-2</v>
      </c>
    </row>
    <row r="102" spans="1:19">
      <c r="A102" s="11">
        <f>Dataset!A102</f>
        <v>43952</v>
      </c>
      <c r="B102" s="5">
        <f>Dataset!B102</f>
        <v>2020</v>
      </c>
      <c r="C102" s="5">
        <f>Dataset!C102</f>
        <v>5</v>
      </c>
      <c r="D102" s="5">
        <f>Dataset!K102</f>
        <v>6106455.9491883572</v>
      </c>
      <c r="E102" s="5">
        <f>Dataset!AJ102</f>
        <v>174.10000000000002</v>
      </c>
      <c r="F102" s="5">
        <f>Dataset!AO102</f>
        <v>61.7</v>
      </c>
      <c r="G102" s="12">
        <f>Dataset!AY102</f>
        <v>31</v>
      </c>
      <c r="H102" s="195">
        <f>Dataset!BS102</f>
        <v>1</v>
      </c>
      <c r="I102" s="12">
        <f>Dataset!AT102</f>
        <v>713444</v>
      </c>
      <c r="K102" s="12">
        <f t="shared" si="29"/>
        <v>-1911212.21422041</v>
      </c>
      <c r="L102" s="1">
        <f t="shared" si="30"/>
        <v>807850.09435309644</v>
      </c>
      <c r="M102" s="1">
        <f t="shared" si="31"/>
        <v>475120.13674537779</v>
      </c>
      <c r="N102" s="1">
        <f t="shared" si="32"/>
        <v>4523798.4938138649</v>
      </c>
      <c r="O102" s="1">
        <f t="shared" si="27"/>
        <v>-994447.30119688995</v>
      </c>
      <c r="P102" s="1">
        <f t="shared" si="33"/>
        <v>3461903.271266093</v>
      </c>
      <c r="Q102" s="1">
        <f t="shared" si="28"/>
        <v>6363012.4807611322</v>
      </c>
      <c r="R102" s="1">
        <f t="shared" si="34"/>
        <v>256556.53157277498</v>
      </c>
      <c r="S102" s="105">
        <f t="shared" si="18"/>
        <v>4.0319979309876533E-2</v>
      </c>
    </row>
    <row r="103" spans="1:19">
      <c r="A103" s="11">
        <f>Dataset!A103</f>
        <v>43983</v>
      </c>
      <c r="B103" s="5">
        <f>Dataset!B103</f>
        <v>2020</v>
      </c>
      <c r="C103" s="5">
        <f>Dataset!C103</f>
        <v>6</v>
      </c>
      <c r="D103" s="5">
        <f>Dataset!K103</f>
        <v>6630361.1521883588</v>
      </c>
      <c r="E103" s="5">
        <f>Dataset!AJ103</f>
        <v>30.4</v>
      </c>
      <c r="F103" s="5">
        <f>Dataset!AO103</f>
        <v>171.40000000000003</v>
      </c>
      <c r="G103" s="12">
        <f>Dataset!AY103</f>
        <v>30</v>
      </c>
      <c r="H103" s="195">
        <f>Dataset!BS103</f>
        <v>0.5</v>
      </c>
      <c r="I103" s="12">
        <f>Dataset!AT103</f>
        <v>713444</v>
      </c>
      <c r="K103" s="12">
        <f t="shared" si="29"/>
        <v>-1911212.21422041</v>
      </c>
      <c r="L103" s="1">
        <f t="shared" si="30"/>
        <v>141060.55639479682</v>
      </c>
      <c r="M103" s="1">
        <f t="shared" si="31"/>
        <v>1319863.7186087158</v>
      </c>
      <c r="N103" s="1">
        <f t="shared" si="32"/>
        <v>4377869.5101424493</v>
      </c>
      <c r="O103" s="1">
        <f t="shared" si="27"/>
        <v>-497223.65059844498</v>
      </c>
      <c r="P103" s="1">
        <f t="shared" si="33"/>
        <v>3461903.271266093</v>
      </c>
      <c r="Q103" s="1">
        <f t="shared" si="28"/>
        <v>6892261.1915932</v>
      </c>
      <c r="R103" s="1">
        <f t="shared" si="34"/>
        <v>261900.03940484114</v>
      </c>
      <c r="S103" s="105">
        <f t="shared" si="18"/>
        <v>3.7999146016737199E-2</v>
      </c>
    </row>
    <row r="104" spans="1:19">
      <c r="A104" s="11">
        <f>Dataset!A104</f>
        <v>44013</v>
      </c>
      <c r="B104" s="5">
        <f>Dataset!B104</f>
        <v>2020</v>
      </c>
      <c r="C104" s="5">
        <f>Dataset!C104</f>
        <v>7</v>
      </c>
      <c r="D104" s="5">
        <f>Dataset!K104</f>
        <v>8283527.7833883576</v>
      </c>
      <c r="E104" s="5">
        <f>Dataset!AJ104</f>
        <v>0</v>
      </c>
      <c r="F104" s="5">
        <f>Dataset!AO104</f>
        <v>347.69999999999993</v>
      </c>
      <c r="G104" s="12">
        <f>Dataset!AY104</f>
        <v>31</v>
      </c>
      <c r="H104" s="195">
        <f>Dataset!BS104</f>
        <v>0.5</v>
      </c>
      <c r="I104" s="12">
        <f>Dataset!AT104</f>
        <v>713444</v>
      </c>
      <c r="K104" s="12">
        <f t="shared" si="29"/>
        <v>-1911212.21422041</v>
      </c>
      <c r="L104" s="1">
        <f t="shared" si="30"/>
        <v>0</v>
      </c>
      <c r="M104" s="1">
        <f t="shared" si="31"/>
        <v>2677459.8305732221</v>
      </c>
      <c r="N104" s="1">
        <f t="shared" si="32"/>
        <v>4523798.4938138649</v>
      </c>
      <c r="O104" s="1">
        <f t="shared" si="27"/>
        <v>-497223.65059844498</v>
      </c>
      <c r="P104" s="1">
        <f t="shared" si="33"/>
        <v>3461903.271266093</v>
      </c>
      <c r="Q104" s="1">
        <f t="shared" si="28"/>
        <v>8254725.7308343258</v>
      </c>
      <c r="R104" s="1">
        <f t="shared" si="34"/>
        <v>-28802.052554031834</v>
      </c>
      <c r="S104" s="105">
        <f t="shared" si="18"/>
        <v>3.4891592395912031E-3</v>
      </c>
    </row>
    <row r="105" spans="1:19">
      <c r="A105" s="11">
        <f>Dataset!A105</f>
        <v>44044</v>
      </c>
      <c r="B105" s="5">
        <f>Dataset!B105</f>
        <v>2020</v>
      </c>
      <c r="C105" s="5">
        <f>Dataset!C105</f>
        <v>8</v>
      </c>
      <c r="D105" s="5">
        <f>Dataset!K105</f>
        <v>7701420.6838883562</v>
      </c>
      <c r="E105" s="5">
        <f>Dataset!AJ105</f>
        <v>1.5999999999999996</v>
      </c>
      <c r="F105" s="5">
        <f>Dataset!AO105</f>
        <v>254.7</v>
      </c>
      <c r="G105" s="12">
        <f>Dataset!AY105</f>
        <v>31</v>
      </c>
      <c r="H105" s="195">
        <f>Dataset!BS105</f>
        <v>0.5</v>
      </c>
      <c r="I105" s="12">
        <f>Dataset!AT105</f>
        <v>713444</v>
      </c>
      <c r="K105" s="12">
        <f t="shared" si="29"/>
        <v>-1911212.21422041</v>
      </c>
      <c r="L105" s="1">
        <f t="shared" si="30"/>
        <v>7424.239810252463</v>
      </c>
      <c r="M105" s="1">
        <f t="shared" si="31"/>
        <v>1961314.4056571752</v>
      </c>
      <c r="N105" s="1">
        <f t="shared" si="32"/>
        <v>4523798.4938138649</v>
      </c>
      <c r="O105" s="1">
        <f t="shared" si="27"/>
        <v>-497223.65059844498</v>
      </c>
      <c r="P105" s="1">
        <f t="shared" si="33"/>
        <v>3461903.271266093</v>
      </c>
      <c r="Q105" s="1">
        <f t="shared" si="28"/>
        <v>7546004.5457285307</v>
      </c>
      <c r="R105" s="1">
        <f t="shared" si="34"/>
        <v>-155416.13815982547</v>
      </c>
      <c r="S105" s="105">
        <f t="shared" si="18"/>
        <v>2.0595818252958763E-2</v>
      </c>
    </row>
    <row r="106" spans="1:19">
      <c r="A106" s="11">
        <f>Dataset!A106</f>
        <v>44075</v>
      </c>
      <c r="B106" s="5">
        <f>Dataset!B106</f>
        <v>2020</v>
      </c>
      <c r="C106" s="5">
        <f>Dataset!C106</f>
        <v>9</v>
      </c>
      <c r="D106" s="5">
        <f>Dataset!K106</f>
        <v>6613544.5190983564</v>
      </c>
      <c r="E106" s="5">
        <f>Dataset!AJ106</f>
        <v>63.800000000000004</v>
      </c>
      <c r="F106" s="5">
        <f>Dataset!AO106</f>
        <v>111.69999999999997</v>
      </c>
      <c r="G106" s="12">
        <f>Dataset!AY106</f>
        <v>30</v>
      </c>
      <c r="H106" s="195">
        <f>Dataset!BS106</f>
        <v>0.5</v>
      </c>
      <c r="I106" s="12">
        <f>Dataset!AT106</f>
        <v>713444</v>
      </c>
      <c r="K106" s="12">
        <f t="shared" si="29"/>
        <v>-1911212.21422041</v>
      </c>
      <c r="L106" s="1">
        <f t="shared" si="30"/>
        <v>296041.56243381707</v>
      </c>
      <c r="M106" s="1">
        <f t="shared" si="31"/>
        <v>860144.55874325254</v>
      </c>
      <c r="N106" s="1">
        <f t="shared" si="32"/>
        <v>4377869.5101424493</v>
      </c>
      <c r="O106" s="1">
        <f t="shared" si="27"/>
        <v>-497223.65059844498</v>
      </c>
      <c r="P106" s="1">
        <f t="shared" si="33"/>
        <v>3461903.271266093</v>
      </c>
      <c r="Q106" s="1">
        <f t="shared" si="28"/>
        <v>6587523.0377667565</v>
      </c>
      <c r="R106" s="1">
        <f t="shared" si="34"/>
        <v>-26021.481331599876</v>
      </c>
      <c r="S106" s="105">
        <f t="shared" si="18"/>
        <v>3.950116179088377E-3</v>
      </c>
    </row>
    <row r="107" spans="1:19">
      <c r="A107" s="11">
        <f>Dataset!A107</f>
        <v>44105</v>
      </c>
      <c r="B107" s="5">
        <f>Dataset!B107</f>
        <v>2020</v>
      </c>
      <c r="C107" s="5">
        <f>Dataset!C107</f>
        <v>10</v>
      </c>
      <c r="D107" s="5">
        <f>Dataset!K107</f>
        <v>6768510.9620883549</v>
      </c>
      <c r="E107" s="5">
        <f>Dataset!AJ107</f>
        <v>220</v>
      </c>
      <c r="F107" s="5">
        <f>Dataset!AO107</f>
        <v>13.5</v>
      </c>
      <c r="G107" s="12">
        <f>Dataset!AY107</f>
        <v>31</v>
      </c>
      <c r="H107" s="195">
        <f>Dataset!BS107</f>
        <v>0.5</v>
      </c>
      <c r="I107" s="12">
        <f>Dataset!AT107</f>
        <v>713444</v>
      </c>
      <c r="K107" s="12">
        <f t="shared" si="29"/>
        <v>-1911212.21422041</v>
      </c>
      <c r="L107" s="1">
        <f t="shared" si="30"/>
        <v>1020832.9739097139</v>
      </c>
      <c r="M107" s="1">
        <f t="shared" si="31"/>
        <v>103956.59393942625</v>
      </c>
      <c r="N107" s="1">
        <f t="shared" si="32"/>
        <v>4523798.4938138649</v>
      </c>
      <c r="O107" s="1">
        <f t="shared" si="27"/>
        <v>-497223.65059844498</v>
      </c>
      <c r="P107" s="1">
        <f t="shared" si="33"/>
        <v>3461903.271266093</v>
      </c>
      <c r="Q107" s="1">
        <f t="shared" si="28"/>
        <v>6702055.4681102429</v>
      </c>
      <c r="R107" s="1">
        <f t="shared" si="34"/>
        <v>-66455.493978112005</v>
      </c>
      <c r="S107" s="105">
        <f t="shared" si="18"/>
        <v>9.9156884472712745E-3</v>
      </c>
    </row>
    <row r="108" spans="1:19">
      <c r="A108" s="11">
        <f>Dataset!A108</f>
        <v>44136</v>
      </c>
      <c r="B108" s="5">
        <f>Dataset!B108</f>
        <v>2020</v>
      </c>
      <c r="C108" s="5">
        <f>Dataset!C108</f>
        <v>11</v>
      </c>
      <c r="D108" s="5">
        <f>Dataset!K108</f>
        <v>7216142.1306073563</v>
      </c>
      <c r="E108" s="5">
        <f>Dataset!AJ108</f>
        <v>311.50000000000006</v>
      </c>
      <c r="F108" s="5">
        <f>Dataset!AO108</f>
        <v>4.8999999999999986</v>
      </c>
      <c r="G108" s="12">
        <f>Dataset!AY108</f>
        <v>30</v>
      </c>
      <c r="H108" s="195">
        <f>Dataset!BS108</f>
        <v>0.5</v>
      </c>
      <c r="I108" s="12">
        <f>Dataset!AT108</f>
        <v>713444</v>
      </c>
      <c r="K108" s="12">
        <f t="shared" si="29"/>
        <v>-1911212.21422041</v>
      </c>
      <c r="L108" s="1">
        <f t="shared" si="30"/>
        <v>1445406.688058527</v>
      </c>
      <c r="M108" s="1">
        <f t="shared" si="31"/>
        <v>37732.393355791741</v>
      </c>
      <c r="N108" s="1">
        <f t="shared" si="32"/>
        <v>4377869.5101424493</v>
      </c>
      <c r="O108" s="1">
        <f t="shared" si="27"/>
        <v>-497223.65059844498</v>
      </c>
      <c r="P108" s="1">
        <f t="shared" si="33"/>
        <v>3461903.271266093</v>
      </c>
      <c r="Q108" s="1">
        <f t="shared" si="28"/>
        <v>6914475.9980040062</v>
      </c>
      <c r="R108" s="1">
        <f t="shared" si="34"/>
        <v>-301666.1326033501</v>
      </c>
      <c r="S108" s="105">
        <f t="shared" si="18"/>
        <v>4.3628198679181433E-2</v>
      </c>
    </row>
    <row r="109" spans="1:19">
      <c r="A109" s="11">
        <f>Dataset!A109</f>
        <v>44166</v>
      </c>
      <c r="B109" s="5">
        <f>Dataset!B109</f>
        <v>2020</v>
      </c>
      <c r="C109" s="5">
        <f>Dataset!C109</f>
        <v>12</v>
      </c>
      <c r="D109" s="5">
        <f>Dataset!K109</f>
        <v>8313564.2674153568</v>
      </c>
      <c r="E109" s="5">
        <f>Dataset!AJ109</f>
        <v>521.5</v>
      </c>
      <c r="F109" s="5">
        <f>Dataset!AO109</f>
        <v>0</v>
      </c>
      <c r="G109" s="12">
        <f>Dataset!AY109</f>
        <v>31</v>
      </c>
      <c r="H109" s="195">
        <f>Dataset!BS109</f>
        <v>0.5</v>
      </c>
      <c r="I109" s="12">
        <f>Dataset!AT109</f>
        <v>713444</v>
      </c>
      <c r="K109" s="12">
        <f t="shared" si="29"/>
        <v>-1911212.21422041</v>
      </c>
      <c r="L109" s="1">
        <f t="shared" si="30"/>
        <v>2419838.1631541629</v>
      </c>
      <c r="M109" s="1">
        <f t="shared" si="31"/>
        <v>0</v>
      </c>
      <c r="N109" s="1">
        <f t="shared" si="32"/>
        <v>4523798.4938138649</v>
      </c>
      <c r="O109" s="1">
        <f t="shared" si="27"/>
        <v>-497223.65059844498</v>
      </c>
      <c r="P109" s="1">
        <f t="shared" si="33"/>
        <v>3461903.271266093</v>
      </c>
      <c r="Q109" s="1">
        <f t="shared" si="28"/>
        <v>7997104.0634152666</v>
      </c>
      <c r="R109" s="1">
        <f t="shared" si="34"/>
        <v>-316460.20400009025</v>
      </c>
      <c r="S109" s="105">
        <f t="shared" si="18"/>
        <v>3.9571850196099843E-2</v>
      </c>
    </row>
    <row r="110" spans="1:19">
      <c r="A110" s="11">
        <f>Dataset!A110</f>
        <v>44197</v>
      </c>
      <c r="B110" s="5">
        <f>Dataset!B110</f>
        <v>2021</v>
      </c>
      <c r="C110" s="5">
        <f>Dataset!C110</f>
        <v>1</v>
      </c>
      <c r="D110" s="5">
        <f>Dataset!K110</f>
        <v>8415733.1449915711</v>
      </c>
      <c r="E110" s="5">
        <f>Dataset!AJ110</f>
        <v>642.80000000000007</v>
      </c>
      <c r="F110" s="5">
        <f>Dataset!AO110</f>
        <v>0</v>
      </c>
      <c r="G110" s="12">
        <f>Dataset!AY110</f>
        <v>31</v>
      </c>
      <c r="H110" s="195">
        <f>Dataset!BS110</f>
        <v>0.5</v>
      </c>
      <c r="I110" s="12">
        <f>Dataset!AT110</f>
        <v>743765.37</v>
      </c>
      <c r="K110" s="12">
        <f t="shared" si="29"/>
        <v>-1911212.21422041</v>
      </c>
      <c r="L110" s="1">
        <f t="shared" si="30"/>
        <v>2982688.3437689282</v>
      </c>
      <c r="M110" s="1">
        <f t="shared" si="31"/>
        <v>0</v>
      </c>
      <c r="N110" s="1">
        <f t="shared" si="32"/>
        <v>4523798.4938138649</v>
      </c>
      <c r="O110" s="1">
        <f t="shared" si="27"/>
        <v>-497223.65059844498</v>
      </c>
      <c r="P110" s="1">
        <f t="shared" si="33"/>
        <v>3609034.160294902</v>
      </c>
      <c r="Q110" s="1">
        <f t="shared" si="28"/>
        <v>8707085.1330588404</v>
      </c>
      <c r="R110" s="1">
        <f t="shared" si="34"/>
        <v>291351.98806726933</v>
      </c>
      <c r="S110" s="105">
        <f t="shared" si="18"/>
        <v>3.3461483793361738E-2</v>
      </c>
    </row>
    <row r="111" spans="1:19">
      <c r="A111" s="11">
        <f>Dataset!A111</f>
        <v>44228</v>
      </c>
      <c r="B111" s="5">
        <f>Dataset!B111</f>
        <v>2021</v>
      </c>
      <c r="C111" s="5">
        <f>Dataset!C111</f>
        <v>2</v>
      </c>
      <c r="D111" s="5">
        <f>Dataset!K111</f>
        <v>8168106.6980855726</v>
      </c>
      <c r="E111" s="5">
        <f>Dataset!AJ111</f>
        <v>627.09999999999991</v>
      </c>
      <c r="F111" s="5">
        <f>Dataset!AO111</f>
        <v>0</v>
      </c>
      <c r="G111" s="12">
        <f>Dataset!AY111</f>
        <v>28</v>
      </c>
      <c r="H111" s="195">
        <f>Dataset!BS111</f>
        <v>0.5</v>
      </c>
      <c r="I111" s="12">
        <f>Dataset!AT111</f>
        <v>743765.37</v>
      </c>
      <c r="K111" s="12">
        <f t="shared" si="29"/>
        <v>-1911212.21422041</v>
      </c>
      <c r="L111" s="1">
        <f t="shared" si="30"/>
        <v>2909837.9906308251</v>
      </c>
      <c r="M111" s="1">
        <f t="shared" si="31"/>
        <v>0</v>
      </c>
      <c r="N111" s="1">
        <f t="shared" si="32"/>
        <v>4086011.5427996195</v>
      </c>
      <c r="O111" s="1">
        <f t="shared" si="27"/>
        <v>-497223.65059844498</v>
      </c>
      <c r="P111" s="1">
        <f t="shared" si="33"/>
        <v>3609034.160294902</v>
      </c>
      <c r="Q111" s="1">
        <f t="shared" si="28"/>
        <v>8196447.8289064914</v>
      </c>
      <c r="R111" s="1">
        <f t="shared" si="34"/>
        <v>28341.130820918828</v>
      </c>
      <c r="S111" s="105">
        <f t="shared" si="18"/>
        <v>3.4577333269868306E-3</v>
      </c>
    </row>
    <row r="112" spans="1:19">
      <c r="A112" s="11">
        <f>Dataset!A112</f>
        <v>44256</v>
      </c>
      <c r="B112" s="5">
        <f>Dataset!B112</f>
        <v>2021</v>
      </c>
      <c r="C112" s="5">
        <f>Dataset!C112</f>
        <v>3</v>
      </c>
      <c r="D112" s="5">
        <f>Dataset!K112</f>
        <v>8205599.6949345721</v>
      </c>
      <c r="E112" s="5">
        <f>Dataset!AJ112</f>
        <v>480.20000000000005</v>
      </c>
      <c r="F112" s="5">
        <f>Dataset!AO112</f>
        <v>0</v>
      </c>
      <c r="G112" s="12">
        <f>Dataset!AY112</f>
        <v>31</v>
      </c>
      <c r="H112" s="195">
        <f>Dataset!BS112</f>
        <v>0.5</v>
      </c>
      <c r="I112" s="12">
        <f>Dataset!AT112</f>
        <v>743765.37</v>
      </c>
      <c r="K112" s="12">
        <f t="shared" si="29"/>
        <v>-1911212.21422041</v>
      </c>
      <c r="L112" s="1">
        <f t="shared" si="30"/>
        <v>2228199.9730520211</v>
      </c>
      <c r="M112" s="1">
        <f t="shared" si="31"/>
        <v>0</v>
      </c>
      <c r="N112" s="1">
        <f t="shared" si="32"/>
        <v>4523798.4938138649</v>
      </c>
      <c r="O112" s="1">
        <f t="shared" si="27"/>
        <v>-497223.65059844498</v>
      </c>
      <c r="P112" s="1">
        <f t="shared" si="33"/>
        <v>3609034.160294902</v>
      </c>
      <c r="Q112" s="1">
        <f t="shared" si="28"/>
        <v>7952596.7623419333</v>
      </c>
      <c r="R112" s="1">
        <f t="shared" si="34"/>
        <v>-253002.93259263877</v>
      </c>
      <c r="S112" s="105">
        <f t="shared" si="18"/>
        <v>3.1813876668648391E-2</v>
      </c>
    </row>
    <row r="113" spans="1:19">
      <c r="A113" s="11">
        <f>Dataset!A113</f>
        <v>44287</v>
      </c>
      <c r="B113" s="5">
        <f>Dataset!B113</f>
        <v>2021</v>
      </c>
      <c r="C113" s="5">
        <f>Dataset!C113</f>
        <v>4</v>
      </c>
      <c r="D113" s="5">
        <f>Dataset!K113</f>
        <v>6647089.207704572</v>
      </c>
      <c r="E113" s="5">
        <f>Dataset!AJ113</f>
        <v>269.10000000000002</v>
      </c>
      <c r="F113" s="5">
        <f>Dataset!AO113</f>
        <v>7.7000000000000011</v>
      </c>
      <c r="G113" s="12">
        <f>Dataset!AY113</f>
        <v>30</v>
      </c>
      <c r="H113" s="195">
        <f>Dataset!BS113</f>
        <v>0.5</v>
      </c>
      <c r="I113" s="12">
        <f>Dataset!AT113</f>
        <v>743765.37</v>
      </c>
      <c r="K113" s="12">
        <f t="shared" si="29"/>
        <v>-1911212.21422041</v>
      </c>
      <c r="L113" s="1">
        <f t="shared" si="30"/>
        <v>1248664.3330868366</v>
      </c>
      <c r="M113" s="1">
        <f t="shared" si="31"/>
        <v>59293.760987672758</v>
      </c>
      <c r="N113" s="1">
        <f t="shared" si="32"/>
        <v>4377869.5101424493</v>
      </c>
      <c r="O113" s="1">
        <f t="shared" si="27"/>
        <v>-497223.65059844498</v>
      </c>
      <c r="P113" s="1">
        <f t="shared" si="33"/>
        <v>3609034.160294902</v>
      </c>
      <c r="Q113" s="1">
        <f t="shared" si="28"/>
        <v>6886425.8996930057</v>
      </c>
      <c r="R113" s="1">
        <f t="shared" si="34"/>
        <v>239336.69198843371</v>
      </c>
      <c r="S113" s="105">
        <f t="shared" si="18"/>
        <v>3.4754848955697505E-2</v>
      </c>
    </row>
    <row r="114" spans="1:19">
      <c r="A114" s="11">
        <f>Dataset!A114</f>
        <v>44317</v>
      </c>
      <c r="B114" s="5">
        <f>Dataset!B114</f>
        <v>2021</v>
      </c>
      <c r="C114" s="5">
        <f>Dataset!C114</f>
        <v>5</v>
      </c>
      <c r="D114" s="5">
        <f>Dataset!K114</f>
        <v>6490729.9070125716</v>
      </c>
      <c r="E114" s="5">
        <f>Dataset!AJ114</f>
        <v>146.59999999999997</v>
      </c>
      <c r="F114" s="5">
        <f>Dataset!AO114</f>
        <v>47.299999999999983</v>
      </c>
      <c r="G114" s="12">
        <f>Dataset!AY114</f>
        <v>31</v>
      </c>
      <c r="H114" s="195">
        <f>Dataset!BS114</f>
        <v>0.5</v>
      </c>
      <c r="I114" s="12">
        <f>Dataset!AT114</f>
        <v>743765.37</v>
      </c>
      <c r="K114" s="12">
        <f t="shared" si="29"/>
        <v>-1911212.21422041</v>
      </c>
      <c r="L114" s="1">
        <f t="shared" si="30"/>
        <v>680245.97261438193</v>
      </c>
      <c r="M114" s="1">
        <f t="shared" si="31"/>
        <v>364233.10320998961</v>
      </c>
      <c r="N114" s="1">
        <f t="shared" si="32"/>
        <v>4523798.4938138649</v>
      </c>
      <c r="O114" s="1">
        <f t="shared" si="27"/>
        <v>-497223.65059844498</v>
      </c>
      <c r="P114" s="1">
        <f t="shared" si="33"/>
        <v>3609034.160294902</v>
      </c>
      <c r="Q114" s="1">
        <f t="shared" si="28"/>
        <v>6768875.8651142828</v>
      </c>
      <c r="R114" s="1">
        <f t="shared" si="34"/>
        <v>278145.95810171124</v>
      </c>
      <c r="S114" s="105">
        <f t="shared" si="18"/>
        <v>4.1091898218318879E-2</v>
      </c>
    </row>
    <row r="115" spans="1:19">
      <c r="A115" s="11">
        <f>Dataset!A115</f>
        <v>44348</v>
      </c>
      <c r="B115" s="5">
        <f>Dataset!B115</f>
        <v>2021</v>
      </c>
      <c r="C115" s="5">
        <f>Dataset!C115</f>
        <v>6</v>
      </c>
      <c r="D115" s="5">
        <f>Dataset!K115</f>
        <v>7043212.1190405712</v>
      </c>
      <c r="E115" s="5">
        <f>Dataset!AJ115</f>
        <v>7.8000000000000007</v>
      </c>
      <c r="F115" s="5">
        <f>Dataset!AO115</f>
        <v>209.29999999999995</v>
      </c>
      <c r="G115" s="12">
        <f>Dataset!AY115</f>
        <v>30</v>
      </c>
      <c r="H115" s="195">
        <f>Dataset!BS115</f>
        <v>0.5</v>
      </c>
      <c r="I115" s="12">
        <f>Dataset!AT115</f>
        <v>743765.37</v>
      </c>
      <c r="K115" s="12">
        <f t="shared" si="29"/>
        <v>-1911212.21422041</v>
      </c>
      <c r="L115" s="1">
        <f t="shared" si="30"/>
        <v>36193.169074980768</v>
      </c>
      <c r="M115" s="1">
        <f t="shared" si="31"/>
        <v>1611712.2304831045</v>
      </c>
      <c r="N115" s="1">
        <f t="shared" si="32"/>
        <v>4377869.5101424493</v>
      </c>
      <c r="O115" s="1">
        <f t="shared" si="27"/>
        <v>-497223.65059844498</v>
      </c>
      <c r="P115" s="1">
        <f t="shared" si="33"/>
        <v>3609034.160294902</v>
      </c>
      <c r="Q115" s="1">
        <f t="shared" si="28"/>
        <v>7226373.2051765816</v>
      </c>
      <c r="R115" s="1">
        <f t="shared" si="34"/>
        <v>183161.08613601048</v>
      </c>
      <c r="S115" s="105">
        <f t="shared" si="18"/>
        <v>2.5346198007709292E-2</v>
      </c>
    </row>
    <row r="116" spans="1:19">
      <c r="A116" s="11">
        <f>Dataset!A116</f>
        <v>44378</v>
      </c>
      <c r="B116" s="5">
        <f>Dataset!B116</f>
        <v>2021</v>
      </c>
      <c r="C116" s="5">
        <f>Dataset!C116</f>
        <v>7</v>
      </c>
      <c r="D116" s="5">
        <f>Dataset!K116</f>
        <v>7557798.761481571</v>
      </c>
      <c r="E116" s="5">
        <f>Dataset!AJ116</f>
        <v>0.59999999999999964</v>
      </c>
      <c r="F116" s="5">
        <f>Dataset!AO116</f>
        <v>236.20000000000007</v>
      </c>
      <c r="G116" s="12">
        <f>Dataset!AY116</f>
        <v>31</v>
      </c>
      <c r="H116" s="195">
        <f>Dataset!BS116</f>
        <v>0.5</v>
      </c>
      <c r="I116" s="12">
        <f>Dataset!AT116</f>
        <v>743765.37</v>
      </c>
      <c r="K116" s="12">
        <f t="shared" si="29"/>
        <v>-1911212.21422041</v>
      </c>
      <c r="L116" s="1">
        <f t="shared" si="30"/>
        <v>2784.0899288446726</v>
      </c>
      <c r="M116" s="1">
        <f t="shared" si="31"/>
        <v>1818855.3695179622</v>
      </c>
      <c r="N116" s="1">
        <f t="shared" si="32"/>
        <v>4523798.4938138649</v>
      </c>
      <c r="O116" s="1">
        <f t="shared" si="27"/>
        <v>-497223.65059844498</v>
      </c>
      <c r="P116" s="1">
        <f t="shared" si="33"/>
        <v>3609034.160294902</v>
      </c>
      <c r="Q116" s="1">
        <f t="shared" si="28"/>
        <v>7546036.2487367187</v>
      </c>
      <c r="R116" s="1">
        <f t="shared" si="34"/>
        <v>-11762.512744852342</v>
      </c>
      <c r="S116" s="105">
        <f t="shared" si="18"/>
        <v>1.5587670608952487E-3</v>
      </c>
    </row>
    <row r="117" spans="1:19">
      <c r="A117" s="11">
        <f>Dataset!A117</f>
        <v>44409</v>
      </c>
      <c r="B117" s="5">
        <f>Dataset!B117</f>
        <v>2021</v>
      </c>
      <c r="C117" s="5">
        <f>Dataset!C117</f>
        <v>8</v>
      </c>
      <c r="D117" s="5">
        <f>Dataset!K117</f>
        <v>8403814.3153585717</v>
      </c>
      <c r="E117" s="5">
        <f>Dataset!AJ117</f>
        <v>0</v>
      </c>
      <c r="F117" s="5">
        <f>Dataset!AO117</f>
        <v>312.5</v>
      </c>
      <c r="G117" s="12">
        <f>Dataset!AY117</f>
        <v>31</v>
      </c>
      <c r="H117" s="195">
        <f>Dataset!BS117</f>
        <v>0.5</v>
      </c>
      <c r="I117" s="12">
        <f>Dataset!AT117</f>
        <v>743765.37</v>
      </c>
      <c r="K117" s="12">
        <f t="shared" si="29"/>
        <v>-1911212.21422041</v>
      </c>
      <c r="L117" s="1">
        <f t="shared" si="30"/>
        <v>0</v>
      </c>
      <c r="M117" s="1">
        <f t="shared" si="31"/>
        <v>2406402.6374867191</v>
      </c>
      <c r="N117" s="1">
        <f t="shared" si="32"/>
        <v>4523798.4938138649</v>
      </c>
      <c r="O117" s="1">
        <f t="shared" si="27"/>
        <v>-497223.65059844498</v>
      </c>
      <c r="P117" s="1">
        <f t="shared" si="33"/>
        <v>3609034.160294902</v>
      </c>
      <c r="Q117" s="1">
        <f t="shared" si="28"/>
        <v>8130799.4267766308</v>
      </c>
      <c r="R117" s="1">
        <f t="shared" si="34"/>
        <v>-273014.8885819409</v>
      </c>
      <c r="S117" s="105">
        <f t="shared" si="18"/>
        <v>3.3577865379736067E-2</v>
      </c>
    </row>
    <row r="118" spans="1:19">
      <c r="A118" s="11">
        <f>Dataset!A118</f>
        <v>44440</v>
      </c>
      <c r="B118" s="5">
        <f>Dataset!B118</f>
        <v>2021</v>
      </c>
      <c r="C118" s="5">
        <f>Dataset!C118</f>
        <v>9</v>
      </c>
      <c r="D118" s="5">
        <f>Dataset!K118</f>
        <v>7090089.8248145711</v>
      </c>
      <c r="E118" s="5">
        <f>Dataset!AJ118</f>
        <v>24.500000000000004</v>
      </c>
      <c r="F118" s="5">
        <f>Dataset!AO118</f>
        <v>140.1</v>
      </c>
      <c r="G118" s="12">
        <f>Dataset!AY118</f>
        <v>30</v>
      </c>
      <c r="H118" s="195">
        <f>Dataset!BS118</f>
        <v>0.5</v>
      </c>
      <c r="I118" s="12">
        <f>Dataset!AT118</f>
        <v>743765.37</v>
      </c>
      <c r="K118" s="12">
        <f t="shared" si="29"/>
        <v>-1911212.21422041</v>
      </c>
      <c r="L118" s="1">
        <f t="shared" si="30"/>
        <v>113683.67209449089</v>
      </c>
      <c r="M118" s="1">
        <f t="shared" si="31"/>
        <v>1078838.4304380456</v>
      </c>
      <c r="N118" s="1">
        <f t="shared" si="32"/>
        <v>4377869.5101424493</v>
      </c>
      <c r="O118" s="1">
        <f t="shared" si="27"/>
        <v>-497223.65059844498</v>
      </c>
      <c r="P118" s="1">
        <f t="shared" si="33"/>
        <v>3609034.160294902</v>
      </c>
      <c r="Q118" s="1">
        <f t="shared" si="28"/>
        <v>6770989.9081510324</v>
      </c>
      <c r="R118" s="1">
        <f t="shared" si="34"/>
        <v>-319099.91666353866</v>
      </c>
      <c r="S118" s="105">
        <f t="shared" ref="S118:S121" si="35">ABS(R118/Q118)</f>
        <v>4.7127513257611088E-2</v>
      </c>
    </row>
    <row r="119" spans="1:19">
      <c r="A119" s="11">
        <f>Dataset!A119</f>
        <v>44470</v>
      </c>
      <c r="B119" s="5">
        <f>Dataset!B119</f>
        <v>2021</v>
      </c>
      <c r="C119" s="5">
        <f>Dataset!C119</f>
        <v>10</v>
      </c>
      <c r="D119" s="5">
        <f>Dataset!K119</f>
        <v>6939234.3072825717</v>
      </c>
      <c r="E119" s="5">
        <f>Dataset!AJ119</f>
        <v>115.80000000000001</v>
      </c>
      <c r="F119" s="5">
        <f>Dataset!AO119</f>
        <v>77.599999999999994</v>
      </c>
      <c r="G119" s="12">
        <f>Dataset!AY119</f>
        <v>31</v>
      </c>
      <c r="H119" s="195">
        <f>Dataset!BS119</f>
        <v>0.5</v>
      </c>
      <c r="I119" s="12">
        <f>Dataset!AT119</f>
        <v>743765.37</v>
      </c>
      <c r="K119" s="12">
        <f t="shared" si="29"/>
        <v>-1911212.21422041</v>
      </c>
      <c r="L119" s="1">
        <f t="shared" si="30"/>
        <v>537329.3562670222</v>
      </c>
      <c r="M119" s="1">
        <f t="shared" si="31"/>
        <v>597557.90294070193</v>
      </c>
      <c r="N119" s="1">
        <f t="shared" si="32"/>
        <v>4523798.4938138649</v>
      </c>
      <c r="O119" s="1">
        <f t="shared" si="27"/>
        <v>-497223.65059844498</v>
      </c>
      <c r="P119" s="1">
        <f t="shared" si="33"/>
        <v>3609034.160294902</v>
      </c>
      <c r="Q119" s="1">
        <f t="shared" si="28"/>
        <v>6859284.0484976359</v>
      </c>
      <c r="R119" s="1">
        <f t="shared" si="34"/>
        <v>-79950.25878493581</v>
      </c>
      <c r="S119" s="105">
        <f t="shared" si="35"/>
        <v>1.1655773141869963E-2</v>
      </c>
    </row>
    <row r="120" spans="1:19">
      <c r="A120" s="11">
        <f>Dataset!A120</f>
        <v>44501</v>
      </c>
      <c r="B120" s="5">
        <f>Dataset!B120</f>
        <v>2021</v>
      </c>
      <c r="C120" s="5">
        <f>Dataset!C120</f>
        <v>11</v>
      </c>
      <c r="D120" s="5">
        <f>Dataset!K120</f>
        <v>7517562.6828275714</v>
      </c>
      <c r="E120" s="5">
        <f>Dataset!AJ120</f>
        <v>387.50000000000006</v>
      </c>
      <c r="F120" s="5">
        <f>Dataset!AO120</f>
        <v>0</v>
      </c>
      <c r="G120" s="12">
        <f>Dataset!AY120</f>
        <v>30</v>
      </c>
      <c r="H120" s="195">
        <f>Dataset!BS120</f>
        <v>0.5</v>
      </c>
      <c r="I120" s="12">
        <f>Dataset!AT120</f>
        <v>743765.37</v>
      </c>
      <c r="K120" s="12">
        <f t="shared" si="29"/>
        <v>-1911212.21422041</v>
      </c>
      <c r="L120" s="1">
        <f t="shared" si="30"/>
        <v>1798058.079045519</v>
      </c>
      <c r="M120" s="1">
        <f t="shared" si="31"/>
        <v>0</v>
      </c>
      <c r="N120" s="1">
        <f t="shared" si="32"/>
        <v>4377869.5101424493</v>
      </c>
      <c r="O120" s="1">
        <f t="shared" si="27"/>
        <v>-497223.65059844498</v>
      </c>
      <c r="P120" s="1">
        <f t="shared" si="33"/>
        <v>3609034.160294902</v>
      </c>
      <c r="Q120" s="1">
        <f t="shared" si="28"/>
        <v>7376525.8846640158</v>
      </c>
      <c r="R120" s="1">
        <f t="shared" si="34"/>
        <v>-141036.79816355556</v>
      </c>
      <c r="S120" s="105">
        <f t="shared" si="35"/>
        <v>1.9119677795312106E-2</v>
      </c>
    </row>
    <row r="121" spans="1:19">
      <c r="A121" s="11">
        <f>Dataset!A121</f>
        <v>44531</v>
      </c>
      <c r="B121" s="5">
        <f>Dataset!B121</f>
        <v>2021</v>
      </c>
      <c r="C121" s="5">
        <f>Dataset!C121</f>
        <v>12</v>
      </c>
      <c r="D121" s="5">
        <f>Dataset!K121</f>
        <v>8235817.7430015719</v>
      </c>
      <c r="E121" s="5">
        <f>Dataset!AJ121</f>
        <v>510.6</v>
      </c>
      <c r="F121" s="5">
        <f>Dataset!AO121</f>
        <v>0</v>
      </c>
      <c r="G121" s="12">
        <f>Dataset!AY121</f>
        <v>31</v>
      </c>
      <c r="H121" s="195">
        <f>Dataset!BS121</f>
        <v>0.5</v>
      </c>
      <c r="I121" s="12">
        <f>Dataset!AT121</f>
        <v>743765.37</v>
      </c>
      <c r="K121" s="12">
        <f t="shared" si="29"/>
        <v>-1911212.21422041</v>
      </c>
      <c r="L121" s="1">
        <f t="shared" si="30"/>
        <v>2369260.5294468179</v>
      </c>
      <c r="M121" s="1">
        <f t="shared" si="31"/>
        <v>0</v>
      </c>
      <c r="N121" s="1">
        <f t="shared" si="32"/>
        <v>4523798.4938138649</v>
      </c>
      <c r="O121" s="1">
        <f t="shared" si="27"/>
        <v>-497223.65059844498</v>
      </c>
      <c r="P121" s="1">
        <f t="shared" si="33"/>
        <v>3609034.160294902</v>
      </c>
      <c r="Q121" s="1">
        <f t="shared" si="28"/>
        <v>8093657.3187367301</v>
      </c>
      <c r="R121" s="1">
        <f t="shared" si="34"/>
        <v>-142160.42426484171</v>
      </c>
      <c r="S121" s="105">
        <f t="shared" si="35"/>
        <v>1.7564423432623204E-2</v>
      </c>
    </row>
    <row r="122" spans="1:19">
      <c r="S122" s="105">
        <f>AVERAGE(S2:S121)</f>
        <v>1.7715330043149416E-2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C333-51F1-4507-BB79-D7E4070E9430}">
  <sheetPr codeName="Sheet7">
    <tabColor theme="4" tint="0.79998168889431442"/>
  </sheetPr>
  <dimension ref="A1:AJ122"/>
  <sheetViews>
    <sheetView topLeftCell="Q1" workbookViewId="0">
      <selection activeCell="W4" sqref="W4:AA22"/>
    </sheetView>
  </sheetViews>
  <sheetFormatPr defaultRowHeight="12.75"/>
  <cols>
    <col min="1" max="3" width="9.140625" style="5"/>
    <col min="4" max="4" width="14" style="5" bestFit="1" customWidth="1"/>
    <col min="5" max="9" width="9.28515625" style="5" bestFit="1" customWidth="1"/>
    <col min="10" max="10" width="9.140625" style="5"/>
    <col min="11" max="11" width="12.85546875" style="5" bestFit="1" customWidth="1"/>
    <col min="12" max="12" width="11.28515625" style="5" bestFit="1" customWidth="1"/>
    <col min="13" max="13" width="10.28515625" style="5" bestFit="1" customWidth="1"/>
    <col min="14" max="14" width="11.28515625" style="5" bestFit="1" customWidth="1"/>
    <col min="15" max="15" width="11.85546875" style="5" bestFit="1" customWidth="1"/>
    <col min="16" max="16" width="11.85546875" style="5" customWidth="1"/>
    <col min="17" max="17" width="13.42578125" style="5" bestFit="1" customWidth="1"/>
    <col min="18" max="18" width="10.85546875" style="5" bestFit="1" customWidth="1"/>
    <col min="19" max="19" width="8.42578125" style="5" bestFit="1" customWidth="1"/>
    <col min="20" max="22" width="9.140625" style="5"/>
    <col min="23" max="23" width="13.28515625" style="5" customWidth="1"/>
    <col min="24" max="24" width="12.140625" style="5" customWidth="1"/>
    <col min="25" max="25" width="13.42578125" style="5" customWidth="1"/>
    <col min="26" max="26" width="12.5703125" style="5" bestFit="1" customWidth="1"/>
    <col min="27" max="27" width="12" style="5" bestFit="1" customWidth="1"/>
    <col min="28" max="28" width="10.28515625" style="5" bestFit="1" customWidth="1"/>
    <col min="29" max="32" width="10.85546875" style="5" bestFit="1" customWidth="1"/>
    <col min="33" max="33" width="10.28515625" style="5" bestFit="1" customWidth="1"/>
    <col min="34" max="35" width="10.85546875" style="5" bestFit="1" customWidth="1"/>
    <col min="36" max="36" width="12.85546875" style="5" customWidth="1"/>
    <col min="37" max="16384" width="9.140625" style="5"/>
  </cols>
  <sheetData>
    <row r="1" spans="1:27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Dataset!N1</f>
        <v>GSgt50kWh_NoCDM</v>
      </c>
      <c r="E1" s="5" t="str">
        <f>Dataset!AJ1</f>
        <v>HDD16</v>
      </c>
      <c r="F1" s="5" t="str">
        <f>Dataset!AO1</f>
        <v>CDD12</v>
      </c>
      <c r="G1" s="5" t="str">
        <f>Dataset!AY1</f>
        <v>MonthDays</v>
      </c>
      <c r="H1" s="115" t="str">
        <f>Dataset!BS1</f>
        <v>COVID_AM</v>
      </c>
      <c r="I1" s="115" t="str">
        <f>Dataset!BQ1</f>
        <v>Summer</v>
      </c>
      <c r="K1" s="5" t="str">
        <f>W9</f>
        <v>const</v>
      </c>
      <c r="L1" s="5" t="str">
        <f>E1</f>
        <v>HDD16</v>
      </c>
      <c r="M1" s="5" t="str">
        <f>F1</f>
        <v>CDD12</v>
      </c>
      <c r="N1" s="5" t="str">
        <f>G1</f>
        <v>MonthDays</v>
      </c>
      <c r="O1" s="5" t="str">
        <f>H1</f>
        <v>COVID_AM</v>
      </c>
      <c r="P1" s="115" t="str">
        <f>I1</f>
        <v>Summer</v>
      </c>
      <c r="Q1" s="42" t="s">
        <v>145</v>
      </c>
      <c r="R1" s="42" t="s">
        <v>146</v>
      </c>
      <c r="S1" s="42" t="s">
        <v>147</v>
      </c>
    </row>
    <row r="2" spans="1:27">
      <c r="A2" s="11">
        <f>Dataset!A2</f>
        <v>40909</v>
      </c>
      <c r="B2" s="5">
        <f>Dataset!B2</f>
        <v>2012</v>
      </c>
      <c r="C2" s="5">
        <f>Dataset!C2</f>
        <v>1</v>
      </c>
      <c r="D2" s="5">
        <f>Dataset!N2</f>
        <v>25890404.534988932</v>
      </c>
      <c r="E2" s="5">
        <f>Dataset!AJ2</f>
        <v>608.80000000000007</v>
      </c>
      <c r="F2" s="5">
        <f>Dataset!AO2</f>
        <v>0</v>
      </c>
      <c r="G2" s="12">
        <f>Dataset!AY2</f>
        <v>31</v>
      </c>
      <c r="H2" s="195">
        <f>Dataset!BS2</f>
        <v>0</v>
      </c>
      <c r="I2" s="2">
        <f>Dataset!BQ2</f>
        <v>0</v>
      </c>
      <c r="K2" s="12">
        <f>$X$9</f>
        <v>2181647.9519726802</v>
      </c>
      <c r="L2" s="1">
        <f>E2*$X$10</f>
        <v>6690531.6927318992</v>
      </c>
      <c r="M2" s="1">
        <f>F2*$X$11</f>
        <v>0</v>
      </c>
      <c r="N2" s="1">
        <f>G2*$X$12</f>
        <v>16929843.386869632</v>
      </c>
      <c r="O2" s="1">
        <f>H2*$X$13</f>
        <v>0</v>
      </c>
      <c r="P2" s="1">
        <f>I2*$X$14</f>
        <v>0</v>
      </c>
      <c r="Q2" s="1">
        <f>SUM(K2:P2)</f>
        <v>25802023.031574212</v>
      </c>
      <c r="R2" s="1">
        <f t="shared" ref="R2:R33" si="0">Q2-D2</f>
        <v>-88381.503414720297</v>
      </c>
      <c r="S2" s="105">
        <f t="shared" ref="S2:S54" si="1">ABS(R2/Q2)</f>
        <v>3.4253710767782396E-3</v>
      </c>
    </row>
    <row r="3" spans="1:27">
      <c r="A3" s="11">
        <f>Dataset!A3</f>
        <v>40940</v>
      </c>
      <c r="B3" s="5">
        <f>Dataset!B3</f>
        <v>2012</v>
      </c>
      <c r="C3" s="5">
        <f>Dataset!C3</f>
        <v>2</v>
      </c>
      <c r="D3" s="5">
        <f>Dataset!N3</f>
        <v>23832779.607088931</v>
      </c>
      <c r="E3" s="5">
        <f>Dataset!AJ3</f>
        <v>527.5</v>
      </c>
      <c r="F3" s="5">
        <f>Dataset!AO3</f>
        <v>0</v>
      </c>
      <c r="G3" s="12">
        <f>Dataset!AY3</f>
        <v>29</v>
      </c>
      <c r="H3" s="195">
        <f>Dataset!BS3</f>
        <v>0</v>
      </c>
      <c r="I3" s="2">
        <f>Dataset!BQ3</f>
        <v>0</v>
      </c>
      <c r="K3" s="12">
        <f t="shared" ref="K3:K66" si="2">$X$9</f>
        <v>2181647.9519726802</v>
      </c>
      <c r="L3" s="1">
        <f t="shared" ref="L3:L66" si="3">E3*$X$10</f>
        <v>5797068.7712156316</v>
      </c>
      <c r="M3" s="1">
        <f t="shared" ref="M3:M66" si="4">F3*$X$11</f>
        <v>0</v>
      </c>
      <c r="N3" s="1">
        <f t="shared" ref="N3:N66" si="5">G3*$X$12</f>
        <v>15837595.426426427</v>
      </c>
      <c r="O3" s="1">
        <f t="shared" ref="O3:O66" si="6">H3*$X$13</f>
        <v>0</v>
      </c>
      <c r="P3" s="1">
        <f t="shared" ref="P3:P66" si="7">I3*$X$14</f>
        <v>0</v>
      </c>
      <c r="Q3" s="1">
        <f t="shared" ref="Q3:Q66" si="8">SUM(K3:P3)</f>
        <v>23816312.14961474</v>
      </c>
      <c r="R3" s="1">
        <f t="shared" si="0"/>
        <v>-16467.457474190742</v>
      </c>
      <c r="S3" s="105">
        <f t="shared" si="1"/>
        <v>6.9143607837946158E-4</v>
      </c>
    </row>
    <row r="4" spans="1:27">
      <c r="A4" s="11">
        <f>Dataset!A4</f>
        <v>40969</v>
      </c>
      <c r="B4" s="5">
        <f>Dataset!B4</f>
        <v>2012</v>
      </c>
      <c r="C4" s="5">
        <f>Dataset!C4</f>
        <v>3</v>
      </c>
      <c r="D4" s="5">
        <f>Dataset!N4</f>
        <v>23304957.713688929</v>
      </c>
      <c r="E4" s="5">
        <f>Dataset!AJ4</f>
        <v>358.79999999999995</v>
      </c>
      <c r="F4" s="5">
        <f>Dataset!AO4</f>
        <v>5.8000000000000007</v>
      </c>
      <c r="G4" s="12">
        <f>Dataset!AY4</f>
        <v>31</v>
      </c>
      <c r="H4" s="195">
        <f>Dataset!BS4</f>
        <v>0</v>
      </c>
      <c r="I4" s="2">
        <f>Dataset!BQ4</f>
        <v>0</v>
      </c>
      <c r="K4" s="12">
        <f t="shared" si="2"/>
        <v>2181647.9519726802</v>
      </c>
      <c r="L4" s="1">
        <f t="shared" si="3"/>
        <v>3943105.7348097977</v>
      </c>
      <c r="M4" s="1">
        <f t="shared" si="4"/>
        <v>116549.36560543606</v>
      </c>
      <c r="N4" s="1">
        <f t="shared" si="5"/>
        <v>16929843.386869632</v>
      </c>
      <c r="O4" s="1">
        <f t="shared" si="6"/>
        <v>0</v>
      </c>
      <c r="P4" s="1">
        <f t="shared" si="7"/>
        <v>0</v>
      </c>
      <c r="Q4" s="1">
        <f t="shared" si="8"/>
        <v>23171146.439257547</v>
      </c>
      <c r="R4" s="1">
        <f t="shared" si="0"/>
        <v>-133811.27443138137</v>
      </c>
      <c r="S4" s="105">
        <f t="shared" si="1"/>
        <v>5.774909531652374E-3</v>
      </c>
      <c r="W4" s="5" t="s">
        <v>244</v>
      </c>
    </row>
    <row r="5" spans="1:27">
      <c r="A5" s="11">
        <f>Dataset!A5</f>
        <v>41000</v>
      </c>
      <c r="B5" s="5">
        <f>Dataset!B5</f>
        <v>2012</v>
      </c>
      <c r="C5" s="5">
        <f>Dataset!C5</f>
        <v>4</v>
      </c>
      <c r="D5" s="5">
        <f>Dataset!N5</f>
        <v>20989705.440188929</v>
      </c>
      <c r="E5" s="5">
        <f>Dataset!AJ5</f>
        <v>311.3</v>
      </c>
      <c r="F5" s="5">
        <f>Dataset!AO5</f>
        <v>6.3999999999999986</v>
      </c>
      <c r="G5" s="12">
        <f>Dataset!AY5</f>
        <v>30</v>
      </c>
      <c r="H5" s="195">
        <f>Dataset!BS5</f>
        <v>0</v>
      </c>
      <c r="I5" s="2">
        <f>Dataset!BQ5</f>
        <v>0</v>
      </c>
      <c r="K5" s="12">
        <f t="shared" si="2"/>
        <v>2181647.9519726802</v>
      </c>
      <c r="L5" s="1">
        <f t="shared" si="3"/>
        <v>3421094.8028045995</v>
      </c>
      <c r="M5" s="1">
        <f t="shared" si="4"/>
        <v>128606.19653013629</v>
      </c>
      <c r="N5" s="1">
        <f t="shared" si="5"/>
        <v>16383719.406648029</v>
      </c>
      <c r="O5" s="1">
        <f t="shared" si="6"/>
        <v>0</v>
      </c>
      <c r="P5" s="1">
        <f t="shared" si="7"/>
        <v>0</v>
      </c>
      <c r="Q5" s="1">
        <f t="shared" si="8"/>
        <v>22115068.357955445</v>
      </c>
      <c r="R5" s="1">
        <f t="shared" si="0"/>
        <v>1125362.9177665152</v>
      </c>
      <c r="S5" s="105">
        <f t="shared" si="1"/>
        <v>5.0886703108999835E-2</v>
      </c>
      <c r="W5" s="5" t="s">
        <v>235</v>
      </c>
    </row>
    <row r="6" spans="1:27">
      <c r="A6" s="11">
        <f>Dataset!A6</f>
        <v>41030</v>
      </c>
      <c r="B6" s="5">
        <f>Dataset!B6</f>
        <v>2012</v>
      </c>
      <c r="C6" s="5">
        <f>Dataset!C6</f>
        <v>5</v>
      </c>
      <c r="D6" s="5">
        <f>Dataset!N6</f>
        <v>21051151.294288933</v>
      </c>
      <c r="E6" s="5">
        <f>Dataset!AJ6</f>
        <v>70.8</v>
      </c>
      <c r="F6" s="5">
        <f>Dataset!AO6</f>
        <v>101.19999999999999</v>
      </c>
      <c r="G6" s="12">
        <f>Dataset!AY6</f>
        <v>31</v>
      </c>
      <c r="H6" s="195">
        <f>Dataset!BS6</f>
        <v>0</v>
      </c>
      <c r="I6" s="2">
        <f>Dataset!BQ6</f>
        <v>1</v>
      </c>
      <c r="K6" s="12">
        <f t="shared" si="2"/>
        <v>2181647.9519726802</v>
      </c>
      <c r="L6" s="1">
        <f t="shared" si="3"/>
        <v>778071.03128353879</v>
      </c>
      <c r="M6" s="1">
        <f t="shared" si="4"/>
        <v>2033585.4826327804</v>
      </c>
      <c r="N6" s="1">
        <f t="shared" si="5"/>
        <v>16929843.386869632</v>
      </c>
      <c r="O6" s="1">
        <f t="shared" si="6"/>
        <v>0</v>
      </c>
      <c r="P6" s="1">
        <f t="shared" si="7"/>
        <v>-422277.25703087001</v>
      </c>
      <c r="Q6" s="1">
        <f t="shared" si="8"/>
        <v>21500870.59572776</v>
      </c>
      <c r="R6" s="1">
        <f t="shared" si="0"/>
        <v>449719.30143882707</v>
      </c>
      <c r="S6" s="105">
        <f t="shared" si="1"/>
        <v>2.0916329849833458E-2</v>
      </c>
      <c r="W6" s="5" t="s">
        <v>258</v>
      </c>
    </row>
    <row r="7" spans="1:27">
      <c r="A7" s="11">
        <f>Dataset!A7</f>
        <v>41061</v>
      </c>
      <c r="B7" s="5">
        <f>Dataset!B7</f>
        <v>2012</v>
      </c>
      <c r="C7" s="5">
        <f>Dataset!C7</f>
        <v>6</v>
      </c>
      <c r="D7" s="5">
        <f>Dataset!N7</f>
        <v>21921032.235688929</v>
      </c>
      <c r="E7" s="5">
        <f>Dataset!AJ7</f>
        <v>14.2</v>
      </c>
      <c r="F7" s="5">
        <f>Dataset!AO7</f>
        <v>192.1</v>
      </c>
      <c r="G7" s="12">
        <f>Dataset!AY7</f>
        <v>30</v>
      </c>
      <c r="H7" s="195">
        <f>Dataset!BS7</f>
        <v>0</v>
      </c>
      <c r="I7" s="2">
        <f>Dataset!BQ7</f>
        <v>1</v>
      </c>
      <c r="K7" s="12">
        <f t="shared" si="2"/>
        <v>2181647.9519726802</v>
      </c>
      <c r="L7" s="1">
        <f t="shared" si="3"/>
        <v>156053.79440997529</v>
      </c>
      <c r="M7" s="1">
        <f t="shared" si="4"/>
        <v>3860195.3677248731</v>
      </c>
      <c r="N7" s="1">
        <f t="shared" si="5"/>
        <v>16383719.406648029</v>
      </c>
      <c r="O7" s="1">
        <f t="shared" si="6"/>
        <v>0</v>
      </c>
      <c r="P7" s="1">
        <f t="shared" si="7"/>
        <v>-422277.25703087001</v>
      </c>
      <c r="Q7" s="1">
        <f t="shared" si="8"/>
        <v>22159339.263724688</v>
      </c>
      <c r="R7" s="1">
        <f t="shared" si="0"/>
        <v>238307.02803575993</v>
      </c>
      <c r="S7" s="105">
        <f t="shared" si="1"/>
        <v>1.0754247913243227E-2</v>
      </c>
    </row>
    <row r="8" spans="1:27">
      <c r="A8" s="11">
        <f>Dataset!A8</f>
        <v>41091</v>
      </c>
      <c r="B8" s="5">
        <f>Dataset!B8</f>
        <v>2012</v>
      </c>
      <c r="C8" s="5">
        <f>Dataset!C8</f>
        <v>7</v>
      </c>
      <c r="D8" s="5">
        <f>Dataset!N8</f>
        <v>24214715.617288928</v>
      </c>
      <c r="E8" s="5">
        <f>Dataset!AJ8</f>
        <v>0</v>
      </c>
      <c r="F8" s="5">
        <f>Dataset!AO8</f>
        <v>304.90000000000003</v>
      </c>
      <c r="G8" s="12">
        <f>Dataset!AY8</f>
        <v>31</v>
      </c>
      <c r="H8" s="195">
        <f>Dataset!BS8</f>
        <v>0</v>
      </c>
      <c r="I8" s="2">
        <f>Dataset!BQ8</f>
        <v>1</v>
      </c>
      <c r="K8" s="12">
        <f t="shared" si="2"/>
        <v>2181647.9519726802</v>
      </c>
      <c r="L8" s="1">
        <f t="shared" si="3"/>
        <v>0</v>
      </c>
      <c r="M8" s="1">
        <f t="shared" si="4"/>
        <v>6126879.581568527</v>
      </c>
      <c r="N8" s="1">
        <f t="shared" si="5"/>
        <v>16929843.386869632</v>
      </c>
      <c r="O8" s="1">
        <f t="shared" si="6"/>
        <v>0</v>
      </c>
      <c r="P8" s="1">
        <f t="shared" si="7"/>
        <v>-422277.25703087001</v>
      </c>
      <c r="Q8" s="1">
        <f t="shared" si="8"/>
        <v>24816093.663379967</v>
      </c>
      <c r="R8" s="1">
        <f t="shared" si="0"/>
        <v>601378.04609103873</v>
      </c>
      <c r="S8" s="105">
        <f t="shared" si="1"/>
        <v>2.4233388793920705E-2</v>
      </c>
      <c r="X8" s="5" t="s">
        <v>129</v>
      </c>
      <c r="Y8" s="5" t="s">
        <v>130</v>
      </c>
      <c r="Z8" s="5" t="s">
        <v>131</v>
      </c>
      <c r="AA8" s="5" t="s">
        <v>132</v>
      </c>
    </row>
    <row r="9" spans="1:27">
      <c r="A9" s="11">
        <f>Dataset!A9</f>
        <v>41122</v>
      </c>
      <c r="B9" s="5">
        <f>Dataset!B9</f>
        <v>2012</v>
      </c>
      <c r="C9" s="5">
        <f>Dataset!C9</f>
        <v>8</v>
      </c>
      <c r="D9" s="5">
        <f>Dataset!N9</f>
        <v>23781727.140488934</v>
      </c>
      <c r="E9" s="5">
        <f>Dataset!AJ9</f>
        <v>0</v>
      </c>
      <c r="F9" s="5">
        <f>Dataset!AO9</f>
        <v>277.69999999999993</v>
      </c>
      <c r="G9" s="12">
        <f>Dataset!AY9</f>
        <v>31</v>
      </c>
      <c r="H9" s="195">
        <f>Dataset!BS9</f>
        <v>0</v>
      </c>
      <c r="I9" s="2">
        <f>Dataset!BQ9</f>
        <v>1</v>
      </c>
      <c r="K9" s="12">
        <f t="shared" si="2"/>
        <v>2181647.9519726802</v>
      </c>
      <c r="L9" s="1">
        <f t="shared" si="3"/>
        <v>0</v>
      </c>
      <c r="M9" s="1">
        <f t="shared" si="4"/>
        <v>5580303.2463154448</v>
      </c>
      <c r="N9" s="1">
        <f t="shared" si="5"/>
        <v>16929843.386869632</v>
      </c>
      <c r="O9" s="1">
        <f t="shared" si="6"/>
        <v>0</v>
      </c>
      <c r="P9" s="1">
        <f t="shared" si="7"/>
        <v>-422277.25703087001</v>
      </c>
      <c r="Q9" s="1">
        <f t="shared" si="8"/>
        <v>24269517.328126885</v>
      </c>
      <c r="R9" s="1">
        <f t="shared" si="0"/>
        <v>487790.18763795123</v>
      </c>
      <c r="S9" s="105">
        <f t="shared" si="1"/>
        <v>2.0098882933804053E-2</v>
      </c>
      <c r="W9" s="5" t="s">
        <v>133</v>
      </c>
      <c r="X9" s="12">
        <v>2181647.9519726802</v>
      </c>
      <c r="Y9" s="5">
        <v>1197084.4214979699</v>
      </c>
      <c r="Z9" s="5">
        <v>1.8224679168764799</v>
      </c>
      <c r="AA9" s="5">
        <v>7.1005086933614903E-2</v>
      </c>
    </row>
    <row r="10" spans="1:27">
      <c r="A10" s="11">
        <f>Dataset!A10</f>
        <v>41153</v>
      </c>
      <c r="B10" s="5">
        <f>Dataset!B10</f>
        <v>2012</v>
      </c>
      <c r="C10" s="5">
        <f>Dataset!C10</f>
        <v>9</v>
      </c>
      <c r="D10" s="5">
        <f>Dataset!N10</f>
        <v>21540490.734988932</v>
      </c>
      <c r="E10" s="5">
        <f>Dataset!AJ10</f>
        <v>56.399999999999991</v>
      </c>
      <c r="F10" s="5">
        <f>Dataset!AO10</f>
        <v>120.30000000000001</v>
      </c>
      <c r="G10" s="12">
        <f>Dataset!AY10</f>
        <v>30</v>
      </c>
      <c r="H10" s="195">
        <f>Dataset!BS10</f>
        <v>0</v>
      </c>
      <c r="I10" s="2">
        <f>Dataset!BQ10</f>
        <v>0</v>
      </c>
      <c r="K10" s="12">
        <f t="shared" si="2"/>
        <v>2181647.9519726802</v>
      </c>
      <c r="L10" s="1">
        <f t="shared" si="3"/>
        <v>619819.2961072257</v>
      </c>
      <c r="M10" s="1">
        <f t="shared" si="4"/>
        <v>2417394.6004024064</v>
      </c>
      <c r="N10" s="1">
        <f t="shared" si="5"/>
        <v>16383719.406648029</v>
      </c>
      <c r="O10" s="1">
        <f t="shared" si="6"/>
        <v>0</v>
      </c>
      <c r="P10" s="1">
        <f t="shared" si="7"/>
        <v>0</v>
      </c>
      <c r="Q10" s="1">
        <f t="shared" si="8"/>
        <v>21602581.255130343</v>
      </c>
      <c r="R10" s="1">
        <f t="shared" si="0"/>
        <v>62090.520141411573</v>
      </c>
      <c r="S10" s="105">
        <f t="shared" si="1"/>
        <v>2.8742176413138524E-3</v>
      </c>
      <c r="W10" s="5" t="s">
        <v>34</v>
      </c>
      <c r="X10" s="12">
        <v>10989.703831688401</v>
      </c>
      <c r="Y10" s="5">
        <v>284.047533655564</v>
      </c>
      <c r="Z10" s="5">
        <v>38.689664684835897</v>
      </c>
      <c r="AA10" s="104">
        <v>2.13308060456558E-67</v>
      </c>
    </row>
    <row r="11" spans="1:27">
      <c r="A11" s="11">
        <f>Dataset!A11</f>
        <v>41183</v>
      </c>
      <c r="B11" s="5">
        <f>Dataset!B11</f>
        <v>2012</v>
      </c>
      <c r="C11" s="5">
        <f>Dataset!C11</f>
        <v>10</v>
      </c>
      <c r="D11" s="5">
        <f>Dataset!N11</f>
        <v>21703952.709188934</v>
      </c>
      <c r="E11" s="5">
        <f>Dataset!AJ11</f>
        <v>169.70000000000002</v>
      </c>
      <c r="F11" s="5">
        <f>Dataset!AO11</f>
        <v>30.7</v>
      </c>
      <c r="G11" s="12">
        <f>Dataset!AY11</f>
        <v>31</v>
      </c>
      <c r="H11" s="195">
        <f>Dataset!BS11</f>
        <v>0</v>
      </c>
      <c r="I11" s="2">
        <f>Dataset!BQ11</f>
        <v>0</v>
      </c>
      <c r="K11" s="12">
        <f t="shared" si="2"/>
        <v>2181647.9519726802</v>
      </c>
      <c r="L11" s="1">
        <f t="shared" si="3"/>
        <v>1864952.7402375217</v>
      </c>
      <c r="M11" s="1">
        <f t="shared" si="4"/>
        <v>616907.84898049769</v>
      </c>
      <c r="N11" s="1">
        <f t="shared" si="5"/>
        <v>16929843.386869632</v>
      </c>
      <c r="O11" s="1">
        <f t="shared" si="6"/>
        <v>0</v>
      </c>
      <c r="P11" s="1">
        <f t="shared" si="7"/>
        <v>0</v>
      </c>
      <c r="Q11" s="1">
        <f t="shared" si="8"/>
        <v>21593351.92806033</v>
      </c>
      <c r="R11" s="1">
        <f t="shared" si="0"/>
        <v>-110600.78112860397</v>
      </c>
      <c r="S11" s="105">
        <f t="shared" si="1"/>
        <v>5.1219829833310604E-3</v>
      </c>
      <c r="W11" s="5" t="s">
        <v>39</v>
      </c>
      <c r="X11" s="12">
        <v>20094.718207833801</v>
      </c>
      <c r="Y11" s="5">
        <v>749.84250210007701</v>
      </c>
      <c r="Z11" s="5">
        <v>26.798585238306298</v>
      </c>
      <c r="AA11" s="104">
        <v>4.9613326079382497E-51</v>
      </c>
    </row>
    <row r="12" spans="1:27">
      <c r="A12" s="11">
        <f>Dataset!A12</f>
        <v>41214</v>
      </c>
      <c r="B12" s="5">
        <f>Dataset!B12</f>
        <v>2012</v>
      </c>
      <c r="C12" s="5">
        <f>Dataset!C12</f>
        <v>11</v>
      </c>
      <c r="D12" s="5">
        <f>Dataset!N12</f>
        <v>23698375.78438893</v>
      </c>
      <c r="E12" s="5">
        <f>Dataset!AJ12</f>
        <v>427.4</v>
      </c>
      <c r="F12" s="5">
        <f>Dataset!AO12</f>
        <v>0</v>
      </c>
      <c r="G12" s="12">
        <f>Dataset!AY12</f>
        <v>30</v>
      </c>
      <c r="H12" s="195">
        <f>Dataset!BS12</f>
        <v>0</v>
      </c>
      <c r="I12" s="2">
        <f>Dataset!BQ12</f>
        <v>0</v>
      </c>
      <c r="K12" s="12">
        <f t="shared" si="2"/>
        <v>2181647.9519726802</v>
      </c>
      <c r="L12" s="1">
        <f t="shared" si="3"/>
        <v>4696999.4176636226</v>
      </c>
      <c r="M12" s="1">
        <f t="shared" si="4"/>
        <v>0</v>
      </c>
      <c r="N12" s="1">
        <f t="shared" si="5"/>
        <v>16383719.406648029</v>
      </c>
      <c r="O12" s="1">
        <f t="shared" si="6"/>
        <v>0</v>
      </c>
      <c r="P12" s="1">
        <f t="shared" si="7"/>
        <v>0</v>
      </c>
      <c r="Q12" s="1">
        <f t="shared" si="8"/>
        <v>23262366.77628433</v>
      </c>
      <c r="R12" s="1">
        <f t="shared" si="0"/>
        <v>-436009.00810460001</v>
      </c>
      <c r="S12" s="105">
        <f t="shared" si="1"/>
        <v>1.8743106077628583E-2</v>
      </c>
      <c r="W12" s="5" t="s">
        <v>83</v>
      </c>
      <c r="X12" s="12">
        <v>546123.98022160097</v>
      </c>
      <c r="Y12" s="5">
        <v>39615.484340462601</v>
      </c>
      <c r="Z12" s="5">
        <v>13.785619166690299</v>
      </c>
      <c r="AA12" s="104">
        <v>4.8821997117269303E-26</v>
      </c>
    </row>
    <row r="13" spans="1:27">
      <c r="A13" s="11">
        <f>Dataset!A13</f>
        <v>41244</v>
      </c>
      <c r="B13" s="5">
        <f>Dataset!B13</f>
        <v>2012</v>
      </c>
      <c r="C13" s="5">
        <f>Dataset!C13</f>
        <v>12</v>
      </c>
      <c r="D13" s="5">
        <f>Dataset!N13</f>
        <v>25107913.246388931</v>
      </c>
      <c r="E13" s="5">
        <f>Dataset!AJ13</f>
        <v>528.79999999999995</v>
      </c>
      <c r="F13" s="5">
        <f>Dataset!AO13</f>
        <v>0</v>
      </c>
      <c r="G13" s="12">
        <f>Dataset!AY13</f>
        <v>31</v>
      </c>
      <c r="H13" s="195">
        <f>Dataset!BS13</f>
        <v>0</v>
      </c>
      <c r="I13" s="2">
        <f>Dataset!BQ13</f>
        <v>0</v>
      </c>
      <c r="K13" s="12">
        <f t="shared" si="2"/>
        <v>2181647.9519726802</v>
      </c>
      <c r="L13" s="1">
        <f t="shared" si="3"/>
        <v>5811355.3861968257</v>
      </c>
      <c r="M13" s="1">
        <f t="shared" si="4"/>
        <v>0</v>
      </c>
      <c r="N13" s="1">
        <f t="shared" si="5"/>
        <v>16929843.386869632</v>
      </c>
      <c r="O13" s="1">
        <f t="shared" si="6"/>
        <v>0</v>
      </c>
      <c r="P13" s="1">
        <f t="shared" si="7"/>
        <v>0</v>
      </c>
      <c r="Q13" s="1">
        <f t="shared" si="8"/>
        <v>24922846.725039139</v>
      </c>
      <c r="R13" s="1">
        <f t="shared" si="0"/>
        <v>-185066.52134979144</v>
      </c>
      <c r="S13" s="105">
        <f t="shared" si="1"/>
        <v>7.4255771578397335E-3</v>
      </c>
      <c r="W13" s="5" t="s">
        <v>94</v>
      </c>
      <c r="X13" s="12">
        <v>-3732034.9537546299</v>
      </c>
      <c r="Y13" s="5">
        <v>244503.16771706499</v>
      </c>
      <c r="Z13" s="5">
        <v>-15.263748885549299</v>
      </c>
      <c r="AA13" s="104">
        <v>2.5310027521669902E-29</v>
      </c>
    </row>
    <row r="14" spans="1:27">
      <c r="A14" s="11">
        <f>Dataset!A14</f>
        <v>41275</v>
      </c>
      <c r="B14" s="5">
        <f>Dataset!B14</f>
        <v>2013</v>
      </c>
      <c r="C14" s="5">
        <f>Dataset!C14</f>
        <v>1</v>
      </c>
      <c r="D14" s="5">
        <f>Dataset!N14</f>
        <v>27268984.40138885</v>
      </c>
      <c r="E14" s="5">
        <f>Dataset!AJ14</f>
        <v>636.79999999999995</v>
      </c>
      <c r="F14" s="5">
        <f>Dataset!AO14</f>
        <v>0</v>
      </c>
      <c r="G14" s="12">
        <f>Dataset!AY14</f>
        <v>31</v>
      </c>
      <c r="H14" s="195">
        <f>Dataset!BS14</f>
        <v>0</v>
      </c>
      <c r="I14" s="2">
        <f>Dataset!BQ14</f>
        <v>0</v>
      </c>
      <c r="K14" s="12">
        <f t="shared" si="2"/>
        <v>2181647.9519726802</v>
      </c>
      <c r="L14" s="1">
        <f t="shared" si="3"/>
        <v>6998243.4000191735</v>
      </c>
      <c r="M14" s="1">
        <f t="shared" si="4"/>
        <v>0</v>
      </c>
      <c r="N14" s="1">
        <f t="shared" si="5"/>
        <v>16929843.386869632</v>
      </c>
      <c r="O14" s="1">
        <f t="shared" si="6"/>
        <v>0</v>
      </c>
      <c r="P14" s="1">
        <f t="shared" si="7"/>
        <v>0</v>
      </c>
      <c r="Q14" s="1">
        <f t="shared" si="8"/>
        <v>26109734.738861486</v>
      </c>
      <c r="R14" s="1">
        <f t="shared" si="0"/>
        <v>-1159249.6625273637</v>
      </c>
      <c r="S14" s="105">
        <f t="shared" si="1"/>
        <v>4.4399135959123606E-2</v>
      </c>
      <c r="W14" s="5" t="s">
        <v>153</v>
      </c>
      <c r="X14" s="12">
        <v>-422277.25703087001</v>
      </c>
      <c r="Y14" s="5">
        <v>137880.29154390501</v>
      </c>
      <c r="Z14" s="5">
        <v>-3.0626368156206398</v>
      </c>
      <c r="AA14" s="104">
        <v>2.7375512281176801E-3</v>
      </c>
    </row>
    <row r="15" spans="1:27">
      <c r="A15" s="11">
        <f>Dataset!A15</f>
        <v>41306</v>
      </c>
      <c r="B15" s="5">
        <f>Dataset!B15</f>
        <v>2013</v>
      </c>
      <c r="C15" s="5">
        <f>Dataset!C15</f>
        <v>2</v>
      </c>
      <c r="D15" s="5">
        <f>Dataset!N15</f>
        <v>24671848.804588847</v>
      </c>
      <c r="E15" s="5">
        <f>Dataset!AJ15</f>
        <v>625.99999999999989</v>
      </c>
      <c r="F15" s="5">
        <f>Dataset!AO15</f>
        <v>0</v>
      </c>
      <c r="G15" s="12">
        <f>Dataset!AY15</f>
        <v>28</v>
      </c>
      <c r="H15" s="195">
        <f>Dataset!BS15</f>
        <v>0</v>
      </c>
      <c r="I15" s="2">
        <f>Dataset!BQ15</f>
        <v>0</v>
      </c>
      <c r="K15" s="12">
        <f t="shared" si="2"/>
        <v>2181647.9519726802</v>
      </c>
      <c r="L15" s="1">
        <f t="shared" si="3"/>
        <v>6879554.5986369373</v>
      </c>
      <c r="M15" s="1">
        <f t="shared" si="4"/>
        <v>0</v>
      </c>
      <c r="N15" s="1">
        <f t="shared" si="5"/>
        <v>15291471.446204826</v>
      </c>
      <c r="O15" s="1">
        <f t="shared" si="6"/>
        <v>0</v>
      </c>
      <c r="P15" s="1">
        <f t="shared" si="7"/>
        <v>0</v>
      </c>
      <c r="Q15" s="1">
        <f t="shared" si="8"/>
        <v>24352673.996814445</v>
      </c>
      <c r="R15" s="1">
        <f t="shared" si="0"/>
        <v>-319174.8077744022</v>
      </c>
      <c r="S15" s="105">
        <f t="shared" si="1"/>
        <v>1.3106355705174438E-2</v>
      </c>
      <c r="X15" s="12"/>
    </row>
    <row r="16" spans="1:27">
      <c r="A16" s="11">
        <f>Dataset!A16</f>
        <v>41334</v>
      </c>
      <c r="B16" s="5">
        <f>Dataset!B16</f>
        <v>2013</v>
      </c>
      <c r="C16" s="5">
        <f>Dataset!C16</f>
        <v>3</v>
      </c>
      <c r="D16" s="5">
        <f>Dataset!N16</f>
        <v>25155245.816488847</v>
      </c>
      <c r="E16" s="5">
        <f>Dataset!AJ16</f>
        <v>516.10000000000014</v>
      </c>
      <c r="F16" s="5">
        <f>Dataset!AO16</f>
        <v>0</v>
      </c>
      <c r="G16" s="12">
        <f>Dataset!AY16</f>
        <v>31</v>
      </c>
      <c r="H16" s="195">
        <f>Dataset!BS16</f>
        <v>0</v>
      </c>
      <c r="I16" s="2">
        <f>Dataset!BQ16</f>
        <v>0</v>
      </c>
      <c r="K16" s="12">
        <f t="shared" si="2"/>
        <v>2181647.9519726802</v>
      </c>
      <c r="L16" s="1">
        <f t="shared" si="3"/>
        <v>5671786.1475343853</v>
      </c>
      <c r="M16" s="1">
        <f t="shared" si="4"/>
        <v>0</v>
      </c>
      <c r="N16" s="1">
        <f t="shared" si="5"/>
        <v>16929843.386869632</v>
      </c>
      <c r="O16" s="1">
        <f t="shared" si="6"/>
        <v>0</v>
      </c>
      <c r="P16" s="1">
        <f t="shared" si="7"/>
        <v>0</v>
      </c>
      <c r="Q16" s="1">
        <f t="shared" si="8"/>
        <v>24783277.486376695</v>
      </c>
      <c r="R16" s="1">
        <f t="shared" si="0"/>
        <v>-371968.3301121518</v>
      </c>
      <c r="S16" s="105">
        <f t="shared" si="1"/>
        <v>1.5008843374998398E-2</v>
      </c>
      <c r="W16" s="5" t="s">
        <v>135</v>
      </c>
      <c r="X16" s="12"/>
    </row>
    <row r="17" spans="1:26">
      <c r="A17" s="11">
        <f>Dataset!A17</f>
        <v>41365</v>
      </c>
      <c r="B17" s="5">
        <f>Dataset!B17</f>
        <v>2013</v>
      </c>
      <c r="C17" s="5">
        <f>Dataset!C17</f>
        <v>4</v>
      </c>
      <c r="D17" s="5">
        <f>Dataset!N17</f>
        <v>22466643.010788847</v>
      </c>
      <c r="E17" s="5">
        <f>Dataset!AJ17</f>
        <v>332.50000000000017</v>
      </c>
      <c r="F17" s="5">
        <f>Dataset!AO17</f>
        <v>0.80000000000000071</v>
      </c>
      <c r="G17" s="12">
        <f>Dataset!AY17</f>
        <v>30</v>
      </c>
      <c r="H17" s="195">
        <f>Dataset!BS17</f>
        <v>0</v>
      </c>
      <c r="I17" s="2">
        <f>Dataset!BQ17</f>
        <v>0</v>
      </c>
      <c r="K17" s="12">
        <f t="shared" si="2"/>
        <v>2181647.9519726802</v>
      </c>
      <c r="L17" s="1">
        <f t="shared" si="3"/>
        <v>3654076.5240363954</v>
      </c>
      <c r="M17" s="1">
        <f t="shared" si="4"/>
        <v>16075.774566267055</v>
      </c>
      <c r="N17" s="1">
        <f t="shared" si="5"/>
        <v>16383719.406648029</v>
      </c>
      <c r="O17" s="1">
        <f t="shared" si="6"/>
        <v>0</v>
      </c>
      <c r="P17" s="1">
        <f t="shared" si="7"/>
        <v>0</v>
      </c>
      <c r="Q17" s="1">
        <f t="shared" si="8"/>
        <v>22235519.65722337</v>
      </c>
      <c r="R17" s="1">
        <f t="shared" si="0"/>
        <v>-231123.35356547683</v>
      </c>
      <c r="S17" s="105">
        <f t="shared" si="1"/>
        <v>1.0394331103046415E-2</v>
      </c>
      <c r="W17" s="5" t="s">
        <v>136</v>
      </c>
      <c r="X17" s="12">
        <v>23032778.4193202</v>
      </c>
      <c r="Y17" s="5" t="s">
        <v>137</v>
      </c>
      <c r="Z17" s="5">
        <v>2107688.3228104198</v>
      </c>
    </row>
    <row r="18" spans="1:26">
      <c r="A18" s="11">
        <f>Dataset!A18</f>
        <v>41395</v>
      </c>
      <c r="B18" s="5">
        <f>Dataset!B18</f>
        <v>2013</v>
      </c>
      <c r="C18" s="5">
        <f>Dataset!C18</f>
        <v>5</v>
      </c>
      <c r="D18" s="5">
        <f>Dataset!N18</f>
        <v>21076292.423888844</v>
      </c>
      <c r="E18" s="5">
        <f>Dataset!AJ18</f>
        <v>88.399999999999991</v>
      </c>
      <c r="F18" s="5">
        <f>Dataset!AO18</f>
        <v>73.899999999999991</v>
      </c>
      <c r="G18" s="12">
        <f>Dataset!AY18</f>
        <v>31</v>
      </c>
      <c r="H18" s="195">
        <f>Dataset!BS18</f>
        <v>0</v>
      </c>
      <c r="I18" s="2">
        <f>Dataset!BQ18</f>
        <v>1</v>
      </c>
      <c r="K18" s="12">
        <f t="shared" si="2"/>
        <v>2181647.9519726802</v>
      </c>
      <c r="L18" s="1">
        <f t="shared" si="3"/>
        <v>971489.81872125459</v>
      </c>
      <c r="M18" s="1">
        <f t="shared" si="4"/>
        <v>1484999.6755589177</v>
      </c>
      <c r="N18" s="1">
        <f t="shared" si="5"/>
        <v>16929843.386869632</v>
      </c>
      <c r="O18" s="1">
        <f t="shared" si="6"/>
        <v>0</v>
      </c>
      <c r="P18" s="1">
        <f t="shared" si="7"/>
        <v>-422277.25703087001</v>
      </c>
      <c r="Q18" s="1">
        <f t="shared" si="8"/>
        <v>21145703.576091614</v>
      </c>
      <c r="R18" s="1">
        <f t="shared" si="0"/>
        <v>69411.152202770114</v>
      </c>
      <c r="S18" s="105">
        <f t="shared" si="1"/>
        <v>3.2825179806856754E-3</v>
      </c>
      <c r="W18" s="5" t="s">
        <v>138</v>
      </c>
      <c r="X18" s="5">
        <v>18658663148116</v>
      </c>
      <c r="Y18" s="5" t="s">
        <v>139</v>
      </c>
      <c r="Z18" s="5">
        <v>404564.56067654199</v>
      </c>
    </row>
    <row r="19" spans="1:26">
      <c r="A19" s="11">
        <f>Dataset!A19</f>
        <v>41426</v>
      </c>
      <c r="B19" s="5">
        <f>Dataset!B19</f>
        <v>2013</v>
      </c>
      <c r="C19" s="5">
        <f>Dataset!C19</f>
        <v>6</v>
      </c>
      <c r="D19" s="5">
        <f>Dataset!N19</f>
        <v>21550478.901388846</v>
      </c>
      <c r="E19" s="5">
        <f>Dataset!AJ19</f>
        <v>26.7</v>
      </c>
      <c r="F19" s="5">
        <f>Dataset!AO19</f>
        <v>144.29999999999998</v>
      </c>
      <c r="G19" s="12">
        <f>Dataset!AY19</f>
        <v>30</v>
      </c>
      <c r="H19" s="195">
        <f>Dataset!BS19</f>
        <v>0</v>
      </c>
      <c r="I19" s="2">
        <f>Dataset!BQ19</f>
        <v>1</v>
      </c>
      <c r="K19" s="12">
        <f t="shared" si="2"/>
        <v>2181647.9519726802</v>
      </c>
      <c r="L19" s="1">
        <f t="shared" si="3"/>
        <v>293425.09230608027</v>
      </c>
      <c r="M19" s="1">
        <f t="shared" si="4"/>
        <v>2899667.8373904172</v>
      </c>
      <c r="N19" s="1">
        <f t="shared" si="5"/>
        <v>16383719.406648029</v>
      </c>
      <c r="O19" s="1">
        <f t="shared" si="6"/>
        <v>0</v>
      </c>
      <c r="P19" s="1">
        <f t="shared" si="7"/>
        <v>-422277.25703087001</v>
      </c>
      <c r="Q19" s="1">
        <f t="shared" si="8"/>
        <v>21336183.031286336</v>
      </c>
      <c r="R19" s="1">
        <f t="shared" si="0"/>
        <v>-214295.87010250986</v>
      </c>
      <c r="S19" s="105">
        <f t="shared" si="1"/>
        <v>1.0043777267390181E-2</v>
      </c>
      <c r="W19" s="5" t="s">
        <v>140</v>
      </c>
      <c r="X19" s="5">
        <v>0.96484575754644097</v>
      </c>
      <c r="Y19" s="5" t="s">
        <v>141</v>
      </c>
      <c r="Z19" s="5">
        <v>0.96330390480725003</v>
      </c>
    </row>
    <row r="20" spans="1:26">
      <c r="A20" s="11">
        <f>Dataset!A20</f>
        <v>41456</v>
      </c>
      <c r="B20" s="5">
        <f>Dataset!B20</f>
        <v>2013</v>
      </c>
      <c r="C20" s="5">
        <f>Dataset!C20</f>
        <v>7</v>
      </c>
      <c r="D20" s="5">
        <f>Dataset!N20</f>
        <v>24335645.290688846</v>
      </c>
      <c r="E20" s="5">
        <f>Dataset!AJ20</f>
        <v>0.19999999999999929</v>
      </c>
      <c r="F20" s="5">
        <f>Dataset!AO20</f>
        <v>291.2000000000001</v>
      </c>
      <c r="G20" s="12">
        <f>Dataset!AY20</f>
        <v>31</v>
      </c>
      <c r="H20" s="195">
        <f>Dataset!BS20</f>
        <v>0</v>
      </c>
      <c r="I20" s="2">
        <f>Dataset!BQ20</f>
        <v>1</v>
      </c>
      <c r="K20" s="12">
        <f t="shared" si="2"/>
        <v>2181647.9519726802</v>
      </c>
      <c r="L20" s="1">
        <f t="shared" si="3"/>
        <v>2197.9407663376724</v>
      </c>
      <c r="M20" s="1">
        <f t="shared" si="4"/>
        <v>5851581.9421212049</v>
      </c>
      <c r="N20" s="1">
        <f t="shared" si="5"/>
        <v>16929843.386869632</v>
      </c>
      <c r="O20" s="1">
        <f t="shared" si="6"/>
        <v>0</v>
      </c>
      <c r="P20" s="1">
        <f t="shared" si="7"/>
        <v>-422277.25703087001</v>
      </c>
      <c r="Q20" s="1">
        <f t="shared" si="8"/>
        <v>24542993.964698981</v>
      </c>
      <c r="R20" s="1">
        <f t="shared" si="0"/>
        <v>207348.67401013523</v>
      </c>
      <c r="S20" s="105">
        <f t="shared" si="1"/>
        <v>8.4483854866432284E-3</v>
      </c>
      <c r="W20" s="5" t="s">
        <v>250</v>
      </c>
      <c r="X20" s="5">
        <v>532.33871958954398</v>
      </c>
      <c r="Y20" s="5" t="s">
        <v>142</v>
      </c>
      <c r="Z20" s="104">
        <v>2.9434599878791402E-77</v>
      </c>
    </row>
    <row r="21" spans="1:26">
      <c r="A21" s="11">
        <f>Dataset!A21</f>
        <v>41487</v>
      </c>
      <c r="B21" s="5">
        <f>Dataset!B21</f>
        <v>2013</v>
      </c>
      <c r="C21" s="5">
        <f>Dataset!C21</f>
        <v>8</v>
      </c>
      <c r="D21" s="5">
        <f>Dataset!N21</f>
        <v>23638250.334188845</v>
      </c>
      <c r="E21" s="5">
        <f>Dataset!AJ21</f>
        <v>1.0999999999999996</v>
      </c>
      <c r="F21" s="5">
        <f>Dataset!AO21</f>
        <v>225.1</v>
      </c>
      <c r="G21" s="12">
        <f>Dataset!AY21</f>
        <v>31</v>
      </c>
      <c r="H21" s="195">
        <f>Dataset!BS21</f>
        <v>0</v>
      </c>
      <c r="I21" s="2">
        <f>Dataset!BQ21</f>
        <v>1</v>
      </c>
      <c r="K21" s="12">
        <f t="shared" si="2"/>
        <v>2181647.9519726802</v>
      </c>
      <c r="L21" s="1">
        <f t="shared" si="3"/>
        <v>12088.674214857238</v>
      </c>
      <c r="M21" s="1">
        <f t="shared" si="4"/>
        <v>4523321.0685833888</v>
      </c>
      <c r="N21" s="1">
        <f t="shared" si="5"/>
        <v>16929843.386869632</v>
      </c>
      <c r="O21" s="1">
        <f t="shared" si="6"/>
        <v>0</v>
      </c>
      <c r="P21" s="1">
        <f t="shared" si="7"/>
        <v>-422277.25703087001</v>
      </c>
      <c r="Q21" s="1">
        <f t="shared" si="8"/>
        <v>23224623.824609686</v>
      </c>
      <c r="R21" s="1">
        <f t="shared" si="0"/>
        <v>-413626.50957915932</v>
      </c>
      <c r="S21" s="105">
        <f t="shared" si="1"/>
        <v>1.7809826014958532E-2</v>
      </c>
      <c r="W21" s="5" t="s">
        <v>143</v>
      </c>
      <c r="X21" s="5">
        <v>-3.1055831440654099E-2</v>
      </c>
      <c r="Y21" s="5" t="s">
        <v>144</v>
      </c>
      <c r="Z21" s="104">
        <v>2.0590111255647399</v>
      </c>
    </row>
    <row r="22" spans="1:26">
      <c r="A22" s="11">
        <f>Dataset!A22</f>
        <v>41518</v>
      </c>
      <c r="B22" s="5">
        <f>Dataset!B22</f>
        <v>2013</v>
      </c>
      <c r="C22" s="5">
        <f>Dataset!C22</f>
        <v>9</v>
      </c>
      <c r="D22" s="5">
        <f>Dataset!N22</f>
        <v>21753834.785788849</v>
      </c>
      <c r="E22" s="5">
        <f>Dataset!AJ22</f>
        <v>83.300000000000011</v>
      </c>
      <c r="F22" s="5">
        <f>Dataset!AO22</f>
        <v>92.199999999999989</v>
      </c>
      <c r="G22" s="12">
        <f>Dataset!AY22</f>
        <v>30</v>
      </c>
      <c r="H22" s="195">
        <f>Dataset!BS22</f>
        <v>0</v>
      </c>
      <c r="I22" s="2">
        <f>Dataset!BQ22</f>
        <v>0</v>
      </c>
      <c r="K22" s="12">
        <f t="shared" si="2"/>
        <v>2181647.9519726802</v>
      </c>
      <c r="L22" s="1">
        <f t="shared" si="3"/>
        <v>915442.32917964389</v>
      </c>
      <c r="M22" s="1">
        <f t="shared" si="4"/>
        <v>1852733.0187622763</v>
      </c>
      <c r="N22" s="1">
        <f t="shared" si="5"/>
        <v>16383719.406648029</v>
      </c>
      <c r="O22" s="1">
        <f t="shared" si="6"/>
        <v>0</v>
      </c>
      <c r="P22" s="1">
        <f t="shared" si="7"/>
        <v>0</v>
      </c>
      <c r="Q22" s="1">
        <f t="shared" si="8"/>
        <v>21333542.706562631</v>
      </c>
      <c r="R22" s="1">
        <f t="shared" si="0"/>
        <v>-420292.07922621816</v>
      </c>
      <c r="S22" s="105">
        <f t="shared" si="1"/>
        <v>1.9700997860844172E-2</v>
      </c>
    </row>
    <row r="23" spans="1:26">
      <c r="A23" s="11">
        <f>Dataset!A23</f>
        <v>41548</v>
      </c>
      <c r="B23" s="5">
        <f>Dataset!B23</f>
        <v>2013</v>
      </c>
      <c r="C23" s="5">
        <f>Dataset!C23</f>
        <v>10</v>
      </c>
      <c r="D23" s="5">
        <f>Dataset!N23</f>
        <v>22026332.452288847</v>
      </c>
      <c r="E23" s="5">
        <f>Dataset!AJ23</f>
        <v>175.5</v>
      </c>
      <c r="F23" s="5">
        <f>Dataset!AO23</f>
        <v>34.099999999999994</v>
      </c>
      <c r="G23" s="12">
        <f>Dataset!AY23</f>
        <v>31</v>
      </c>
      <c r="H23" s="195">
        <f>Dataset!BS23</f>
        <v>0</v>
      </c>
      <c r="I23" s="2">
        <f>Dataset!BQ23</f>
        <v>0</v>
      </c>
      <c r="K23" s="12">
        <f t="shared" si="2"/>
        <v>2181647.9519726802</v>
      </c>
      <c r="L23" s="1">
        <f t="shared" si="3"/>
        <v>1928693.0224613145</v>
      </c>
      <c r="M23" s="1">
        <f t="shared" si="4"/>
        <v>685229.8908871325</v>
      </c>
      <c r="N23" s="1">
        <f t="shared" si="5"/>
        <v>16929843.386869632</v>
      </c>
      <c r="O23" s="1">
        <f t="shared" si="6"/>
        <v>0</v>
      </c>
      <c r="P23" s="1">
        <f t="shared" si="7"/>
        <v>0</v>
      </c>
      <c r="Q23" s="1">
        <f t="shared" si="8"/>
        <v>21725414.252190761</v>
      </c>
      <c r="R23" s="1">
        <f t="shared" si="0"/>
        <v>-300918.20009808615</v>
      </c>
      <c r="S23" s="105">
        <f t="shared" si="1"/>
        <v>1.3850976400495653E-2</v>
      </c>
      <c r="Z23" s="104"/>
    </row>
    <row r="24" spans="1:26">
      <c r="A24" s="11">
        <f>Dataset!A24</f>
        <v>41579</v>
      </c>
      <c r="B24" s="5">
        <f>Dataset!B24</f>
        <v>2013</v>
      </c>
      <c r="C24" s="5">
        <f>Dataset!C24</f>
        <v>11</v>
      </c>
      <c r="D24" s="5">
        <f>Dataset!N24</f>
        <v>23988754.358188845</v>
      </c>
      <c r="E24" s="5">
        <f>Dataset!AJ24</f>
        <v>430.90000000000003</v>
      </c>
      <c r="F24" s="5">
        <f>Dataset!AO24</f>
        <v>2</v>
      </c>
      <c r="G24" s="12">
        <f>Dataset!AY24</f>
        <v>30</v>
      </c>
      <c r="H24" s="195">
        <f>Dataset!BS24</f>
        <v>0</v>
      </c>
      <c r="I24" s="2">
        <f>Dataset!BQ24</f>
        <v>0</v>
      </c>
      <c r="K24" s="12">
        <f t="shared" si="2"/>
        <v>2181647.9519726802</v>
      </c>
      <c r="L24" s="1">
        <f t="shared" si="3"/>
        <v>4735463.3810745319</v>
      </c>
      <c r="M24" s="1">
        <f t="shared" si="4"/>
        <v>40189.436415667602</v>
      </c>
      <c r="N24" s="1">
        <f t="shared" si="5"/>
        <v>16383719.406648029</v>
      </c>
      <c r="O24" s="1">
        <f t="shared" si="6"/>
        <v>0</v>
      </c>
      <c r="P24" s="1">
        <f t="shared" si="7"/>
        <v>0</v>
      </c>
      <c r="Q24" s="1">
        <f t="shared" si="8"/>
        <v>23341020.176110908</v>
      </c>
      <c r="R24" s="1">
        <f t="shared" si="0"/>
        <v>-647734.18207793683</v>
      </c>
      <c r="S24" s="105">
        <f t="shared" si="1"/>
        <v>2.7750894227874429E-2</v>
      </c>
    </row>
    <row r="25" spans="1:26">
      <c r="A25" s="11">
        <f>Dataset!A25</f>
        <v>41609</v>
      </c>
      <c r="B25" s="5">
        <f>Dataset!B25</f>
        <v>2013</v>
      </c>
      <c r="C25" s="5">
        <f>Dataset!C25</f>
        <v>12</v>
      </c>
      <c r="D25" s="5">
        <f>Dataset!N25</f>
        <v>27025685.499988846</v>
      </c>
      <c r="E25" s="5">
        <f>Dataset!AJ25</f>
        <v>666.60000000000014</v>
      </c>
      <c r="F25" s="5">
        <f>Dataset!AO25</f>
        <v>0</v>
      </c>
      <c r="G25" s="12">
        <f>Dataset!AY25</f>
        <v>31</v>
      </c>
      <c r="H25" s="195">
        <f>Dataset!BS25</f>
        <v>0</v>
      </c>
      <c r="I25" s="2">
        <f>Dataset!BQ25</f>
        <v>0</v>
      </c>
      <c r="K25" s="12">
        <f t="shared" si="2"/>
        <v>2181647.9519726802</v>
      </c>
      <c r="L25" s="1">
        <f t="shared" si="3"/>
        <v>7325736.5742034893</v>
      </c>
      <c r="M25" s="1">
        <f t="shared" si="4"/>
        <v>0</v>
      </c>
      <c r="N25" s="1">
        <f t="shared" si="5"/>
        <v>16929843.386869632</v>
      </c>
      <c r="O25" s="1">
        <f t="shared" si="6"/>
        <v>0</v>
      </c>
      <c r="P25" s="1">
        <f t="shared" si="7"/>
        <v>0</v>
      </c>
      <c r="Q25" s="1">
        <f t="shared" si="8"/>
        <v>26437227.913045801</v>
      </c>
      <c r="R25" s="1">
        <f t="shared" si="0"/>
        <v>-588457.58694304526</v>
      </c>
      <c r="S25" s="105">
        <f t="shared" si="1"/>
        <v>2.2258672084627413E-2</v>
      </c>
    </row>
    <row r="26" spans="1:26">
      <c r="A26" s="11">
        <f>Dataset!A26</f>
        <v>41640</v>
      </c>
      <c r="B26" s="5">
        <f>Dataset!B26</f>
        <v>2014</v>
      </c>
      <c r="C26" s="5">
        <f>Dataset!C26</f>
        <v>1</v>
      </c>
      <c r="D26" s="5">
        <f>Dataset!N26</f>
        <v>28046547.633575913</v>
      </c>
      <c r="E26" s="5">
        <f>Dataset!AJ26</f>
        <v>782.19999999999982</v>
      </c>
      <c r="F26" s="5">
        <f>Dataset!AO26</f>
        <v>0</v>
      </c>
      <c r="G26" s="12">
        <f>Dataset!AY26</f>
        <v>31</v>
      </c>
      <c r="H26" s="195">
        <f>Dataset!BS26</f>
        <v>0</v>
      </c>
      <c r="I26" s="2">
        <f>Dataset!BQ26</f>
        <v>0</v>
      </c>
      <c r="K26" s="12">
        <f t="shared" si="2"/>
        <v>2181647.9519726802</v>
      </c>
      <c r="L26" s="1">
        <f t="shared" si="3"/>
        <v>8596146.3371466659</v>
      </c>
      <c r="M26" s="1">
        <f t="shared" si="4"/>
        <v>0</v>
      </c>
      <c r="N26" s="1">
        <f t="shared" si="5"/>
        <v>16929843.386869632</v>
      </c>
      <c r="O26" s="1">
        <f t="shared" si="6"/>
        <v>0</v>
      </c>
      <c r="P26" s="1">
        <f t="shared" si="7"/>
        <v>0</v>
      </c>
      <c r="Q26" s="1">
        <f t="shared" si="8"/>
        <v>27707637.67598898</v>
      </c>
      <c r="R26" s="1">
        <f t="shared" si="0"/>
        <v>-338909.95758693293</v>
      </c>
      <c r="S26" s="105">
        <f t="shared" si="1"/>
        <v>1.2231643908084852E-2</v>
      </c>
    </row>
    <row r="27" spans="1:26">
      <c r="A27" s="11">
        <f>Dataset!A27</f>
        <v>41671</v>
      </c>
      <c r="B27" s="5">
        <f>Dataset!B27</f>
        <v>2014</v>
      </c>
      <c r="C27" s="5">
        <f>Dataset!C27</f>
        <v>2</v>
      </c>
      <c r="D27" s="5">
        <f>Dataset!N27</f>
        <v>25268108.175075911</v>
      </c>
      <c r="E27" s="5">
        <f>Dataset!AJ27</f>
        <v>704.09999999999991</v>
      </c>
      <c r="F27" s="5">
        <f>Dataset!AO27</f>
        <v>0</v>
      </c>
      <c r="G27" s="12">
        <f>Dataset!AY27</f>
        <v>28</v>
      </c>
      <c r="H27" s="195">
        <f>Dataset!BS27</f>
        <v>0</v>
      </c>
      <c r="I27" s="2">
        <f>Dataset!BQ27</f>
        <v>0</v>
      </c>
      <c r="K27" s="12">
        <f t="shared" si="2"/>
        <v>2181647.9519726802</v>
      </c>
      <c r="L27" s="1">
        <f t="shared" si="3"/>
        <v>7737850.4678918021</v>
      </c>
      <c r="M27" s="1">
        <f t="shared" si="4"/>
        <v>0</v>
      </c>
      <c r="N27" s="1">
        <f t="shared" si="5"/>
        <v>15291471.446204826</v>
      </c>
      <c r="O27" s="1">
        <f t="shared" si="6"/>
        <v>0</v>
      </c>
      <c r="P27" s="1">
        <f t="shared" si="7"/>
        <v>0</v>
      </c>
      <c r="Q27" s="1">
        <f t="shared" si="8"/>
        <v>25210969.866069309</v>
      </c>
      <c r="R27" s="1">
        <f t="shared" si="0"/>
        <v>-57138.309006601572</v>
      </c>
      <c r="S27" s="105">
        <f t="shared" si="1"/>
        <v>2.2664066202190149E-3</v>
      </c>
    </row>
    <row r="28" spans="1:26">
      <c r="A28" s="11">
        <f>Dataset!A28</f>
        <v>41699</v>
      </c>
      <c r="B28" s="5">
        <f>Dataset!B28</f>
        <v>2014</v>
      </c>
      <c r="C28" s="5">
        <f>Dataset!C28</f>
        <v>3</v>
      </c>
      <c r="D28" s="5">
        <f>Dataset!N28</f>
        <v>26528773.030575909</v>
      </c>
      <c r="E28" s="5">
        <f>Dataset!AJ28</f>
        <v>664.5</v>
      </c>
      <c r="F28" s="5">
        <f>Dataset!AO28</f>
        <v>0</v>
      </c>
      <c r="G28" s="12">
        <f>Dataset!AY28</f>
        <v>31</v>
      </c>
      <c r="H28" s="195">
        <f>Dataset!BS28</f>
        <v>0</v>
      </c>
      <c r="I28" s="2">
        <f>Dataset!BQ28</f>
        <v>0</v>
      </c>
      <c r="K28" s="12">
        <f t="shared" si="2"/>
        <v>2181647.9519726802</v>
      </c>
      <c r="L28" s="1">
        <f t="shared" si="3"/>
        <v>7302658.1961569423</v>
      </c>
      <c r="M28" s="1">
        <f t="shared" si="4"/>
        <v>0</v>
      </c>
      <c r="N28" s="1">
        <f t="shared" si="5"/>
        <v>16929843.386869632</v>
      </c>
      <c r="O28" s="1">
        <f t="shared" si="6"/>
        <v>0</v>
      </c>
      <c r="P28" s="1">
        <f t="shared" si="7"/>
        <v>0</v>
      </c>
      <c r="Q28" s="1">
        <f t="shared" si="8"/>
        <v>26414149.534999255</v>
      </c>
      <c r="R28" s="1">
        <f t="shared" si="0"/>
        <v>-114623.49557665363</v>
      </c>
      <c r="S28" s="105">
        <f t="shared" si="1"/>
        <v>4.3394732593898316E-3</v>
      </c>
    </row>
    <row r="29" spans="1:26">
      <c r="A29" s="11">
        <f>Dataset!A29</f>
        <v>41730</v>
      </c>
      <c r="B29" s="5">
        <f>Dataset!B29</f>
        <v>2014</v>
      </c>
      <c r="C29" s="5">
        <f>Dataset!C29</f>
        <v>4</v>
      </c>
      <c r="D29" s="5">
        <f>Dataset!N29</f>
        <v>22457875.728275914</v>
      </c>
      <c r="E29" s="5">
        <f>Dataset!AJ29</f>
        <v>328.4</v>
      </c>
      <c r="F29" s="5">
        <f>Dataset!AO29</f>
        <v>0.69999999999999929</v>
      </c>
      <c r="G29" s="12">
        <f>Dataset!AY29</f>
        <v>30</v>
      </c>
      <c r="H29" s="195">
        <f>Dataset!BS29</f>
        <v>0</v>
      </c>
      <c r="I29" s="2">
        <f>Dataset!BQ29</f>
        <v>0</v>
      </c>
      <c r="K29" s="12">
        <f t="shared" si="2"/>
        <v>2181647.9519726802</v>
      </c>
      <c r="L29" s="1">
        <f t="shared" si="3"/>
        <v>3609018.7383264708</v>
      </c>
      <c r="M29" s="1">
        <f t="shared" si="4"/>
        <v>14066.302745483647</v>
      </c>
      <c r="N29" s="1">
        <f t="shared" si="5"/>
        <v>16383719.406648029</v>
      </c>
      <c r="O29" s="1">
        <f t="shared" si="6"/>
        <v>0</v>
      </c>
      <c r="P29" s="1">
        <f t="shared" si="7"/>
        <v>0</v>
      </c>
      <c r="Q29" s="1">
        <f t="shared" si="8"/>
        <v>22188452.399692662</v>
      </c>
      <c r="R29" s="1">
        <f t="shared" si="0"/>
        <v>-269423.32858325168</v>
      </c>
      <c r="S29" s="105">
        <f t="shared" si="1"/>
        <v>1.2142502042503132E-2</v>
      </c>
    </row>
    <row r="30" spans="1:26">
      <c r="A30" s="11">
        <f>Dataset!A30</f>
        <v>41760</v>
      </c>
      <c r="B30" s="5">
        <f>Dataset!B30</f>
        <v>2014</v>
      </c>
      <c r="C30" s="5">
        <f>Dataset!C30</f>
        <v>5</v>
      </c>
      <c r="D30" s="5">
        <f>Dataset!N30</f>
        <v>20870501.453075912</v>
      </c>
      <c r="E30" s="5">
        <f>Dataset!AJ30</f>
        <v>110.40000000000002</v>
      </c>
      <c r="F30" s="5">
        <f>Dataset!AO30</f>
        <v>60.800000000000018</v>
      </c>
      <c r="G30" s="12">
        <f>Dataset!AY30</f>
        <v>31</v>
      </c>
      <c r="H30" s="195">
        <f>Dataset!BS30</f>
        <v>0</v>
      </c>
      <c r="I30" s="2">
        <f>Dataset!BQ30</f>
        <v>1</v>
      </c>
      <c r="K30" s="12">
        <f t="shared" si="2"/>
        <v>2181647.9519726802</v>
      </c>
      <c r="L30" s="1">
        <f t="shared" si="3"/>
        <v>1213263.3030183997</v>
      </c>
      <c r="M30" s="1">
        <f t="shared" si="4"/>
        <v>1221758.8670362954</v>
      </c>
      <c r="N30" s="1">
        <f t="shared" si="5"/>
        <v>16929843.386869632</v>
      </c>
      <c r="O30" s="1">
        <f t="shared" si="6"/>
        <v>0</v>
      </c>
      <c r="P30" s="1">
        <f t="shared" si="7"/>
        <v>-422277.25703087001</v>
      </c>
      <c r="Q30" s="1">
        <f t="shared" si="8"/>
        <v>21124236.251866136</v>
      </c>
      <c r="R30" s="1">
        <f t="shared" si="0"/>
        <v>253734.7987902239</v>
      </c>
      <c r="S30" s="105">
        <f t="shared" si="1"/>
        <v>1.2011548998265379E-2</v>
      </c>
    </row>
    <row r="31" spans="1:26">
      <c r="A31" s="11">
        <f>Dataset!A31</f>
        <v>41791</v>
      </c>
      <c r="B31" s="5">
        <f>Dataset!B31</f>
        <v>2014</v>
      </c>
      <c r="C31" s="5">
        <f>Dataset!C31</f>
        <v>6</v>
      </c>
      <c r="D31" s="5">
        <f>Dataset!N31</f>
        <v>21346815.667975914</v>
      </c>
      <c r="E31" s="5">
        <f>Dataset!AJ31</f>
        <v>12.299999999999999</v>
      </c>
      <c r="F31" s="5">
        <f>Dataset!AO31</f>
        <v>170.10000000000002</v>
      </c>
      <c r="G31" s="12">
        <f>Dataset!AY31</f>
        <v>30</v>
      </c>
      <c r="H31" s="195">
        <f>Dataset!BS31</f>
        <v>0</v>
      </c>
      <c r="I31" s="2">
        <f>Dataset!BQ31</f>
        <v>1</v>
      </c>
      <c r="K31" s="12">
        <f t="shared" si="2"/>
        <v>2181647.9519726802</v>
      </c>
      <c r="L31" s="1">
        <f t="shared" si="3"/>
        <v>135173.35712976733</v>
      </c>
      <c r="M31" s="1">
        <f t="shared" si="4"/>
        <v>3418111.56715253</v>
      </c>
      <c r="N31" s="1">
        <f t="shared" si="5"/>
        <v>16383719.406648029</v>
      </c>
      <c r="O31" s="1">
        <f t="shared" si="6"/>
        <v>0</v>
      </c>
      <c r="P31" s="1">
        <f t="shared" si="7"/>
        <v>-422277.25703087001</v>
      </c>
      <c r="Q31" s="1">
        <f t="shared" si="8"/>
        <v>21696375.025872137</v>
      </c>
      <c r="R31" s="1">
        <f t="shared" si="0"/>
        <v>349559.35789622366</v>
      </c>
      <c r="S31" s="105">
        <f t="shared" si="1"/>
        <v>1.6111417574566574E-2</v>
      </c>
    </row>
    <row r="32" spans="1:26">
      <c r="A32" s="11">
        <f>Dataset!A32</f>
        <v>41821</v>
      </c>
      <c r="B32" s="5">
        <f>Dataset!B32</f>
        <v>2014</v>
      </c>
      <c r="C32" s="5">
        <f>Dataset!C32</f>
        <v>7</v>
      </c>
      <c r="D32" s="5">
        <f>Dataset!N32</f>
        <v>22651755.298075911</v>
      </c>
      <c r="E32" s="5">
        <f>Dataset!AJ32</f>
        <v>1.5</v>
      </c>
      <c r="F32" s="5">
        <f>Dataset!AO32</f>
        <v>219.2</v>
      </c>
      <c r="G32" s="12">
        <f>Dataset!AY32</f>
        <v>31</v>
      </c>
      <c r="H32" s="195">
        <f>Dataset!BS32</f>
        <v>0</v>
      </c>
      <c r="I32" s="2">
        <f>Dataset!BQ32</f>
        <v>1</v>
      </c>
      <c r="K32" s="12">
        <f t="shared" si="2"/>
        <v>2181647.9519726802</v>
      </c>
      <c r="L32" s="1">
        <f t="shared" si="3"/>
        <v>16484.555747532602</v>
      </c>
      <c r="M32" s="1">
        <f t="shared" si="4"/>
        <v>4404762.2311571687</v>
      </c>
      <c r="N32" s="1">
        <f t="shared" si="5"/>
        <v>16929843.386869632</v>
      </c>
      <c r="O32" s="1">
        <f t="shared" si="6"/>
        <v>0</v>
      </c>
      <c r="P32" s="1">
        <f t="shared" si="7"/>
        <v>-422277.25703087001</v>
      </c>
      <c r="Q32" s="1">
        <f t="shared" si="8"/>
        <v>23110460.868716143</v>
      </c>
      <c r="R32" s="1">
        <f t="shared" si="0"/>
        <v>458705.57064023241</v>
      </c>
      <c r="S32" s="105">
        <f t="shared" si="1"/>
        <v>1.9848395635465962E-2</v>
      </c>
    </row>
    <row r="33" spans="1:19">
      <c r="A33" s="11">
        <f>Dataset!A33</f>
        <v>41852</v>
      </c>
      <c r="B33" s="5">
        <f>Dataset!B33</f>
        <v>2014</v>
      </c>
      <c r="C33" s="5">
        <f>Dataset!C33</f>
        <v>8</v>
      </c>
      <c r="D33" s="5">
        <f>Dataset!N33</f>
        <v>22463144.03837591</v>
      </c>
      <c r="E33" s="5">
        <f>Dataset!AJ33</f>
        <v>5.8000000000000007</v>
      </c>
      <c r="F33" s="5">
        <f>Dataset!AO33</f>
        <v>209.69999999999996</v>
      </c>
      <c r="G33" s="12">
        <f>Dataset!AY33</f>
        <v>31</v>
      </c>
      <c r="H33" s="195">
        <f>Dataset!BS33</f>
        <v>0</v>
      </c>
      <c r="I33" s="2">
        <f>Dataset!BQ33</f>
        <v>1</v>
      </c>
      <c r="K33" s="12">
        <f t="shared" si="2"/>
        <v>2181647.9519726802</v>
      </c>
      <c r="L33" s="1">
        <f t="shared" si="3"/>
        <v>63740.282223792732</v>
      </c>
      <c r="M33" s="1">
        <f t="shared" si="4"/>
        <v>4213862.4081827477</v>
      </c>
      <c r="N33" s="1">
        <f t="shared" si="5"/>
        <v>16929843.386869632</v>
      </c>
      <c r="O33" s="1">
        <f t="shared" si="6"/>
        <v>0</v>
      </c>
      <c r="P33" s="1">
        <f t="shared" si="7"/>
        <v>-422277.25703087001</v>
      </c>
      <c r="Q33" s="1">
        <f t="shared" si="8"/>
        <v>22966816.772217982</v>
      </c>
      <c r="R33" s="1">
        <f t="shared" si="0"/>
        <v>503672.73384207115</v>
      </c>
      <c r="S33" s="105">
        <f t="shared" si="1"/>
        <v>2.1930454657144452E-2</v>
      </c>
    </row>
    <row r="34" spans="1:19">
      <c r="A34" s="11">
        <f>Dataset!A34</f>
        <v>41883</v>
      </c>
      <c r="B34" s="5">
        <f>Dataset!B34</f>
        <v>2014</v>
      </c>
      <c r="C34" s="5">
        <f>Dataset!C34</f>
        <v>9</v>
      </c>
      <c r="D34" s="5">
        <f>Dataset!N34</f>
        <v>21091015.007275913</v>
      </c>
      <c r="E34" s="5">
        <f>Dataset!AJ34</f>
        <v>58.999999999999986</v>
      </c>
      <c r="F34" s="5">
        <f>Dataset!AO34</f>
        <v>117.6</v>
      </c>
      <c r="G34" s="12">
        <f>Dataset!AY34</f>
        <v>30</v>
      </c>
      <c r="H34" s="195">
        <f>Dataset!BS34</f>
        <v>0</v>
      </c>
      <c r="I34" s="2">
        <f>Dataset!BQ34</f>
        <v>0</v>
      </c>
      <c r="K34" s="12">
        <f t="shared" si="2"/>
        <v>2181647.9519726802</v>
      </c>
      <c r="L34" s="1">
        <f t="shared" si="3"/>
        <v>648392.5260696155</v>
      </c>
      <c r="M34" s="1">
        <f t="shared" si="4"/>
        <v>2363138.861241255</v>
      </c>
      <c r="N34" s="1">
        <f t="shared" si="5"/>
        <v>16383719.406648029</v>
      </c>
      <c r="O34" s="1">
        <f t="shared" si="6"/>
        <v>0</v>
      </c>
      <c r="P34" s="1">
        <f t="shared" si="7"/>
        <v>0</v>
      </c>
      <c r="Q34" s="1">
        <f t="shared" si="8"/>
        <v>21576898.745931581</v>
      </c>
      <c r="R34" s="1">
        <f t="shared" ref="R34:R65" si="9">Q34-D34</f>
        <v>485883.73865566775</v>
      </c>
      <c r="S34" s="105">
        <f t="shared" si="1"/>
        <v>2.2518701337803853E-2</v>
      </c>
    </row>
    <row r="35" spans="1:19">
      <c r="A35" s="11">
        <f>Dataset!A35</f>
        <v>41913</v>
      </c>
      <c r="B35" s="5">
        <f>Dataset!B35</f>
        <v>2014</v>
      </c>
      <c r="C35" s="5">
        <f>Dataset!C35</f>
        <v>10</v>
      </c>
      <c r="D35" s="5">
        <f>Dataset!N35</f>
        <v>21348126.520075914</v>
      </c>
      <c r="E35" s="5">
        <f>Dataset!AJ35</f>
        <v>160.60000000000005</v>
      </c>
      <c r="F35" s="5">
        <f>Dataset!AO35</f>
        <v>40.200000000000003</v>
      </c>
      <c r="G35" s="12">
        <f>Dataset!AY35</f>
        <v>31</v>
      </c>
      <c r="H35" s="195">
        <f>Dataset!BS35</f>
        <v>0</v>
      </c>
      <c r="I35" s="2">
        <f>Dataset!BQ35</f>
        <v>0</v>
      </c>
      <c r="K35" s="12">
        <f t="shared" si="2"/>
        <v>2181647.9519726802</v>
      </c>
      <c r="L35" s="1">
        <f t="shared" si="3"/>
        <v>1764946.4353691577</v>
      </c>
      <c r="M35" s="1">
        <f t="shared" si="4"/>
        <v>807807.67195491889</v>
      </c>
      <c r="N35" s="1">
        <f t="shared" si="5"/>
        <v>16929843.386869632</v>
      </c>
      <c r="O35" s="1">
        <f t="shared" si="6"/>
        <v>0</v>
      </c>
      <c r="P35" s="1">
        <f t="shared" si="7"/>
        <v>0</v>
      </c>
      <c r="Q35" s="1">
        <f t="shared" si="8"/>
        <v>21684245.446166389</v>
      </c>
      <c r="R35" s="1">
        <f t="shared" si="9"/>
        <v>336118.92609047517</v>
      </c>
      <c r="S35" s="105">
        <f t="shared" si="1"/>
        <v>1.5500605124809564E-2</v>
      </c>
    </row>
    <row r="36" spans="1:19">
      <c r="A36" s="11">
        <f>Dataset!A36</f>
        <v>41944</v>
      </c>
      <c r="B36" s="5">
        <f>Dataset!B36</f>
        <v>2014</v>
      </c>
      <c r="C36" s="5">
        <f>Dataset!C36</f>
        <v>11</v>
      </c>
      <c r="D36" s="5">
        <f>Dataset!N36</f>
        <v>23146855.122275911</v>
      </c>
      <c r="E36" s="5">
        <f>Dataset!AJ36</f>
        <v>400.2000000000001</v>
      </c>
      <c r="F36" s="5">
        <f>Dataset!AO36</f>
        <v>0</v>
      </c>
      <c r="G36" s="12">
        <f>Dataset!AY36</f>
        <v>30</v>
      </c>
      <c r="H36" s="195">
        <f>Dataset!BS36</f>
        <v>0</v>
      </c>
      <c r="I36" s="2">
        <f>Dataset!BQ36</f>
        <v>0</v>
      </c>
      <c r="K36" s="12">
        <f t="shared" si="2"/>
        <v>2181647.9519726802</v>
      </c>
      <c r="L36" s="1">
        <f t="shared" si="3"/>
        <v>4398079.4734416995</v>
      </c>
      <c r="M36" s="1">
        <f t="shared" si="4"/>
        <v>0</v>
      </c>
      <c r="N36" s="1">
        <f t="shared" si="5"/>
        <v>16383719.406648029</v>
      </c>
      <c r="O36" s="1">
        <f t="shared" si="6"/>
        <v>0</v>
      </c>
      <c r="P36" s="1">
        <f t="shared" si="7"/>
        <v>0</v>
      </c>
      <c r="Q36" s="1">
        <f t="shared" si="8"/>
        <v>22963446.832062408</v>
      </c>
      <c r="R36" s="1">
        <f t="shared" si="9"/>
        <v>-183408.29021350294</v>
      </c>
      <c r="S36" s="105">
        <f t="shared" si="1"/>
        <v>7.9869669198537538E-3</v>
      </c>
    </row>
    <row r="37" spans="1:19">
      <c r="A37" s="11">
        <f>Dataset!A37</f>
        <v>41974</v>
      </c>
      <c r="B37" s="5">
        <f>Dataset!B37</f>
        <v>2014</v>
      </c>
      <c r="C37" s="5">
        <f>Dataset!C37</f>
        <v>12</v>
      </c>
      <c r="D37" s="5">
        <f>Dataset!N37</f>
        <v>25177957.56737591</v>
      </c>
      <c r="E37" s="5">
        <f>Dataset!AJ37</f>
        <v>534.9</v>
      </c>
      <c r="F37" s="5">
        <f>Dataset!AO37</f>
        <v>0</v>
      </c>
      <c r="G37" s="12">
        <f>Dataset!AY37</f>
        <v>31</v>
      </c>
      <c r="H37" s="195">
        <f>Dataset!BS37</f>
        <v>0</v>
      </c>
      <c r="I37" s="2">
        <f>Dataset!BQ37</f>
        <v>0</v>
      </c>
      <c r="K37" s="12">
        <f t="shared" si="2"/>
        <v>2181647.9519726802</v>
      </c>
      <c r="L37" s="1">
        <f t="shared" si="3"/>
        <v>5878392.5795701258</v>
      </c>
      <c r="M37" s="1">
        <f t="shared" si="4"/>
        <v>0</v>
      </c>
      <c r="N37" s="1">
        <f t="shared" si="5"/>
        <v>16929843.386869632</v>
      </c>
      <c r="O37" s="1">
        <f t="shared" si="6"/>
        <v>0</v>
      </c>
      <c r="P37" s="1">
        <f t="shared" si="7"/>
        <v>0</v>
      </c>
      <c r="Q37" s="1">
        <f t="shared" si="8"/>
        <v>24989883.91841244</v>
      </c>
      <c r="R37" s="1">
        <f t="shared" si="9"/>
        <v>-188073.64896347001</v>
      </c>
      <c r="S37" s="105">
        <f t="shared" si="1"/>
        <v>7.5259913002196123E-3</v>
      </c>
    </row>
    <row r="38" spans="1:19">
      <c r="A38" s="11">
        <f>Dataset!A38</f>
        <v>42005</v>
      </c>
      <c r="B38" s="5">
        <f>Dataset!B38</f>
        <v>2015</v>
      </c>
      <c r="C38" s="5">
        <f>Dataset!C38</f>
        <v>1</v>
      </c>
      <c r="D38" s="5">
        <f>Dataset!N38</f>
        <v>27422833.39772933</v>
      </c>
      <c r="E38" s="5">
        <f>Dataset!AJ38</f>
        <v>785.19999999999982</v>
      </c>
      <c r="F38" s="5">
        <f>Dataset!AO38</f>
        <v>0</v>
      </c>
      <c r="G38" s="12">
        <f>Dataset!AY38</f>
        <v>31</v>
      </c>
      <c r="H38" s="195">
        <f>Dataset!BS38</f>
        <v>0</v>
      </c>
      <c r="I38" s="2">
        <f>Dataset!BQ38</f>
        <v>0</v>
      </c>
      <c r="K38" s="12">
        <f t="shared" si="2"/>
        <v>2181647.9519726802</v>
      </c>
      <c r="L38" s="1">
        <f t="shared" si="3"/>
        <v>8629115.4486417305</v>
      </c>
      <c r="M38" s="1">
        <f t="shared" si="4"/>
        <v>0</v>
      </c>
      <c r="N38" s="1">
        <f t="shared" si="5"/>
        <v>16929843.386869632</v>
      </c>
      <c r="O38" s="1">
        <f t="shared" si="6"/>
        <v>0</v>
      </c>
      <c r="P38" s="1">
        <f t="shared" si="7"/>
        <v>0</v>
      </c>
      <c r="Q38" s="1">
        <f t="shared" si="8"/>
        <v>27740606.787484042</v>
      </c>
      <c r="R38" s="1">
        <f t="shared" si="9"/>
        <v>317773.38975471258</v>
      </c>
      <c r="S38" s="105">
        <f t="shared" si="1"/>
        <v>1.145517083274779E-2</v>
      </c>
    </row>
    <row r="39" spans="1:19">
      <c r="A39" s="11">
        <f>Dataset!A39</f>
        <v>42036</v>
      </c>
      <c r="B39" s="5">
        <f>Dataset!B39</f>
        <v>2015</v>
      </c>
      <c r="C39" s="5">
        <f>Dataset!C39</f>
        <v>2</v>
      </c>
      <c r="D39" s="5">
        <f>Dataset!N39</f>
        <v>26477131.516929336</v>
      </c>
      <c r="E39" s="5">
        <f>Dataset!AJ39</f>
        <v>845.2</v>
      </c>
      <c r="F39" s="5">
        <f>Dataset!AO39</f>
        <v>0</v>
      </c>
      <c r="G39" s="12">
        <f>Dataset!AY39</f>
        <v>28</v>
      </c>
      <c r="H39" s="195">
        <f>Dataset!BS39</f>
        <v>0</v>
      </c>
      <c r="I39" s="2">
        <f>Dataset!BQ39</f>
        <v>0</v>
      </c>
      <c r="K39" s="12">
        <f t="shared" si="2"/>
        <v>2181647.9519726802</v>
      </c>
      <c r="L39" s="1">
        <f t="shared" si="3"/>
        <v>9288497.6785430368</v>
      </c>
      <c r="M39" s="1">
        <f t="shared" si="4"/>
        <v>0</v>
      </c>
      <c r="N39" s="1">
        <f t="shared" si="5"/>
        <v>15291471.446204826</v>
      </c>
      <c r="O39" s="1">
        <f t="shared" si="6"/>
        <v>0</v>
      </c>
      <c r="P39" s="1">
        <f t="shared" si="7"/>
        <v>0</v>
      </c>
      <c r="Q39" s="1">
        <f t="shared" si="8"/>
        <v>26761617.076720543</v>
      </c>
      <c r="R39" s="1">
        <f t="shared" si="9"/>
        <v>284485.55979120731</v>
      </c>
      <c r="S39" s="105">
        <f t="shared" si="1"/>
        <v>1.0630357611636117E-2</v>
      </c>
    </row>
    <row r="40" spans="1:19">
      <c r="A40" s="11">
        <f>Dataset!A40</f>
        <v>42064</v>
      </c>
      <c r="B40" s="5">
        <f>Dataset!B40</f>
        <v>2015</v>
      </c>
      <c r="C40" s="5">
        <f>Dataset!C40</f>
        <v>3</v>
      </c>
      <c r="D40" s="5">
        <f>Dataset!N40</f>
        <v>26091925.676629338</v>
      </c>
      <c r="E40" s="5">
        <f>Dataset!AJ40</f>
        <v>627.59999999999968</v>
      </c>
      <c r="F40" s="5">
        <f>Dataset!AO40</f>
        <v>0</v>
      </c>
      <c r="G40" s="12">
        <f>Dataset!AY40</f>
        <v>31</v>
      </c>
      <c r="H40" s="195">
        <f>Dataset!BS40</f>
        <v>0</v>
      </c>
      <c r="I40" s="2">
        <f>Dataset!BQ40</f>
        <v>0</v>
      </c>
      <c r="K40" s="12">
        <f t="shared" si="2"/>
        <v>2181647.9519726802</v>
      </c>
      <c r="L40" s="1">
        <f t="shared" si="3"/>
        <v>6897138.1247676369</v>
      </c>
      <c r="M40" s="1">
        <f t="shared" si="4"/>
        <v>0</v>
      </c>
      <c r="N40" s="1">
        <f t="shared" si="5"/>
        <v>16929843.386869632</v>
      </c>
      <c r="O40" s="1">
        <f t="shared" si="6"/>
        <v>0</v>
      </c>
      <c r="P40" s="1">
        <f t="shared" si="7"/>
        <v>0</v>
      </c>
      <c r="Q40" s="1">
        <f t="shared" si="8"/>
        <v>26008629.463609949</v>
      </c>
      <c r="R40" s="1">
        <f t="shared" si="9"/>
        <v>-83296.213019389659</v>
      </c>
      <c r="S40" s="105">
        <f t="shared" si="1"/>
        <v>3.2026375375116866E-3</v>
      </c>
    </row>
    <row r="41" spans="1:19">
      <c r="A41" s="11">
        <f>Dataset!A41</f>
        <v>42095</v>
      </c>
      <c r="B41" s="5">
        <f>Dataset!B41</f>
        <v>2015</v>
      </c>
      <c r="C41" s="5">
        <f>Dataset!C41</f>
        <v>4</v>
      </c>
      <c r="D41" s="5">
        <f>Dataset!N41</f>
        <v>22281246.406329341</v>
      </c>
      <c r="E41" s="5">
        <f>Dataset!AJ41</f>
        <v>314.8</v>
      </c>
      <c r="F41" s="5">
        <f>Dataset!AO41</f>
        <v>0</v>
      </c>
      <c r="G41" s="12">
        <f>Dataset!AY41</f>
        <v>30</v>
      </c>
      <c r="H41" s="195">
        <f>Dataset!BS41</f>
        <v>0</v>
      </c>
      <c r="I41" s="2">
        <f>Dataset!BQ41</f>
        <v>0</v>
      </c>
      <c r="K41" s="12">
        <f t="shared" si="2"/>
        <v>2181647.9519726802</v>
      </c>
      <c r="L41" s="1">
        <f t="shared" si="3"/>
        <v>3459558.7662155088</v>
      </c>
      <c r="M41" s="1">
        <f t="shared" si="4"/>
        <v>0</v>
      </c>
      <c r="N41" s="1">
        <f t="shared" si="5"/>
        <v>16383719.406648029</v>
      </c>
      <c r="O41" s="1">
        <f t="shared" si="6"/>
        <v>0</v>
      </c>
      <c r="P41" s="1">
        <f t="shared" si="7"/>
        <v>0</v>
      </c>
      <c r="Q41" s="1">
        <f t="shared" si="8"/>
        <v>22024926.124836218</v>
      </c>
      <c r="R41" s="1">
        <f t="shared" si="9"/>
        <v>-256320.28149312362</v>
      </c>
      <c r="S41" s="105">
        <f t="shared" si="1"/>
        <v>1.1637736264826164E-2</v>
      </c>
    </row>
    <row r="42" spans="1:19">
      <c r="A42" s="11">
        <f>Dataset!A42</f>
        <v>42125</v>
      </c>
      <c r="B42" s="5">
        <f>Dataset!B42</f>
        <v>2015</v>
      </c>
      <c r="C42" s="5">
        <f>Dataset!C42</f>
        <v>5</v>
      </c>
      <c r="D42" s="5">
        <f>Dataset!N42</f>
        <v>21064391.812329341</v>
      </c>
      <c r="E42" s="5">
        <f>Dataset!AJ42</f>
        <v>89.7</v>
      </c>
      <c r="F42" s="5">
        <f>Dataset!AO42</f>
        <v>73.500000000000014</v>
      </c>
      <c r="G42" s="12">
        <f>Dataset!AY42</f>
        <v>31</v>
      </c>
      <c r="H42" s="195">
        <f>Dataset!BS42</f>
        <v>0</v>
      </c>
      <c r="I42" s="2">
        <f>Dataset!BQ42</f>
        <v>1</v>
      </c>
      <c r="K42" s="12">
        <f t="shared" si="2"/>
        <v>2181647.9519726802</v>
      </c>
      <c r="L42" s="1">
        <f t="shared" si="3"/>
        <v>985776.43370244955</v>
      </c>
      <c r="M42" s="1">
        <f t="shared" si="4"/>
        <v>1476961.7882757846</v>
      </c>
      <c r="N42" s="1">
        <f t="shared" si="5"/>
        <v>16929843.386869632</v>
      </c>
      <c r="O42" s="1">
        <f t="shared" si="6"/>
        <v>0</v>
      </c>
      <c r="P42" s="1">
        <f t="shared" si="7"/>
        <v>-422277.25703087001</v>
      </c>
      <c r="Q42" s="1">
        <f t="shared" si="8"/>
        <v>21151952.303789675</v>
      </c>
      <c r="R42" s="1">
        <f t="shared" si="9"/>
        <v>87560.49146033451</v>
      </c>
      <c r="S42" s="105">
        <f t="shared" si="1"/>
        <v>4.1395938399807564E-3</v>
      </c>
    </row>
    <row r="43" spans="1:19">
      <c r="A43" s="11">
        <f>Dataset!A43</f>
        <v>42156</v>
      </c>
      <c r="B43" s="5">
        <f>Dataset!B43</f>
        <v>2015</v>
      </c>
      <c r="C43" s="5">
        <f>Dataset!C43</f>
        <v>6</v>
      </c>
      <c r="D43" s="5">
        <f>Dataset!N43</f>
        <v>21098643.035629343</v>
      </c>
      <c r="E43" s="5">
        <f>Dataset!AJ43</f>
        <v>26.600000000000005</v>
      </c>
      <c r="F43" s="5">
        <f>Dataset!AO43</f>
        <v>127.09999999999997</v>
      </c>
      <c r="G43" s="12">
        <f>Dataset!AY43</f>
        <v>30</v>
      </c>
      <c r="H43" s="195">
        <f>Dataset!BS43</f>
        <v>0</v>
      </c>
      <c r="I43" s="2">
        <f>Dataset!BQ43</f>
        <v>1</v>
      </c>
      <c r="K43" s="12">
        <f t="shared" si="2"/>
        <v>2181647.9519726802</v>
      </c>
      <c r="L43" s="1">
        <f t="shared" si="3"/>
        <v>292326.12192291149</v>
      </c>
      <c r="M43" s="1">
        <f t="shared" si="4"/>
        <v>2554038.6842156756</v>
      </c>
      <c r="N43" s="1">
        <f t="shared" si="5"/>
        <v>16383719.406648029</v>
      </c>
      <c r="O43" s="1">
        <f t="shared" si="6"/>
        <v>0</v>
      </c>
      <c r="P43" s="1">
        <f t="shared" si="7"/>
        <v>-422277.25703087001</v>
      </c>
      <c r="Q43" s="1">
        <f t="shared" si="8"/>
        <v>20989454.907728426</v>
      </c>
      <c r="R43" s="1">
        <f t="shared" si="9"/>
        <v>-109188.12790091708</v>
      </c>
      <c r="S43" s="105">
        <f t="shared" si="1"/>
        <v>5.2020468554766254E-3</v>
      </c>
    </row>
    <row r="44" spans="1:19">
      <c r="A44" s="11">
        <f>Dataset!A44</f>
        <v>42186</v>
      </c>
      <c r="B44" s="5">
        <f>Dataset!B44</f>
        <v>2015</v>
      </c>
      <c r="C44" s="5">
        <f>Dataset!C44</f>
        <v>7</v>
      </c>
      <c r="D44" s="5">
        <f>Dataset!N44</f>
        <v>23266250.298329346</v>
      </c>
      <c r="E44" s="5">
        <f>Dataset!AJ44</f>
        <v>5</v>
      </c>
      <c r="F44" s="5">
        <f>Dataset!AO44</f>
        <v>230.8</v>
      </c>
      <c r="G44" s="12">
        <f>Dataset!AY44</f>
        <v>31</v>
      </c>
      <c r="H44" s="195">
        <f>Dataset!BS44</f>
        <v>0</v>
      </c>
      <c r="I44" s="2">
        <f>Dataset!BQ44</f>
        <v>1</v>
      </c>
      <c r="K44" s="12">
        <f t="shared" si="2"/>
        <v>2181647.9519726802</v>
      </c>
      <c r="L44" s="1">
        <f t="shared" si="3"/>
        <v>54948.519158442003</v>
      </c>
      <c r="M44" s="1">
        <f t="shared" si="4"/>
        <v>4637860.9623680413</v>
      </c>
      <c r="N44" s="1">
        <f t="shared" si="5"/>
        <v>16929843.386869632</v>
      </c>
      <c r="O44" s="1">
        <f t="shared" si="6"/>
        <v>0</v>
      </c>
      <c r="P44" s="1">
        <f t="shared" si="7"/>
        <v>-422277.25703087001</v>
      </c>
      <c r="Q44" s="1">
        <f t="shared" si="8"/>
        <v>23382023.563337926</v>
      </c>
      <c r="R44" s="1">
        <f t="shared" si="9"/>
        <v>115773.26500857994</v>
      </c>
      <c r="S44" s="105">
        <f t="shared" si="1"/>
        <v>4.9513791950029414E-3</v>
      </c>
    </row>
    <row r="45" spans="1:19">
      <c r="A45" s="11">
        <f>Dataset!A45</f>
        <v>42217</v>
      </c>
      <c r="B45" s="5">
        <f>Dataset!B45</f>
        <v>2015</v>
      </c>
      <c r="C45" s="5">
        <f>Dataset!C45</f>
        <v>8</v>
      </c>
      <c r="D45" s="5">
        <f>Dataset!N45</f>
        <v>24025441.810529336</v>
      </c>
      <c r="E45" s="5">
        <f>Dataset!AJ45</f>
        <v>0</v>
      </c>
      <c r="F45" s="5">
        <f>Dataset!AO45</f>
        <v>246.1</v>
      </c>
      <c r="G45" s="12">
        <f>Dataset!AY45</f>
        <v>31</v>
      </c>
      <c r="H45" s="195">
        <f>Dataset!BS45</f>
        <v>0</v>
      </c>
      <c r="I45" s="2">
        <f>Dataset!BQ45</f>
        <v>1</v>
      </c>
      <c r="K45" s="12">
        <f t="shared" si="2"/>
        <v>2181647.9519726802</v>
      </c>
      <c r="L45" s="1">
        <f t="shared" si="3"/>
        <v>0</v>
      </c>
      <c r="M45" s="1">
        <f t="shared" si="4"/>
        <v>4945310.1509478986</v>
      </c>
      <c r="N45" s="1">
        <f t="shared" si="5"/>
        <v>16929843.386869632</v>
      </c>
      <c r="O45" s="1">
        <f t="shared" si="6"/>
        <v>0</v>
      </c>
      <c r="P45" s="1">
        <f t="shared" si="7"/>
        <v>-422277.25703087001</v>
      </c>
      <c r="Q45" s="1">
        <f t="shared" si="8"/>
        <v>23634524.232759338</v>
      </c>
      <c r="R45" s="1">
        <f t="shared" si="9"/>
        <v>-390917.57776999846</v>
      </c>
      <c r="S45" s="105">
        <f t="shared" si="1"/>
        <v>1.6540107764393051E-2</v>
      </c>
    </row>
    <row r="46" spans="1:19">
      <c r="A46" s="11">
        <f>Dataset!A46</f>
        <v>42248</v>
      </c>
      <c r="B46" s="5">
        <f>Dataset!B46</f>
        <v>2015</v>
      </c>
      <c r="C46" s="5">
        <f>Dataset!C46</f>
        <v>9</v>
      </c>
      <c r="D46" s="5">
        <f>Dataset!N46</f>
        <v>22320567.232729342</v>
      </c>
      <c r="E46" s="5">
        <f>Dataset!AJ46</f>
        <v>18.2</v>
      </c>
      <c r="F46" s="5">
        <f>Dataset!AO46</f>
        <v>183.20000000000002</v>
      </c>
      <c r="G46" s="12">
        <f>Dataset!AY46</f>
        <v>30</v>
      </c>
      <c r="H46" s="195">
        <f>Dataset!BS46</f>
        <v>0</v>
      </c>
      <c r="I46" s="2">
        <f>Dataset!BQ46</f>
        <v>0</v>
      </c>
      <c r="K46" s="12">
        <f t="shared" si="2"/>
        <v>2181647.9519726802</v>
      </c>
      <c r="L46" s="1">
        <f t="shared" si="3"/>
        <v>200012.60973672889</v>
      </c>
      <c r="M46" s="1">
        <f t="shared" si="4"/>
        <v>3681352.3756751525</v>
      </c>
      <c r="N46" s="1">
        <f t="shared" si="5"/>
        <v>16383719.406648029</v>
      </c>
      <c r="O46" s="1">
        <f t="shared" si="6"/>
        <v>0</v>
      </c>
      <c r="P46" s="1">
        <f t="shared" si="7"/>
        <v>0</v>
      </c>
      <c r="Q46" s="1">
        <f t="shared" si="8"/>
        <v>22446732.344032589</v>
      </c>
      <c r="R46" s="1">
        <f t="shared" si="9"/>
        <v>126165.11130324751</v>
      </c>
      <c r="S46" s="105">
        <f t="shared" si="1"/>
        <v>5.6206448836098946E-3</v>
      </c>
    </row>
    <row r="47" spans="1:19">
      <c r="A47" s="11">
        <f>Dataset!A47</f>
        <v>42278</v>
      </c>
      <c r="B47" s="5">
        <f>Dataset!B47</f>
        <v>2015</v>
      </c>
      <c r="C47" s="5">
        <f>Dataset!C47</f>
        <v>10</v>
      </c>
      <c r="D47" s="5">
        <f>Dataset!N47</f>
        <v>21794997.348029349</v>
      </c>
      <c r="E47" s="5">
        <f>Dataset!AJ47</f>
        <v>236.00000000000003</v>
      </c>
      <c r="F47" s="5">
        <f>Dataset!AO47</f>
        <v>10.6</v>
      </c>
      <c r="G47" s="12">
        <f>Dataset!AY47</f>
        <v>31</v>
      </c>
      <c r="H47" s="195">
        <f>Dataset!BS47</f>
        <v>0</v>
      </c>
      <c r="I47" s="2">
        <f>Dataset!BQ47</f>
        <v>0</v>
      </c>
      <c r="K47" s="12">
        <f t="shared" si="2"/>
        <v>2181647.9519726802</v>
      </c>
      <c r="L47" s="1">
        <f t="shared" si="3"/>
        <v>2593570.1042784629</v>
      </c>
      <c r="M47" s="1">
        <f t="shared" si="4"/>
        <v>213004.01300303827</v>
      </c>
      <c r="N47" s="1">
        <f t="shared" si="5"/>
        <v>16929843.386869632</v>
      </c>
      <c r="O47" s="1">
        <f t="shared" si="6"/>
        <v>0</v>
      </c>
      <c r="P47" s="1">
        <f t="shared" si="7"/>
        <v>0</v>
      </c>
      <c r="Q47" s="1">
        <f t="shared" si="8"/>
        <v>21918065.456123814</v>
      </c>
      <c r="R47" s="1">
        <f t="shared" si="9"/>
        <v>123068.10809446499</v>
      </c>
      <c r="S47" s="105">
        <f t="shared" si="1"/>
        <v>5.6149165327034041E-3</v>
      </c>
    </row>
    <row r="48" spans="1:19">
      <c r="A48" s="11">
        <f>Dataset!A48</f>
        <v>42309</v>
      </c>
      <c r="B48" s="5">
        <f>Dataset!B48</f>
        <v>2015</v>
      </c>
      <c r="C48" s="5">
        <f>Dataset!C48</f>
        <v>11</v>
      </c>
      <c r="D48" s="5">
        <f>Dataset!N48</f>
        <v>22003659.445129342</v>
      </c>
      <c r="E48" s="5">
        <f>Dataset!AJ48</f>
        <v>295</v>
      </c>
      <c r="F48" s="5">
        <f>Dataset!AO48</f>
        <v>2.5</v>
      </c>
      <c r="G48" s="12">
        <f>Dataset!AY48</f>
        <v>30</v>
      </c>
      <c r="H48" s="195">
        <f>Dataset!BS48</f>
        <v>0</v>
      </c>
      <c r="I48" s="2">
        <f>Dataset!BQ48</f>
        <v>0</v>
      </c>
      <c r="K48" s="12">
        <f t="shared" si="2"/>
        <v>2181647.9519726802</v>
      </c>
      <c r="L48" s="1">
        <f t="shared" si="3"/>
        <v>3241962.6303480784</v>
      </c>
      <c r="M48" s="1">
        <f t="shared" si="4"/>
        <v>50236.795519584499</v>
      </c>
      <c r="N48" s="1">
        <f t="shared" si="5"/>
        <v>16383719.406648029</v>
      </c>
      <c r="O48" s="1">
        <f t="shared" si="6"/>
        <v>0</v>
      </c>
      <c r="P48" s="1">
        <f t="shared" si="7"/>
        <v>0</v>
      </c>
      <c r="Q48" s="1">
        <f t="shared" si="8"/>
        <v>21857566.784488373</v>
      </c>
      <c r="R48" s="1">
        <f t="shared" si="9"/>
        <v>-146092.66064096987</v>
      </c>
      <c r="S48" s="105">
        <f t="shared" si="1"/>
        <v>6.6838483021196687E-3</v>
      </c>
    </row>
    <row r="49" spans="1:36">
      <c r="A49" s="11">
        <f>Dataset!A49</f>
        <v>42339</v>
      </c>
      <c r="B49" s="5">
        <f>Dataset!B49</f>
        <v>2015</v>
      </c>
      <c r="C49" s="5">
        <f>Dataset!C49</f>
        <v>12</v>
      </c>
      <c r="D49" s="5">
        <f>Dataset!N49</f>
        <v>23425433.002629336</v>
      </c>
      <c r="E49" s="5">
        <f>Dataset!AJ49</f>
        <v>372.2</v>
      </c>
      <c r="F49" s="5">
        <f>Dataset!AO49</f>
        <v>0</v>
      </c>
      <c r="G49" s="12">
        <f>Dataset!AY49</f>
        <v>31</v>
      </c>
      <c r="H49" s="195">
        <f>Dataset!BS49</f>
        <v>0</v>
      </c>
      <c r="I49" s="2">
        <f>Dataset!BQ49</f>
        <v>0</v>
      </c>
      <c r="K49" s="12">
        <f t="shared" si="2"/>
        <v>2181647.9519726802</v>
      </c>
      <c r="L49" s="1">
        <f t="shared" si="3"/>
        <v>4090367.7661544229</v>
      </c>
      <c r="M49" s="1">
        <f t="shared" si="4"/>
        <v>0</v>
      </c>
      <c r="N49" s="1">
        <f t="shared" si="5"/>
        <v>16929843.386869632</v>
      </c>
      <c r="O49" s="1">
        <f t="shared" si="6"/>
        <v>0</v>
      </c>
      <c r="P49" s="1">
        <f t="shared" si="7"/>
        <v>0</v>
      </c>
      <c r="Q49" s="1">
        <f t="shared" si="8"/>
        <v>23201859.104996733</v>
      </c>
      <c r="R49" s="1">
        <f t="shared" si="9"/>
        <v>-223573.8976326026</v>
      </c>
      <c r="S49" s="105">
        <f t="shared" si="1"/>
        <v>9.6360337600901094E-3</v>
      </c>
    </row>
    <row r="50" spans="1:36">
      <c r="A50" s="11">
        <f>Dataset!A50</f>
        <v>42370</v>
      </c>
      <c r="B50" s="5">
        <f>Dataset!B50</f>
        <v>2016</v>
      </c>
      <c r="C50" s="5">
        <f>Dataset!C50</f>
        <v>1</v>
      </c>
      <c r="D50" s="5">
        <f>Dataset!N50</f>
        <v>25993232.727905668</v>
      </c>
      <c r="E50" s="5">
        <f>Dataset!AJ50</f>
        <v>642</v>
      </c>
      <c r="F50" s="5">
        <f>Dataset!AO50</f>
        <v>0</v>
      </c>
      <c r="G50" s="12">
        <f>Dataset!AY50</f>
        <v>31</v>
      </c>
      <c r="H50" s="195">
        <f>Dataset!BS50</f>
        <v>0</v>
      </c>
      <c r="I50" s="2">
        <f>Dataset!BQ50</f>
        <v>0</v>
      </c>
      <c r="K50" s="12">
        <f t="shared" si="2"/>
        <v>2181647.9519726802</v>
      </c>
      <c r="L50" s="1">
        <f t="shared" si="3"/>
        <v>7055389.8599439533</v>
      </c>
      <c r="M50" s="1">
        <f t="shared" si="4"/>
        <v>0</v>
      </c>
      <c r="N50" s="1">
        <f t="shared" si="5"/>
        <v>16929843.386869632</v>
      </c>
      <c r="O50" s="1">
        <f t="shared" si="6"/>
        <v>0</v>
      </c>
      <c r="P50" s="1">
        <f t="shared" si="7"/>
        <v>0</v>
      </c>
      <c r="Q50" s="1">
        <f t="shared" si="8"/>
        <v>26166881.198786266</v>
      </c>
      <c r="R50" s="1">
        <f t="shared" si="9"/>
        <v>173648.47088059783</v>
      </c>
      <c r="S50" s="105">
        <f t="shared" si="1"/>
        <v>6.6361928867798127E-3</v>
      </c>
    </row>
    <row r="51" spans="1:36">
      <c r="A51" s="11">
        <f>Dataset!A51</f>
        <v>42401</v>
      </c>
      <c r="B51" s="5">
        <f>Dataset!B51</f>
        <v>2016</v>
      </c>
      <c r="C51" s="5">
        <f>Dataset!C51</f>
        <v>2</v>
      </c>
      <c r="D51" s="5">
        <f>Dataset!N51</f>
        <v>24612123.423805658</v>
      </c>
      <c r="E51" s="5">
        <f>Dataset!AJ51</f>
        <v>622.69999999999982</v>
      </c>
      <c r="F51" s="5">
        <f>Dataset!AO51</f>
        <v>0</v>
      </c>
      <c r="G51" s="12">
        <f>Dataset!AY51</f>
        <v>29</v>
      </c>
      <c r="H51" s="195">
        <f>Dataset!BS51</f>
        <v>0</v>
      </c>
      <c r="I51" s="2">
        <f>Dataset!BQ51</f>
        <v>0</v>
      </c>
      <c r="K51" s="12">
        <f t="shared" si="2"/>
        <v>2181647.9519726802</v>
      </c>
      <c r="L51" s="1">
        <f t="shared" si="3"/>
        <v>6843288.5759923654</v>
      </c>
      <c r="M51" s="1">
        <f t="shared" si="4"/>
        <v>0</v>
      </c>
      <c r="N51" s="1">
        <f t="shared" si="5"/>
        <v>15837595.426426427</v>
      </c>
      <c r="O51" s="1">
        <f t="shared" si="6"/>
        <v>0</v>
      </c>
      <c r="P51" s="1">
        <f t="shared" si="7"/>
        <v>0</v>
      </c>
      <c r="Q51" s="1">
        <f t="shared" si="8"/>
        <v>24862531.954391472</v>
      </c>
      <c r="R51" s="1">
        <f t="shared" si="9"/>
        <v>250408.53058581427</v>
      </c>
      <c r="S51" s="105">
        <f t="shared" si="1"/>
        <v>1.0071722825542093E-2</v>
      </c>
    </row>
    <row r="52" spans="1:36">
      <c r="A52" s="11">
        <f>Dataset!A52</f>
        <v>42430</v>
      </c>
      <c r="B52" s="5">
        <f>Dataset!B52</f>
        <v>2016</v>
      </c>
      <c r="C52" s="5">
        <f>Dataset!C52</f>
        <v>3</v>
      </c>
      <c r="D52" s="5">
        <f>Dataset!N52</f>
        <v>24366787.889205664</v>
      </c>
      <c r="E52" s="5">
        <f>Dataset!AJ52</f>
        <v>474.7999999999999</v>
      </c>
      <c r="F52" s="5">
        <f>Dataset!AO52</f>
        <v>0</v>
      </c>
      <c r="G52" s="12">
        <f>Dataset!AY52</f>
        <v>31</v>
      </c>
      <c r="H52" s="195">
        <f>Dataset!BS52</f>
        <v>0</v>
      </c>
      <c r="I52" s="2">
        <f>Dataset!BQ52</f>
        <v>0</v>
      </c>
      <c r="K52" s="12">
        <f t="shared" si="2"/>
        <v>2181647.9519726802</v>
      </c>
      <c r="L52" s="1">
        <f t="shared" si="3"/>
        <v>5217911.3792856513</v>
      </c>
      <c r="M52" s="1">
        <f t="shared" si="4"/>
        <v>0</v>
      </c>
      <c r="N52" s="1">
        <f t="shared" si="5"/>
        <v>16929843.386869632</v>
      </c>
      <c r="O52" s="1">
        <f t="shared" si="6"/>
        <v>0</v>
      </c>
      <c r="P52" s="1">
        <f t="shared" si="7"/>
        <v>0</v>
      </c>
      <c r="Q52" s="1">
        <f t="shared" si="8"/>
        <v>24329402.718127962</v>
      </c>
      <c r="R52" s="1">
        <f t="shared" si="9"/>
        <v>-37385.171077702194</v>
      </c>
      <c r="S52" s="105">
        <f t="shared" si="1"/>
        <v>1.5366251079335503E-3</v>
      </c>
      <c r="X52" s="5">
        <v>1</v>
      </c>
      <c r="Y52" s="5">
        <f>X52+1</f>
        <v>2</v>
      </c>
      <c r="Z52" s="5">
        <f t="shared" ref="Z52:AI52" si="10">Y52+1</f>
        <v>3</v>
      </c>
      <c r="AA52" s="5">
        <f t="shared" si="10"/>
        <v>4</v>
      </c>
      <c r="AB52" s="5">
        <f t="shared" si="10"/>
        <v>5</v>
      </c>
      <c r="AC52" s="5">
        <f t="shared" si="10"/>
        <v>6</v>
      </c>
      <c r="AD52" s="5">
        <f t="shared" si="10"/>
        <v>7</v>
      </c>
      <c r="AE52" s="5">
        <f t="shared" si="10"/>
        <v>8</v>
      </c>
      <c r="AF52" s="5">
        <f t="shared" si="10"/>
        <v>9</v>
      </c>
      <c r="AG52" s="5">
        <f t="shared" si="10"/>
        <v>10</v>
      </c>
      <c r="AH52" s="5">
        <f>AG52+1</f>
        <v>11</v>
      </c>
      <c r="AI52" s="5">
        <f t="shared" si="10"/>
        <v>12</v>
      </c>
    </row>
    <row r="53" spans="1:36">
      <c r="A53" s="11">
        <f>Dataset!A53</f>
        <v>42461</v>
      </c>
      <c r="B53" s="5">
        <f>Dataset!B53</f>
        <v>2016</v>
      </c>
      <c r="C53" s="5">
        <f>Dataset!C53</f>
        <v>4</v>
      </c>
      <c r="D53" s="5">
        <f>Dataset!N53</f>
        <v>21777218.329005662</v>
      </c>
      <c r="E53" s="5">
        <f>Dataset!AJ53</f>
        <v>359.40000000000015</v>
      </c>
      <c r="F53" s="5">
        <f>Dataset!AO53</f>
        <v>0.40000000000000036</v>
      </c>
      <c r="G53" s="12">
        <f>Dataset!AY53</f>
        <v>30</v>
      </c>
      <c r="H53" s="195">
        <f>Dataset!BS53</f>
        <v>0</v>
      </c>
      <c r="I53" s="2">
        <f>Dataset!BQ53</f>
        <v>0</v>
      </c>
      <c r="K53" s="12">
        <f t="shared" si="2"/>
        <v>2181647.9519726802</v>
      </c>
      <c r="L53" s="1">
        <f t="shared" si="3"/>
        <v>3949699.557108813</v>
      </c>
      <c r="M53" s="1">
        <f t="shared" si="4"/>
        <v>8037.8872831335275</v>
      </c>
      <c r="N53" s="1">
        <f t="shared" si="5"/>
        <v>16383719.406648029</v>
      </c>
      <c r="O53" s="1">
        <f t="shared" si="6"/>
        <v>0</v>
      </c>
      <c r="P53" s="1">
        <f t="shared" si="7"/>
        <v>0</v>
      </c>
      <c r="Q53" s="1">
        <f t="shared" si="8"/>
        <v>22523104.803012654</v>
      </c>
      <c r="R53" s="1">
        <f t="shared" si="9"/>
        <v>745886.47400699183</v>
      </c>
      <c r="S53" s="105">
        <f t="shared" si="1"/>
        <v>3.3116503276547526E-2</v>
      </c>
      <c r="W53" s="5">
        <v>2011</v>
      </c>
      <c r="X53" s="12">
        <f t="shared" ref="X53:AI63" si="11">SUMIFS($R:$R,$B:$B,$W53,$C:$C,X$52)</f>
        <v>0</v>
      </c>
      <c r="Y53" s="12">
        <f t="shared" si="11"/>
        <v>0</v>
      </c>
      <c r="Z53" s="12">
        <f t="shared" si="11"/>
        <v>0</v>
      </c>
      <c r="AA53" s="12">
        <f t="shared" si="11"/>
        <v>0</v>
      </c>
      <c r="AB53" s="12">
        <f t="shared" si="11"/>
        <v>0</v>
      </c>
      <c r="AC53" s="12">
        <f t="shared" si="11"/>
        <v>0</v>
      </c>
      <c r="AD53" s="12">
        <f t="shared" si="11"/>
        <v>0</v>
      </c>
      <c r="AE53" s="12">
        <f t="shared" si="11"/>
        <v>0</v>
      </c>
      <c r="AF53" s="12">
        <f t="shared" si="11"/>
        <v>0</v>
      </c>
      <c r="AG53" s="12">
        <f t="shared" si="11"/>
        <v>0</v>
      </c>
      <c r="AH53" s="12">
        <f t="shared" si="11"/>
        <v>0</v>
      </c>
      <c r="AI53" s="12">
        <f t="shared" si="11"/>
        <v>0</v>
      </c>
      <c r="AJ53" s="1">
        <f>SUM(X53:AI53)</f>
        <v>0</v>
      </c>
    </row>
    <row r="54" spans="1:36">
      <c r="A54" s="11">
        <f>Dataset!A54</f>
        <v>42491</v>
      </c>
      <c r="B54" s="5">
        <f>Dataset!B54</f>
        <v>2016</v>
      </c>
      <c r="C54" s="5">
        <f>Dataset!C54</f>
        <v>5</v>
      </c>
      <c r="D54" s="5">
        <f>Dataset!N54</f>
        <v>21596635.884205662</v>
      </c>
      <c r="E54" s="5">
        <f>Dataset!AJ54</f>
        <v>128.20000000000002</v>
      </c>
      <c r="F54" s="5">
        <f>Dataset!AO54</f>
        <v>80.099999999999994</v>
      </c>
      <c r="G54" s="12">
        <f>Dataset!AY54</f>
        <v>31</v>
      </c>
      <c r="H54" s="195">
        <f>Dataset!BS54</f>
        <v>0</v>
      </c>
      <c r="I54" s="2">
        <f>Dataset!BQ54</f>
        <v>1</v>
      </c>
      <c r="K54" s="12">
        <f t="shared" si="2"/>
        <v>2181647.9519726802</v>
      </c>
      <c r="L54" s="1">
        <f t="shared" si="3"/>
        <v>1408880.0312224531</v>
      </c>
      <c r="M54" s="1">
        <f t="shared" si="4"/>
        <v>1609586.9284474873</v>
      </c>
      <c r="N54" s="1">
        <f t="shared" si="5"/>
        <v>16929843.386869632</v>
      </c>
      <c r="O54" s="1">
        <f t="shared" si="6"/>
        <v>0</v>
      </c>
      <c r="P54" s="1">
        <f t="shared" si="7"/>
        <v>-422277.25703087001</v>
      </c>
      <c r="Q54" s="1">
        <f t="shared" si="8"/>
        <v>21707681.041481379</v>
      </c>
      <c r="R54" s="1">
        <f t="shared" si="9"/>
        <v>111045.15727571771</v>
      </c>
      <c r="S54" s="105">
        <f t="shared" si="1"/>
        <v>5.1154776534407627E-3</v>
      </c>
      <c r="W54" s="5">
        <v>2012</v>
      </c>
      <c r="X54" s="12">
        <f t="shared" si="11"/>
        <v>-88381.503414720297</v>
      </c>
      <c r="Y54" s="12">
        <f t="shared" si="11"/>
        <v>-16467.457474190742</v>
      </c>
      <c r="Z54" s="12">
        <f t="shared" si="11"/>
        <v>-133811.27443138137</v>
      </c>
      <c r="AA54" s="12">
        <f t="shared" si="11"/>
        <v>1125362.9177665152</v>
      </c>
      <c r="AB54" s="12">
        <f t="shared" si="11"/>
        <v>449719.30143882707</v>
      </c>
      <c r="AC54" s="12">
        <f t="shared" si="11"/>
        <v>238307.02803575993</v>
      </c>
      <c r="AD54" s="12">
        <f t="shared" si="11"/>
        <v>601378.04609103873</v>
      </c>
      <c r="AE54" s="12">
        <f t="shared" si="11"/>
        <v>487790.18763795123</v>
      </c>
      <c r="AF54" s="12">
        <f t="shared" si="11"/>
        <v>62090.520141411573</v>
      </c>
      <c r="AG54" s="12">
        <f t="shared" si="11"/>
        <v>-110600.78112860397</v>
      </c>
      <c r="AH54" s="12">
        <f t="shared" si="11"/>
        <v>-436009.00810460001</v>
      </c>
      <c r="AI54" s="12">
        <f t="shared" si="11"/>
        <v>-185066.52134979144</v>
      </c>
      <c r="AJ54" s="1">
        <f t="shared" ref="AJ54:AJ63" si="12">SUM(X54:AI54)</f>
        <v>1994311.4552082159</v>
      </c>
    </row>
    <row r="55" spans="1:36">
      <c r="A55" s="11">
        <f>Dataset!A55</f>
        <v>42522</v>
      </c>
      <c r="B55" s="5">
        <f>Dataset!B55</f>
        <v>2016</v>
      </c>
      <c r="C55" s="5">
        <f>Dataset!C55</f>
        <v>6</v>
      </c>
      <c r="D55" s="5">
        <f>Dataset!N55</f>
        <v>21881811.080205664</v>
      </c>
      <c r="E55" s="5">
        <f>Dataset!AJ55</f>
        <v>16.700000000000003</v>
      </c>
      <c r="F55" s="5">
        <f>Dataset!AO55</f>
        <v>162.89999999999998</v>
      </c>
      <c r="G55" s="12">
        <f>Dataset!AY55</f>
        <v>30</v>
      </c>
      <c r="H55" s="195">
        <f>Dataset!BS55</f>
        <v>0</v>
      </c>
      <c r="I55" s="2">
        <f>Dataset!BQ55</f>
        <v>1</v>
      </c>
      <c r="K55" s="12">
        <f t="shared" si="2"/>
        <v>2181647.9519726802</v>
      </c>
      <c r="L55" s="1">
        <f t="shared" si="3"/>
        <v>183528.05398919631</v>
      </c>
      <c r="M55" s="1">
        <f t="shared" si="4"/>
        <v>3273429.5960561256</v>
      </c>
      <c r="N55" s="1">
        <f t="shared" si="5"/>
        <v>16383719.406648029</v>
      </c>
      <c r="O55" s="1">
        <f t="shared" si="6"/>
        <v>0</v>
      </c>
      <c r="P55" s="1">
        <f t="shared" si="7"/>
        <v>-422277.25703087001</v>
      </c>
      <c r="Q55" s="1">
        <f t="shared" si="8"/>
        <v>21600047.75163516</v>
      </c>
      <c r="R55" s="1">
        <f t="shared" si="9"/>
        <v>-281763.32857050374</v>
      </c>
      <c r="S55" s="105">
        <f t="shared" ref="S55:S117" si="13">ABS(R55/Q55)</f>
        <v>1.3044569706989364E-2</v>
      </c>
      <c r="W55" s="5">
        <f>W54+1</f>
        <v>2013</v>
      </c>
      <c r="X55" s="12">
        <f t="shared" si="11"/>
        <v>-1159249.6625273637</v>
      </c>
      <c r="Y55" s="12">
        <f t="shared" si="11"/>
        <v>-319174.8077744022</v>
      </c>
      <c r="Z55" s="12">
        <f t="shared" si="11"/>
        <v>-371968.3301121518</v>
      </c>
      <c r="AA55" s="12">
        <f t="shared" si="11"/>
        <v>-231123.35356547683</v>
      </c>
      <c r="AB55" s="12">
        <f t="shared" si="11"/>
        <v>69411.152202770114</v>
      </c>
      <c r="AC55" s="12">
        <f t="shared" si="11"/>
        <v>-214295.87010250986</v>
      </c>
      <c r="AD55" s="12">
        <f t="shared" si="11"/>
        <v>207348.67401013523</v>
      </c>
      <c r="AE55" s="12">
        <f t="shared" si="11"/>
        <v>-413626.50957915932</v>
      </c>
      <c r="AF55" s="12">
        <f t="shared" si="11"/>
        <v>-420292.07922621816</v>
      </c>
      <c r="AG55" s="12">
        <f t="shared" si="11"/>
        <v>-300918.20009808615</v>
      </c>
      <c r="AH55" s="12">
        <f t="shared" si="11"/>
        <v>-647734.18207793683</v>
      </c>
      <c r="AI55" s="12">
        <f t="shared" si="11"/>
        <v>-588457.58694304526</v>
      </c>
      <c r="AJ55" s="1">
        <f t="shared" si="12"/>
        <v>-4390080.7557934448</v>
      </c>
    </row>
    <row r="56" spans="1:36">
      <c r="A56" s="11">
        <f>Dataset!A56</f>
        <v>42552</v>
      </c>
      <c r="B56" s="5">
        <f>Dataset!B56</f>
        <v>2016</v>
      </c>
      <c r="C56" s="5">
        <f>Dataset!C56</f>
        <v>7</v>
      </c>
      <c r="D56" s="5">
        <f>Dataset!N56</f>
        <v>24576200.619605664</v>
      </c>
      <c r="E56" s="5">
        <f>Dataset!AJ56</f>
        <v>0</v>
      </c>
      <c r="F56" s="5">
        <f>Dataset!AO56</f>
        <v>304.00000000000006</v>
      </c>
      <c r="G56" s="12">
        <f>Dataset!AY56</f>
        <v>31</v>
      </c>
      <c r="H56" s="195">
        <f>Dataset!BS56</f>
        <v>0</v>
      </c>
      <c r="I56" s="2">
        <f>Dataset!BQ56</f>
        <v>1</v>
      </c>
      <c r="K56" s="12">
        <f t="shared" si="2"/>
        <v>2181647.9519726802</v>
      </c>
      <c r="L56" s="1">
        <f t="shared" si="3"/>
        <v>0</v>
      </c>
      <c r="M56" s="1">
        <f t="shared" si="4"/>
        <v>6108794.3351814765</v>
      </c>
      <c r="N56" s="1">
        <f t="shared" si="5"/>
        <v>16929843.386869632</v>
      </c>
      <c r="O56" s="1">
        <f t="shared" si="6"/>
        <v>0</v>
      </c>
      <c r="P56" s="1">
        <f t="shared" si="7"/>
        <v>-422277.25703087001</v>
      </c>
      <c r="Q56" s="1">
        <f t="shared" si="8"/>
        <v>24798008.416992918</v>
      </c>
      <c r="R56" s="1">
        <f t="shared" si="9"/>
        <v>221807.79738725349</v>
      </c>
      <c r="S56" s="105">
        <f t="shared" si="13"/>
        <v>8.9445810993135626E-3</v>
      </c>
      <c r="W56" s="5">
        <f t="shared" ref="W56:W63" si="14">W55+1</f>
        <v>2014</v>
      </c>
      <c r="X56" s="12">
        <f t="shared" si="11"/>
        <v>-338909.95758693293</v>
      </c>
      <c r="Y56" s="12">
        <f t="shared" si="11"/>
        <v>-57138.309006601572</v>
      </c>
      <c r="Z56" s="12">
        <f t="shared" si="11"/>
        <v>-114623.49557665363</v>
      </c>
      <c r="AA56" s="12">
        <f t="shared" si="11"/>
        <v>-269423.32858325168</v>
      </c>
      <c r="AB56" s="12">
        <f t="shared" si="11"/>
        <v>253734.7987902239</v>
      </c>
      <c r="AC56" s="12">
        <f t="shared" si="11"/>
        <v>349559.35789622366</v>
      </c>
      <c r="AD56" s="12">
        <f t="shared" si="11"/>
        <v>458705.57064023241</v>
      </c>
      <c r="AE56" s="12">
        <f t="shared" si="11"/>
        <v>503672.73384207115</v>
      </c>
      <c r="AF56" s="12">
        <f t="shared" si="11"/>
        <v>485883.73865566775</v>
      </c>
      <c r="AG56" s="12">
        <f t="shared" si="11"/>
        <v>336118.92609047517</v>
      </c>
      <c r="AH56" s="12">
        <f t="shared" si="11"/>
        <v>-183408.29021350294</v>
      </c>
      <c r="AI56" s="12">
        <f t="shared" si="11"/>
        <v>-188073.64896347001</v>
      </c>
      <c r="AJ56" s="1">
        <f t="shared" si="12"/>
        <v>1236098.0959844813</v>
      </c>
    </row>
    <row r="57" spans="1:36">
      <c r="A57" s="11">
        <f>Dataset!A57</f>
        <v>42583</v>
      </c>
      <c r="B57" s="5">
        <f>Dataset!B57</f>
        <v>2016</v>
      </c>
      <c r="C57" s="5">
        <f>Dataset!C57</f>
        <v>8</v>
      </c>
      <c r="D57" s="5">
        <f>Dataset!N57</f>
        <v>25475126.824705672</v>
      </c>
      <c r="E57" s="5">
        <f>Dataset!AJ57</f>
        <v>0</v>
      </c>
      <c r="F57" s="5">
        <f>Dataset!AO57</f>
        <v>315.3</v>
      </c>
      <c r="G57" s="12">
        <f>Dataset!AY57</f>
        <v>31</v>
      </c>
      <c r="H57" s="195">
        <f>Dataset!BS57</f>
        <v>0</v>
      </c>
      <c r="I57" s="2">
        <f>Dataset!BQ57</f>
        <v>1</v>
      </c>
      <c r="K57" s="12">
        <f t="shared" si="2"/>
        <v>2181647.9519726802</v>
      </c>
      <c r="L57" s="1">
        <f t="shared" si="3"/>
        <v>0</v>
      </c>
      <c r="M57" s="1">
        <f t="shared" si="4"/>
        <v>6335864.6509299977</v>
      </c>
      <c r="N57" s="1">
        <f t="shared" si="5"/>
        <v>16929843.386869632</v>
      </c>
      <c r="O57" s="1">
        <f t="shared" si="6"/>
        <v>0</v>
      </c>
      <c r="P57" s="1">
        <f t="shared" si="7"/>
        <v>-422277.25703087001</v>
      </c>
      <c r="Q57" s="1">
        <f t="shared" si="8"/>
        <v>25025078.732741438</v>
      </c>
      <c r="R57" s="1">
        <f t="shared" si="9"/>
        <v>-450048.09196423367</v>
      </c>
      <c r="S57" s="105">
        <f t="shared" si="13"/>
        <v>1.7983883158593842E-2</v>
      </c>
      <c r="W57" s="5">
        <f t="shared" si="14"/>
        <v>2015</v>
      </c>
      <c r="X57" s="12">
        <f t="shared" si="11"/>
        <v>317773.38975471258</v>
      </c>
      <c r="Y57" s="12">
        <f t="shared" si="11"/>
        <v>284485.55979120731</v>
      </c>
      <c r="Z57" s="12">
        <f t="shared" si="11"/>
        <v>-83296.213019389659</v>
      </c>
      <c r="AA57" s="12">
        <f t="shared" si="11"/>
        <v>-256320.28149312362</v>
      </c>
      <c r="AB57" s="12">
        <f t="shared" si="11"/>
        <v>87560.49146033451</v>
      </c>
      <c r="AC57" s="12">
        <f t="shared" si="11"/>
        <v>-109188.12790091708</v>
      </c>
      <c r="AD57" s="12">
        <f t="shared" si="11"/>
        <v>115773.26500857994</v>
      </c>
      <c r="AE57" s="12">
        <f t="shared" si="11"/>
        <v>-390917.57776999846</v>
      </c>
      <c r="AF57" s="12">
        <f t="shared" si="11"/>
        <v>126165.11130324751</v>
      </c>
      <c r="AG57" s="12">
        <f t="shared" si="11"/>
        <v>123068.10809446499</v>
      </c>
      <c r="AH57" s="12">
        <f t="shared" si="11"/>
        <v>-146092.66064096987</v>
      </c>
      <c r="AI57" s="12">
        <f t="shared" si="11"/>
        <v>-223573.8976326026</v>
      </c>
      <c r="AJ57" s="1">
        <f t="shared" si="12"/>
        <v>-154562.83304445446</v>
      </c>
    </row>
    <row r="58" spans="1:36">
      <c r="A58" s="11">
        <f>Dataset!A58</f>
        <v>42614</v>
      </c>
      <c r="B58" s="5">
        <f>Dataset!B58</f>
        <v>2016</v>
      </c>
      <c r="C58" s="5">
        <f>Dataset!C58</f>
        <v>9</v>
      </c>
      <c r="D58" s="5">
        <f>Dataset!N58</f>
        <v>23018316.815105673</v>
      </c>
      <c r="E58" s="5">
        <f>Dataset!AJ58</f>
        <v>27.4</v>
      </c>
      <c r="F58" s="5">
        <f>Dataset!AO58</f>
        <v>155.50000000000003</v>
      </c>
      <c r="G58" s="12">
        <f>Dataset!AY58</f>
        <v>30</v>
      </c>
      <c r="H58" s="195">
        <f>Dataset!BS58</f>
        <v>0</v>
      </c>
      <c r="I58" s="2">
        <f>Dataset!BQ58</f>
        <v>0</v>
      </c>
      <c r="K58" s="12">
        <f t="shared" si="2"/>
        <v>2181647.9519726802</v>
      </c>
      <c r="L58" s="1">
        <f t="shared" si="3"/>
        <v>301117.88498826214</v>
      </c>
      <c r="M58" s="1">
        <f t="shared" si="4"/>
        <v>3124728.6813181564</v>
      </c>
      <c r="N58" s="1">
        <f t="shared" si="5"/>
        <v>16383719.406648029</v>
      </c>
      <c r="O58" s="1">
        <f t="shared" si="6"/>
        <v>0</v>
      </c>
      <c r="P58" s="1">
        <f t="shared" si="7"/>
        <v>0</v>
      </c>
      <c r="Q58" s="1">
        <f t="shared" si="8"/>
        <v>21991213.924927127</v>
      </c>
      <c r="R58" s="1">
        <f t="shared" si="9"/>
        <v>-1027102.8901785463</v>
      </c>
      <c r="S58" s="105">
        <f t="shared" si="13"/>
        <v>4.6705147505037056E-2</v>
      </c>
      <c r="W58" s="5">
        <f t="shared" si="14"/>
        <v>2016</v>
      </c>
      <c r="X58" s="12">
        <f t="shared" si="11"/>
        <v>173648.47088059783</v>
      </c>
      <c r="Y58" s="12">
        <f t="shared" si="11"/>
        <v>250408.53058581427</v>
      </c>
      <c r="Z58" s="12">
        <f t="shared" si="11"/>
        <v>-37385.171077702194</v>
      </c>
      <c r="AA58" s="12">
        <f t="shared" si="11"/>
        <v>745886.47400699183</v>
      </c>
      <c r="AB58" s="12">
        <f t="shared" si="11"/>
        <v>111045.15727571771</v>
      </c>
      <c r="AC58" s="12">
        <f t="shared" si="11"/>
        <v>-281763.32857050374</v>
      </c>
      <c r="AD58" s="12">
        <f t="shared" si="11"/>
        <v>221807.79738725349</v>
      </c>
      <c r="AE58" s="12">
        <f t="shared" si="11"/>
        <v>-450048.09196423367</v>
      </c>
      <c r="AF58" s="12">
        <f t="shared" si="11"/>
        <v>-1027102.8901785463</v>
      </c>
      <c r="AG58" s="12">
        <f t="shared" si="11"/>
        <v>-186625.46391533688</v>
      </c>
      <c r="AH58" s="12">
        <f t="shared" si="11"/>
        <v>-456772.09563471377</v>
      </c>
      <c r="AI58" s="12">
        <f t="shared" si="11"/>
        <v>-158612.87817930058</v>
      </c>
      <c r="AJ58" s="1">
        <f t="shared" si="12"/>
        <v>-1095513.489383962</v>
      </c>
    </row>
    <row r="59" spans="1:36">
      <c r="A59" s="11">
        <f>Dataset!A59</f>
        <v>42644</v>
      </c>
      <c r="B59" s="5">
        <f>Dataset!B59</f>
        <v>2016</v>
      </c>
      <c r="C59" s="5">
        <f>Dataset!C59</f>
        <v>10</v>
      </c>
      <c r="D59" s="5">
        <f>Dataset!N59</f>
        <v>22238115.48700567</v>
      </c>
      <c r="E59" s="5">
        <f>Dataset!AJ59</f>
        <v>194.20000000000002</v>
      </c>
      <c r="F59" s="5">
        <f>Dataset!AO59</f>
        <v>40.1</v>
      </c>
      <c r="G59" s="12">
        <f>Dataset!AY59</f>
        <v>31</v>
      </c>
      <c r="H59" s="195">
        <f>Dataset!BS59</f>
        <v>0</v>
      </c>
      <c r="I59" s="2">
        <f>Dataset!BQ59</f>
        <v>0</v>
      </c>
      <c r="K59" s="12">
        <f t="shared" si="2"/>
        <v>2181647.9519726802</v>
      </c>
      <c r="L59" s="1">
        <f t="shared" si="3"/>
        <v>2134200.4841138874</v>
      </c>
      <c r="M59" s="1">
        <f t="shared" si="4"/>
        <v>805798.20013413543</v>
      </c>
      <c r="N59" s="1">
        <f t="shared" si="5"/>
        <v>16929843.386869632</v>
      </c>
      <c r="O59" s="1">
        <f t="shared" si="6"/>
        <v>0</v>
      </c>
      <c r="P59" s="1">
        <f t="shared" si="7"/>
        <v>0</v>
      </c>
      <c r="Q59" s="1">
        <f t="shared" si="8"/>
        <v>22051490.023090333</v>
      </c>
      <c r="R59" s="1">
        <f t="shared" si="9"/>
        <v>-186625.46391533688</v>
      </c>
      <c r="S59" s="105">
        <f t="shared" si="13"/>
        <v>8.463167963703111E-3</v>
      </c>
      <c r="W59" s="5">
        <f t="shared" si="14"/>
        <v>2017</v>
      </c>
      <c r="X59" s="12">
        <f t="shared" si="11"/>
        <v>-956320.13655087352</v>
      </c>
      <c r="Y59" s="12">
        <f t="shared" si="11"/>
        <v>-633879.41493490711</v>
      </c>
      <c r="Z59" s="12">
        <f t="shared" si="11"/>
        <v>318839.32542736083</v>
      </c>
      <c r="AA59" s="12">
        <f t="shared" si="11"/>
        <v>-140073.62084639817</v>
      </c>
      <c r="AB59" s="12">
        <f t="shared" si="11"/>
        <v>-164077.94577417895</v>
      </c>
      <c r="AC59" s="12">
        <f t="shared" si="11"/>
        <v>15944.809731855989</v>
      </c>
      <c r="AD59" s="12">
        <f t="shared" si="11"/>
        <v>120869.726892028</v>
      </c>
      <c r="AE59" s="12">
        <f t="shared" si="11"/>
        <v>-224054.75665430352</v>
      </c>
      <c r="AF59" s="12">
        <f t="shared" si="11"/>
        <v>-129567.04748075455</v>
      </c>
      <c r="AG59" s="12">
        <f t="shared" si="11"/>
        <v>-13317.070183392614</v>
      </c>
      <c r="AH59" s="12">
        <f t="shared" si="11"/>
        <v>114520.00598590076</v>
      </c>
      <c r="AI59" s="12">
        <f t="shared" si="11"/>
        <v>1125893.0451082066</v>
      </c>
      <c r="AJ59" s="1">
        <f t="shared" si="12"/>
        <v>-565223.07927945629</v>
      </c>
    </row>
    <row r="60" spans="1:36">
      <c r="A60" s="11">
        <f>Dataset!A60</f>
        <v>42675</v>
      </c>
      <c r="B60" s="5">
        <f>Dataset!B60</f>
        <v>2016</v>
      </c>
      <c r="C60" s="5">
        <f>Dataset!C60</f>
        <v>11</v>
      </c>
      <c r="D60" s="5">
        <f>Dataset!N60</f>
        <v>22790288.585905664</v>
      </c>
      <c r="E60" s="5">
        <f>Dataset!AJ60</f>
        <v>341.59999999999997</v>
      </c>
      <c r="F60" s="5">
        <f>Dataset!AO60</f>
        <v>0.69999999999999929</v>
      </c>
      <c r="G60" s="12">
        <f>Dataset!AY60</f>
        <v>30</v>
      </c>
      <c r="H60" s="195">
        <f>Dataset!BS60</f>
        <v>0</v>
      </c>
      <c r="I60" s="2">
        <f>Dataset!BQ60</f>
        <v>0</v>
      </c>
      <c r="K60" s="12">
        <f t="shared" si="2"/>
        <v>2181647.9519726802</v>
      </c>
      <c r="L60" s="1">
        <f t="shared" si="3"/>
        <v>3754082.8289047573</v>
      </c>
      <c r="M60" s="1">
        <f t="shared" si="4"/>
        <v>14066.302745483647</v>
      </c>
      <c r="N60" s="1">
        <f t="shared" si="5"/>
        <v>16383719.406648029</v>
      </c>
      <c r="O60" s="1">
        <f t="shared" si="6"/>
        <v>0</v>
      </c>
      <c r="P60" s="1">
        <f t="shared" si="7"/>
        <v>0</v>
      </c>
      <c r="Q60" s="1">
        <f t="shared" si="8"/>
        <v>22333516.49027095</v>
      </c>
      <c r="R60" s="1">
        <f t="shared" si="9"/>
        <v>-456772.09563471377</v>
      </c>
      <c r="S60" s="105">
        <f t="shared" si="13"/>
        <v>2.0452314163499304E-2</v>
      </c>
      <c r="W60" s="5">
        <f t="shared" si="14"/>
        <v>2018</v>
      </c>
      <c r="X60" s="12">
        <f t="shared" si="11"/>
        <v>-739584.12222796679</v>
      </c>
      <c r="Y60" s="12">
        <f t="shared" si="11"/>
        <v>-469255.35813346133</v>
      </c>
      <c r="Z60" s="12">
        <f t="shared" si="11"/>
        <v>52156.788457933813</v>
      </c>
      <c r="AA60" s="12">
        <f t="shared" si="11"/>
        <v>221694.24164063111</v>
      </c>
      <c r="AB60" s="12">
        <f t="shared" si="11"/>
        <v>-176657.9603212066</v>
      </c>
      <c r="AC60" s="12">
        <f t="shared" si="11"/>
        <v>-596535.3554434143</v>
      </c>
      <c r="AD60" s="12">
        <f t="shared" si="11"/>
        <v>-20485.014157503843</v>
      </c>
      <c r="AE60" s="12">
        <f t="shared" si="11"/>
        <v>-307610.83828099817</v>
      </c>
      <c r="AF60" s="12">
        <f t="shared" si="11"/>
        <v>366.17341559380293</v>
      </c>
      <c r="AG60" s="12">
        <f t="shared" si="11"/>
        <v>24904.952867247164</v>
      </c>
      <c r="AH60" s="12">
        <f t="shared" si="11"/>
        <v>-1988.1905907429755</v>
      </c>
      <c r="AI60" s="12">
        <f t="shared" si="11"/>
        <v>175476.62886807323</v>
      </c>
      <c r="AJ60" s="1">
        <f t="shared" si="12"/>
        <v>-1837518.0539058149</v>
      </c>
    </row>
    <row r="61" spans="1:36">
      <c r="A61" s="11">
        <f>Dataset!A61</f>
        <v>42705</v>
      </c>
      <c r="B61" s="5">
        <f>Dataset!B61</f>
        <v>2016</v>
      </c>
      <c r="C61" s="5">
        <f>Dataset!C61</f>
        <v>12</v>
      </c>
      <c r="D61" s="5">
        <f>Dataset!N61</f>
        <v>25278175.30180566</v>
      </c>
      <c r="E61" s="5">
        <f>Dataset!AJ61</f>
        <v>546.69999999999993</v>
      </c>
      <c r="F61" s="5">
        <f>Dataset!AO61</f>
        <v>0</v>
      </c>
      <c r="G61" s="12">
        <f>Dataset!AY61</f>
        <v>31</v>
      </c>
      <c r="H61" s="195">
        <f>Dataset!BS61</f>
        <v>0</v>
      </c>
      <c r="I61" s="2">
        <f>Dataset!BQ61</f>
        <v>0</v>
      </c>
      <c r="K61" s="12">
        <f t="shared" si="2"/>
        <v>2181647.9519726802</v>
      </c>
      <c r="L61" s="1">
        <f t="shared" si="3"/>
        <v>6008071.0847840477</v>
      </c>
      <c r="M61" s="1">
        <f t="shared" si="4"/>
        <v>0</v>
      </c>
      <c r="N61" s="1">
        <f t="shared" si="5"/>
        <v>16929843.386869632</v>
      </c>
      <c r="O61" s="1">
        <f t="shared" si="6"/>
        <v>0</v>
      </c>
      <c r="P61" s="1">
        <f t="shared" si="7"/>
        <v>0</v>
      </c>
      <c r="Q61" s="1">
        <f t="shared" si="8"/>
        <v>25119562.42362636</v>
      </c>
      <c r="R61" s="1">
        <f t="shared" si="9"/>
        <v>-158612.87817930058</v>
      </c>
      <c r="S61" s="105">
        <f t="shared" si="13"/>
        <v>6.314316925764449E-3</v>
      </c>
      <c r="W61" s="5">
        <f t="shared" si="14"/>
        <v>2019</v>
      </c>
      <c r="X61" s="12">
        <f t="shared" si="11"/>
        <v>-295953.28141587228</v>
      </c>
      <c r="Y61" s="12">
        <f t="shared" si="11"/>
        <v>-278341.29882436991</v>
      </c>
      <c r="Z61" s="12">
        <f t="shared" si="11"/>
        <v>296456.28676826507</v>
      </c>
      <c r="AA61" s="12">
        <f t="shared" si="11"/>
        <v>383079.37043698877</v>
      </c>
      <c r="AB61" s="12">
        <f t="shared" si="11"/>
        <v>130191.74805411696</v>
      </c>
      <c r="AC61" s="12">
        <f t="shared" si="11"/>
        <v>225230.25296591222</v>
      </c>
      <c r="AD61" s="12">
        <f t="shared" si="11"/>
        <v>-463648.10150486976</v>
      </c>
      <c r="AE61" s="12">
        <f t="shared" si="11"/>
        <v>191403.95313689113</v>
      </c>
      <c r="AF61" s="12">
        <f t="shared" si="11"/>
        <v>145636.68136519566</v>
      </c>
      <c r="AG61" s="12">
        <f t="shared" si="11"/>
        <v>360571.6069410108</v>
      </c>
      <c r="AH61" s="12">
        <f t="shared" si="11"/>
        <v>431692.67191064358</v>
      </c>
      <c r="AI61" s="12">
        <f t="shared" si="11"/>
        <v>618148.5631451048</v>
      </c>
      <c r="AJ61" s="1">
        <f t="shared" si="12"/>
        <v>1744468.452979017</v>
      </c>
    </row>
    <row r="62" spans="1:36">
      <c r="A62" s="11">
        <f>Dataset!A62</f>
        <v>42736</v>
      </c>
      <c r="B62" s="5">
        <f>Dataset!B62</f>
        <v>2017</v>
      </c>
      <c r="C62" s="5">
        <f>Dataset!C62</f>
        <v>1</v>
      </c>
      <c r="D62" s="5">
        <f>Dataset!N62</f>
        <v>26550637.76570617</v>
      </c>
      <c r="E62" s="5">
        <f>Dataset!AJ62</f>
        <v>589.89999999999986</v>
      </c>
      <c r="F62" s="5">
        <f>Dataset!AO62</f>
        <v>0</v>
      </c>
      <c r="G62" s="12">
        <f>Dataset!AY62</f>
        <v>31</v>
      </c>
      <c r="H62" s="195">
        <f>Dataset!BS62</f>
        <v>0</v>
      </c>
      <c r="I62" s="2">
        <f>Dataset!BQ62</f>
        <v>0</v>
      </c>
      <c r="K62" s="12">
        <f t="shared" si="2"/>
        <v>2181647.9519726802</v>
      </c>
      <c r="L62" s="1">
        <f t="shared" si="3"/>
        <v>6482826.2903129859</v>
      </c>
      <c r="M62" s="1">
        <f t="shared" si="4"/>
        <v>0</v>
      </c>
      <c r="N62" s="1">
        <f t="shared" si="5"/>
        <v>16929843.386869632</v>
      </c>
      <c r="O62" s="1">
        <f t="shared" si="6"/>
        <v>0</v>
      </c>
      <c r="P62" s="1">
        <f t="shared" si="7"/>
        <v>0</v>
      </c>
      <c r="Q62" s="1">
        <f t="shared" si="8"/>
        <v>25594317.629155297</v>
      </c>
      <c r="R62" s="1">
        <f t="shared" si="9"/>
        <v>-956320.13655087352</v>
      </c>
      <c r="S62" s="105">
        <f t="shared" si="13"/>
        <v>3.7364549053712573E-2</v>
      </c>
      <c r="W62" s="5">
        <f t="shared" si="14"/>
        <v>2020</v>
      </c>
      <c r="X62" s="12">
        <f t="shared" si="11"/>
        <v>170467.03596853837</v>
      </c>
      <c r="Y62" s="12">
        <f t="shared" si="11"/>
        <v>706602.51841222122</v>
      </c>
      <c r="Z62" s="12">
        <f t="shared" si="11"/>
        <v>-478765.89561990276</v>
      </c>
      <c r="AA62" s="12">
        <f t="shared" si="11"/>
        <v>-182917.51224472374</v>
      </c>
      <c r="AB62" s="12">
        <f t="shared" si="11"/>
        <v>-428423.43964181095</v>
      </c>
      <c r="AC62" s="12">
        <f t="shared" si="11"/>
        <v>666693.84979965165</v>
      </c>
      <c r="AD62" s="12">
        <f t="shared" si="11"/>
        <v>295587.3445790261</v>
      </c>
      <c r="AE62" s="12">
        <f t="shared" si="11"/>
        <v>-266104.8436188139</v>
      </c>
      <c r="AF62" s="12">
        <f t="shared" si="11"/>
        <v>399511.59580123797</v>
      </c>
      <c r="AG62" s="12">
        <f t="shared" si="11"/>
        <v>694522.41312328726</v>
      </c>
      <c r="AH62" s="12">
        <f t="shared" si="11"/>
        <v>30427.642713807523</v>
      </c>
      <c r="AI62" s="12">
        <f t="shared" si="11"/>
        <v>37691.668971583247</v>
      </c>
      <c r="AJ62" s="1">
        <f t="shared" si="12"/>
        <v>1645292.378244102</v>
      </c>
    </row>
    <row r="63" spans="1:36">
      <c r="A63" s="11">
        <f>Dataset!A63</f>
        <v>42767</v>
      </c>
      <c r="B63" s="5">
        <f>Dataset!B63</f>
        <v>2017</v>
      </c>
      <c r="C63" s="5">
        <f>Dataset!C63</f>
        <v>2</v>
      </c>
      <c r="D63" s="5">
        <f>Dataset!N63</f>
        <v>23716143.648806173</v>
      </c>
      <c r="E63" s="5">
        <f>Dataset!AJ63</f>
        <v>510.4</v>
      </c>
      <c r="F63" s="5">
        <f>Dataset!AO63</f>
        <v>0</v>
      </c>
      <c r="G63" s="12">
        <f>Dataset!AY63</f>
        <v>28</v>
      </c>
      <c r="H63" s="195">
        <f>Dataset!BS63</f>
        <v>0</v>
      </c>
      <c r="I63" s="2">
        <f>Dataset!BQ63</f>
        <v>0</v>
      </c>
      <c r="K63" s="12">
        <f t="shared" si="2"/>
        <v>2181647.9519726802</v>
      </c>
      <c r="L63" s="1">
        <f t="shared" si="3"/>
        <v>5609144.8356937598</v>
      </c>
      <c r="M63" s="1">
        <f t="shared" si="4"/>
        <v>0</v>
      </c>
      <c r="N63" s="1">
        <f t="shared" si="5"/>
        <v>15291471.446204826</v>
      </c>
      <c r="O63" s="1">
        <f t="shared" si="6"/>
        <v>0</v>
      </c>
      <c r="P63" s="1">
        <f t="shared" si="7"/>
        <v>0</v>
      </c>
      <c r="Q63" s="1">
        <f t="shared" si="8"/>
        <v>23082264.233871266</v>
      </c>
      <c r="R63" s="1">
        <f t="shared" si="9"/>
        <v>-633879.41493490711</v>
      </c>
      <c r="S63" s="105">
        <f t="shared" si="13"/>
        <v>2.746175195433136E-2</v>
      </c>
      <c r="W63" s="5">
        <f t="shared" si="14"/>
        <v>2021</v>
      </c>
      <c r="X63" s="12">
        <f t="shared" si="11"/>
        <v>991460.9459484145</v>
      </c>
      <c r="Y63" s="12">
        <f t="shared" si="11"/>
        <v>395369.73681209236</v>
      </c>
      <c r="Z63" s="12">
        <f t="shared" si="11"/>
        <v>318560.88049387187</v>
      </c>
      <c r="AA63" s="12">
        <f t="shared" si="11"/>
        <v>989174.16260717064</v>
      </c>
      <c r="AB63" s="12">
        <f t="shared" si="11"/>
        <v>553012.06799929217</v>
      </c>
      <c r="AC63" s="12">
        <f t="shared" si="11"/>
        <v>479165.40045641735</v>
      </c>
      <c r="AD63" s="12">
        <f t="shared" si="11"/>
        <v>11983.163893599063</v>
      </c>
      <c r="AE63" s="12">
        <f t="shared" si="11"/>
        <v>-703152.34154770151</v>
      </c>
      <c r="AF63" s="12">
        <f t="shared" si="11"/>
        <v>-720185.26411961764</v>
      </c>
      <c r="AG63" s="12">
        <f t="shared" si="11"/>
        <v>-118942.61782747507</v>
      </c>
      <c r="AH63" s="12">
        <f t="shared" si="11"/>
        <v>-254412.02703201771</v>
      </c>
      <c r="AI63" s="12">
        <f t="shared" si="11"/>
        <v>-307695.08661179245</v>
      </c>
      <c r="AJ63" s="1">
        <f t="shared" si="12"/>
        <v>1634339.0210722536</v>
      </c>
    </row>
    <row r="64" spans="1:36">
      <c r="A64" s="11">
        <f>Dataset!A64</f>
        <v>42795</v>
      </c>
      <c r="B64" s="5">
        <f>Dataset!B64</f>
        <v>2017</v>
      </c>
      <c r="C64" s="5">
        <f>Dataset!C64</f>
        <v>3</v>
      </c>
      <c r="D64" s="5">
        <f>Dataset!N64</f>
        <v>25309546.38560617</v>
      </c>
      <c r="E64" s="5">
        <f>Dataset!AJ64</f>
        <v>592.99999999999989</v>
      </c>
      <c r="F64" s="5">
        <f>Dataset!AO64</f>
        <v>0</v>
      </c>
      <c r="G64" s="12">
        <f>Dataset!AY64</f>
        <v>31</v>
      </c>
      <c r="H64" s="195">
        <f>Dataset!BS64</f>
        <v>0</v>
      </c>
      <c r="I64" s="2">
        <f>Dataset!BQ64</f>
        <v>0</v>
      </c>
      <c r="K64" s="12">
        <f t="shared" si="2"/>
        <v>2181647.9519726802</v>
      </c>
      <c r="L64" s="1">
        <f t="shared" si="3"/>
        <v>6516894.3721912205</v>
      </c>
      <c r="M64" s="1">
        <f t="shared" si="4"/>
        <v>0</v>
      </c>
      <c r="N64" s="1">
        <f t="shared" si="5"/>
        <v>16929843.386869632</v>
      </c>
      <c r="O64" s="1">
        <f t="shared" si="6"/>
        <v>0</v>
      </c>
      <c r="P64" s="1">
        <f t="shared" si="7"/>
        <v>0</v>
      </c>
      <c r="Q64" s="1">
        <f t="shared" si="8"/>
        <v>25628385.711033531</v>
      </c>
      <c r="R64" s="1">
        <f t="shared" si="9"/>
        <v>318839.32542736083</v>
      </c>
      <c r="S64" s="105">
        <f t="shared" si="13"/>
        <v>1.2440866507253094E-2</v>
      </c>
      <c r="X64" s="1">
        <f>SUM(X53:X63)</f>
        <v>-1925048.8211714663</v>
      </c>
      <c r="Y64" s="1">
        <f t="shared" ref="Y64:AH64" si="15">SUM(Y53:Y63)</f>
        <v>-137390.30054659769</v>
      </c>
      <c r="Z64" s="1">
        <f t="shared" si="15"/>
        <v>-233837.09868974984</v>
      </c>
      <c r="AA64" s="1">
        <f t="shared" si="15"/>
        <v>2385339.0697253235</v>
      </c>
      <c r="AB64" s="1">
        <f t="shared" si="15"/>
        <v>885515.37148408592</v>
      </c>
      <c r="AC64" s="1">
        <f t="shared" si="15"/>
        <v>773118.01686847582</v>
      </c>
      <c r="AD64" s="1">
        <f t="shared" si="15"/>
        <v>1549320.4728395194</v>
      </c>
      <c r="AE64" s="1">
        <f t="shared" si="15"/>
        <v>-1572648.0847982951</v>
      </c>
      <c r="AF64" s="1">
        <f t="shared" si="15"/>
        <v>-1077493.4603227824</v>
      </c>
      <c r="AG64" s="1">
        <f t="shared" si="15"/>
        <v>808781.87396359071</v>
      </c>
      <c r="AH64" s="1">
        <f t="shared" si="15"/>
        <v>-1549776.1336841322</v>
      </c>
      <c r="AI64" s="1">
        <f>SUM(AI53:AI63)</f>
        <v>305730.28641296551</v>
      </c>
      <c r="AJ64" s="1">
        <f>SUM(X64:AI64)</f>
        <v>211611.19208093733</v>
      </c>
    </row>
    <row r="65" spans="1:19">
      <c r="A65" s="11">
        <f>Dataset!A65</f>
        <v>42826</v>
      </c>
      <c r="B65" s="5">
        <f>Dataset!B65</f>
        <v>2017</v>
      </c>
      <c r="C65" s="5">
        <f>Dataset!C65</f>
        <v>4</v>
      </c>
      <c r="D65" s="5">
        <f>Dataset!N65</f>
        <v>21795549.45560617</v>
      </c>
      <c r="E65" s="5">
        <f>Dataset!AJ65</f>
        <v>261.8</v>
      </c>
      <c r="F65" s="5">
        <f>Dataset!AO65</f>
        <v>10.599999999999998</v>
      </c>
      <c r="G65" s="12">
        <f>Dataset!AY65</f>
        <v>30</v>
      </c>
      <c r="H65" s="195">
        <f>Dataset!BS65</f>
        <v>0</v>
      </c>
      <c r="I65" s="2">
        <f>Dataset!BQ65</f>
        <v>0</v>
      </c>
      <c r="K65" s="12">
        <f t="shared" si="2"/>
        <v>2181647.9519726802</v>
      </c>
      <c r="L65" s="1">
        <f t="shared" si="3"/>
        <v>2877104.4631360234</v>
      </c>
      <c r="M65" s="1">
        <f t="shared" si="4"/>
        <v>213004.01300303824</v>
      </c>
      <c r="N65" s="1">
        <f t="shared" si="5"/>
        <v>16383719.406648029</v>
      </c>
      <c r="O65" s="1">
        <f t="shared" si="6"/>
        <v>0</v>
      </c>
      <c r="P65" s="1">
        <f t="shared" si="7"/>
        <v>0</v>
      </c>
      <c r="Q65" s="1">
        <f t="shared" si="8"/>
        <v>21655475.834759772</v>
      </c>
      <c r="R65" s="1">
        <f t="shared" si="9"/>
        <v>-140073.62084639817</v>
      </c>
      <c r="S65" s="105">
        <f t="shared" si="13"/>
        <v>6.4682772115107409E-3</v>
      </c>
    </row>
    <row r="66" spans="1:19">
      <c r="A66" s="11">
        <f>Dataset!A66</f>
        <v>42856</v>
      </c>
      <c r="B66" s="5">
        <f>Dataset!B66</f>
        <v>2017</v>
      </c>
      <c r="C66" s="5">
        <f>Dataset!C66</f>
        <v>5</v>
      </c>
      <c r="D66" s="5">
        <f>Dataset!N66</f>
        <v>21343525.235506173</v>
      </c>
      <c r="E66" s="5">
        <f>Dataset!AJ66</f>
        <v>143.39999999999995</v>
      </c>
      <c r="F66" s="5">
        <f>Dataset!AO66</f>
        <v>45.5</v>
      </c>
      <c r="G66" s="12">
        <f>Dataset!AY66</f>
        <v>31</v>
      </c>
      <c r="H66" s="195">
        <f>Dataset!BS66</f>
        <v>0</v>
      </c>
      <c r="I66" s="2">
        <f>Dataset!BQ66</f>
        <v>1</v>
      </c>
      <c r="K66" s="12">
        <f t="shared" si="2"/>
        <v>2181647.9519726802</v>
      </c>
      <c r="L66" s="1">
        <f t="shared" si="3"/>
        <v>1575923.5294641161</v>
      </c>
      <c r="M66" s="1">
        <f t="shared" si="4"/>
        <v>914309.67845643789</v>
      </c>
      <c r="N66" s="1">
        <f t="shared" si="5"/>
        <v>16929843.386869632</v>
      </c>
      <c r="O66" s="1">
        <f t="shared" si="6"/>
        <v>0</v>
      </c>
      <c r="P66" s="1">
        <f t="shared" si="7"/>
        <v>-422277.25703087001</v>
      </c>
      <c r="Q66" s="1">
        <f t="shared" si="8"/>
        <v>21179447.289731994</v>
      </c>
      <c r="R66" s="1">
        <f t="shared" ref="R66:R97" si="16">Q66-D66</f>
        <v>-164077.94577417895</v>
      </c>
      <c r="S66" s="105">
        <f t="shared" si="13"/>
        <v>7.7470362436571029E-3</v>
      </c>
    </row>
    <row r="67" spans="1:19">
      <c r="A67" s="11">
        <f>Dataset!A67</f>
        <v>42887</v>
      </c>
      <c r="B67" s="5">
        <f>Dataset!B67</f>
        <v>2017</v>
      </c>
      <c r="C67" s="5">
        <f>Dataset!C67</f>
        <v>6</v>
      </c>
      <c r="D67" s="5">
        <f>Dataset!N67</f>
        <v>21456409.837606173</v>
      </c>
      <c r="E67" s="5">
        <f>Dataset!AJ67</f>
        <v>23</v>
      </c>
      <c r="F67" s="5">
        <f>Dataset!AO67</f>
        <v>153.10000000000002</v>
      </c>
      <c r="G67" s="12">
        <f>Dataset!AY67</f>
        <v>30</v>
      </c>
      <c r="H67" s="195">
        <f>Dataset!BS67</f>
        <v>0</v>
      </c>
      <c r="I67" s="2">
        <f>Dataset!BQ67</f>
        <v>1</v>
      </c>
      <c r="K67" s="12">
        <f t="shared" ref="K67:K121" si="17">$X$9</f>
        <v>2181647.9519726802</v>
      </c>
      <c r="L67" s="1">
        <f t="shared" ref="L67:L121" si="18">E67*$X$10</f>
        <v>252763.18812883322</v>
      </c>
      <c r="M67" s="1">
        <f t="shared" ref="M67:M121" si="19">F67*$X$11</f>
        <v>3076501.3576193554</v>
      </c>
      <c r="N67" s="1">
        <f t="shared" ref="N67:N121" si="20">G67*$X$12</f>
        <v>16383719.406648029</v>
      </c>
      <c r="O67" s="1">
        <f t="shared" ref="O67:O121" si="21">H67*$X$13</f>
        <v>0</v>
      </c>
      <c r="P67" s="1">
        <f t="shared" ref="P67:P121" si="22">I67*$X$14</f>
        <v>-422277.25703087001</v>
      </c>
      <c r="Q67" s="1">
        <f t="shared" ref="Q67:Q121" si="23">SUM(K67:P67)</f>
        <v>21472354.647338029</v>
      </c>
      <c r="R67" s="1">
        <f t="shared" si="16"/>
        <v>15944.809731855989</v>
      </c>
      <c r="S67" s="105">
        <f t="shared" si="13"/>
        <v>7.4257388133409485E-4</v>
      </c>
    </row>
    <row r="68" spans="1:19">
      <c r="A68" s="11">
        <f>Dataset!A68</f>
        <v>42917</v>
      </c>
      <c r="B68" s="5">
        <f>Dataset!B68</f>
        <v>2017</v>
      </c>
      <c r="C68" s="5">
        <f>Dataset!C68</f>
        <v>7</v>
      </c>
      <c r="D68" s="5">
        <f>Dataset!N68</f>
        <v>23459398.766706161</v>
      </c>
      <c r="E68" s="5">
        <f>Dataset!AJ68</f>
        <v>0</v>
      </c>
      <c r="F68" s="5">
        <f>Dataset!AO68</f>
        <v>243.40000000000003</v>
      </c>
      <c r="G68" s="12">
        <f>Dataset!AY68</f>
        <v>31</v>
      </c>
      <c r="H68" s="195">
        <f>Dataset!BS68</f>
        <v>0</v>
      </c>
      <c r="I68" s="2">
        <f>Dataset!BQ68</f>
        <v>1</v>
      </c>
      <c r="K68" s="12">
        <f t="shared" si="17"/>
        <v>2181647.9519726802</v>
      </c>
      <c r="L68" s="1">
        <f t="shared" si="18"/>
        <v>0</v>
      </c>
      <c r="M68" s="1">
        <f t="shared" si="19"/>
        <v>4891054.4117867481</v>
      </c>
      <c r="N68" s="1">
        <f t="shared" si="20"/>
        <v>16929843.386869632</v>
      </c>
      <c r="O68" s="1">
        <f t="shared" si="21"/>
        <v>0</v>
      </c>
      <c r="P68" s="1">
        <f t="shared" si="22"/>
        <v>-422277.25703087001</v>
      </c>
      <c r="Q68" s="1">
        <f t="shared" si="23"/>
        <v>23580268.493598189</v>
      </c>
      <c r="R68" s="1">
        <f t="shared" si="16"/>
        <v>120869.726892028</v>
      </c>
      <c r="S68" s="105">
        <f t="shared" si="13"/>
        <v>5.1258842504207681E-3</v>
      </c>
    </row>
    <row r="69" spans="1:19">
      <c r="A69" s="11">
        <f>Dataset!A69</f>
        <v>42948</v>
      </c>
      <c r="B69" s="5">
        <f>Dataset!B69</f>
        <v>2017</v>
      </c>
      <c r="C69" s="5">
        <f>Dataset!C69</f>
        <v>8</v>
      </c>
      <c r="D69" s="5">
        <f>Dataset!N69</f>
        <v>23176523.818106167</v>
      </c>
      <c r="E69" s="5">
        <f>Dataset!AJ69</f>
        <v>8.6999999999999975</v>
      </c>
      <c r="F69" s="5">
        <f>Dataset!AO69</f>
        <v>207.40000000000006</v>
      </c>
      <c r="G69" s="12">
        <f>Dataset!AY69</f>
        <v>31</v>
      </c>
      <c r="H69" s="195">
        <f>Dataset!BS69</f>
        <v>0</v>
      </c>
      <c r="I69" s="2">
        <f>Dataset!BQ69</f>
        <v>1</v>
      </c>
      <c r="K69" s="12">
        <f t="shared" si="17"/>
        <v>2181647.9519726802</v>
      </c>
      <c r="L69" s="1">
        <f t="shared" si="18"/>
        <v>95610.423335689062</v>
      </c>
      <c r="M69" s="1">
        <f t="shared" si="19"/>
        <v>4167644.5563047314</v>
      </c>
      <c r="N69" s="1">
        <f t="shared" si="20"/>
        <v>16929843.386869632</v>
      </c>
      <c r="O69" s="1">
        <f t="shared" si="21"/>
        <v>0</v>
      </c>
      <c r="P69" s="1">
        <f t="shared" si="22"/>
        <v>-422277.25703087001</v>
      </c>
      <c r="Q69" s="1">
        <f t="shared" si="23"/>
        <v>22952469.061451863</v>
      </c>
      <c r="R69" s="1">
        <f t="shared" si="16"/>
        <v>-224054.75665430352</v>
      </c>
      <c r="S69" s="105">
        <f t="shared" si="13"/>
        <v>9.7616842900182035E-3</v>
      </c>
    </row>
    <row r="70" spans="1:19">
      <c r="A70" s="11">
        <f>Dataset!A70</f>
        <v>42979</v>
      </c>
      <c r="B70" s="5">
        <f>Dataset!B70</f>
        <v>2017</v>
      </c>
      <c r="C70" s="5">
        <f>Dataset!C70</f>
        <v>9</v>
      </c>
      <c r="D70" s="5">
        <f>Dataset!N70</f>
        <v>22015635.273406174</v>
      </c>
      <c r="E70" s="5">
        <f>Dataset!AJ70</f>
        <v>42.7</v>
      </c>
      <c r="F70" s="5">
        <f>Dataset!AO70</f>
        <v>141.9</v>
      </c>
      <c r="G70" s="12">
        <f>Dataset!AY70</f>
        <v>30</v>
      </c>
      <c r="H70" s="195">
        <f>Dataset!BS70</f>
        <v>0</v>
      </c>
      <c r="I70" s="2">
        <f>Dataset!BQ70</f>
        <v>0</v>
      </c>
      <c r="K70" s="12">
        <f t="shared" si="17"/>
        <v>2181647.9519726802</v>
      </c>
      <c r="L70" s="1">
        <f t="shared" si="18"/>
        <v>469260.35361309478</v>
      </c>
      <c r="M70" s="1">
        <f t="shared" si="19"/>
        <v>2851440.5136916162</v>
      </c>
      <c r="N70" s="1">
        <f t="shared" si="20"/>
        <v>16383719.406648029</v>
      </c>
      <c r="O70" s="1">
        <f t="shared" si="21"/>
        <v>0</v>
      </c>
      <c r="P70" s="1">
        <f t="shared" si="22"/>
        <v>0</v>
      </c>
      <c r="Q70" s="1">
        <f t="shared" si="23"/>
        <v>21886068.225925419</v>
      </c>
      <c r="R70" s="1">
        <f t="shared" si="16"/>
        <v>-129567.04748075455</v>
      </c>
      <c r="S70" s="105">
        <f t="shared" si="13"/>
        <v>5.9200696142980248E-3</v>
      </c>
    </row>
    <row r="71" spans="1:19">
      <c r="A71" s="11">
        <f>Dataset!A71</f>
        <v>43009</v>
      </c>
      <c r="B71" s="5">
        <f>Dataset!B71</f>
        <v>2017</v>
      </c>
      <c r="C71" s="5">
        <f>Dataset!C71</f>
        <v>10</v>
      </c>
      <c r="D71" s="5">
        <f>Dataset!N71</f>
        <v>21669350.679506175</v>
      </c>
      <c r="E71" s="5">
        <f>Dataset!AJ71</f>
        <v>120</v>
      </c>
      <c r="F71" s="5">
        <f>Dataset!AO71</f>
        <v>61</v>
      </c>
      <c r="G71" s="12">
        <f>Dataset!AY71</f>
        <v>31</v>
      </c>
      <c r="H71" s="195">
        <f>Dataset!BS71</f>
        <v>0</v>
      </c>
      <c r="I71" s="2">
        <f>Dataset!BQ71</f>
        <v>0</v>
      </c>
      <c r="K71" s="12">
        <f t="shared" si="17"/>
        <v>2181647.9519726802</v>
      </c>
      <c r="L71" s="1">
        <f t="shared" si="18"/>
        <v>1318764.459802608</v>
      </c>
      <c r="M71" s="1">
        <f t="shared" si="19"/>
        <v>1225777.8106778618</v>
      </c>
      <c r="N71" s="1">
        <f t="shared" si="20"/>
        <v>16929843.386869632</v>
      </c>
      <c r="O71" s="1">
        <f t="shared" si="21"/>
        <v>0</v>
      </c>
      <c r="P71" s="1">
        <f t="shared" si="22"/>
        <v>0</v>
      </c>
      <c r="Q71" s="1">
        <f t="shared" si="23"/>
        <v>21656033.609322783</v>
      </c>
      <c r="R71" s="1">
        <f t="shared" si="16"/>
        <v>-13317.070183392614</v>
      </c>
      <c r="S71" s="105">
        <f t="shared" si="13"/>
        <v>6.1493579219694698E-4</v>
      </c>
    </row>
    <row r="72" spans="1:19">
      <c r="A72" s="11">
        <f>Dataset!A72</f>
        <v>43040</v>
      </c>
      <c r="B72" s="5">
        <f>Dataset!B72</f>
        <v>2017</v>
      </c>
      <c r="C72" s="5">
        <f>Dataset!C72</f>
        <v>11</v>
      </c>
      <c r="D72" s="5">
        <f>Dataset!N72</f>
        <v>22762108.165806167</v>
      </c>
      <c r="E72" s="5">
        <f>Dataset!AJ72</f>
        <v>392.29999999999995</v>
      </c>
      <c r="F72" s="5">
        <f>Dataset!AO72</f>
        <v>0</v>
      </c>
      <c r="G72" s="12">
        <f>Dataset!AY72</f>
        <v>30</v>
      </c>
      <c r="H72" s="195">
        <f>Dataset!BS72</f>
        <v>0</v>
      </c>
      <c r="I72" s="2">
        <f>Dataset!BQ72</f>
        <v>0</v>
      </c>
      <c r="K72" s="12">
        <f t="shared" si="17"/>
        <v>2181647.9519726802</v>
      </c>
      <c r="L72" s="1">
        <f t="shared" si="18"/>
        <v>4311260.8131713588</v>
      </c>
      <c r="M72" s="1">
        <f t="shared" si="19"/>
        <v>0</v>
      </c>
      <c r="N72" s="1">
        <f t="shared" si="20"/>
        <v>16383719.406648029</v>
      </c>
      <c r="O72" s="1">
        <f t="shared" si="21"/>
        <v>0</v>
      </c>
      <c r="P72" s="1">
        <f t="shared" si="22"/>
        <v>0</v>
      </c>
      <c r="Q72" s="1">
        <f t="shared" si="23"/>
        <v>22876628.171792068</v>
      </c>
      <c r="R72" s="1">
        <f t="shared" si="16"/>
        <v>114520.00598590076</v>
      </c>
      <c r="S72" s="105">
        <f t="shared" si="13"/>
        <v>5.0059827491146262E-3</v>
      </c>
    </row>
    <row r="73" spans="1:19">
      <c r="A73" s="11">
        <f>Dataset!A73</f>
        <v>43070</v>
      </c>
      <c r="B73" s="5">
        <f>Dataset!B73</f>
        <v>2017</v>
      </c>
      <c r="C73" s="5">
        <f>Dataset!C73</f>
        <v>12</v>
      </c>
      <c r="D73" s="5">
        <f>Dataset!N73</f>
        <v>25855325.20760617</v>
      </c>
      <c r="E73" s="5">
        <f>Dataset!AJ73</f>
        <v>716.1</v>
      </c>
      <c r="F73" s="5">
        <f>Dataset!AO73</f>
        <v>0</v>
      </c>
      <c r="G73" s="12">
        <f>Dataset!AY73</f>
        <v>31</v>
      </c>
      <c r="H73" s="195">
        <f>Dataset!BS73</f>
        <v>0</v>
      </c>
      <c r="I73" s="2">
        <f>Dataset!BQ73</f>
        <v>0</v>
      </c>
      <c r="K73" s="12">
        <f t="shared" si="17"/>
        <v>2181647.9519726802</v>
      </c>
      <c r="L73" s="1">
        <f t="shared" si="18"/>
        <v>7869726.9138720641</v>
      </c>
      <c r="M73" s="1">
        <f t="shared" si="19"/>
        <v>0</v>
      </c>
      <c r="N73" s="1">
        <f t="shared" si="20"/>
        <v>16929843.386869632</v>
      </c>
      <c r="O73" s="1">
        <f t="shared" si="21"/>
        <v>0</v>
      </c>
      <c r="P73" s="1">
        <f t="shared" si="22"/>
        <v>0</v>
      </c>
      <c r="Q73" s="1">
        <f t="shared" si="23"/>
        <v>26981218.252714377</v>
      </c>
      <c r="R73" s="1">
        <f t="shared" si="16"/>
        <v>1125893.0451082066</v>
      </c>
      <c r="S73" s="105">
        <f t="shared" si="13"/>
        <v>4.1728769789516042E-2</v>
      </c>
    </row>
    <row r="74" spans="1:19">
      <c r="A74" s="11">
        <f>Dataset!A74</f>
        <v>43101</v>
      </c>
      <c r="B74" s="5">
        <f>Dataset!B74</f>
        <v>2018</v>
      </c>
      <c r="C74" s="5">
        <f>Dataset!C74</f>
        <v>1</v>
      </c>
      <c r="D74" s="5">
        <f>Dataset!N74</f>
        <v>28110936.860967282</v>
      </c>
      <c r="E74" s="5">
        <f>Dataset!AJ74</f>
        <v>751.6</v>
      </c>
      <c r="F74" s="5">
        <f>Dataset!AO74</f>
        <v>0</v>
      </c>
      <c r="G74" s="12">
        <f>Dataset!AY74</f>
        <v>31</v>
      </c>
      <c r="H74" s="195">
        <f>Dataset!BS74</f>
        <v>0</v>
      </c>
      <c r="I74" s="2">
        <f>Dataset!BQ74</f>
        <v>0</v>
      </c>
      <c r="K74" s="12">
        <f t="shared" si="17"/>
        <v>2181647.9519726802</v>
      </c>
      <c r="L74" s="1">
        <f t="shared" si="18"/>
        <v>8259861.3998970026</v>
      </c>
      <c r="M74" s="1">
        <f t="shared" si="19"/>
        <v>0</v>
      </c>
      <c r="N74" s="1">
        <f t="shared" si="20"/>
        <v>16929843.386869632</v>
      </c>
      <c r="O74" s="1">
        <f t="shared" si="21"/>
        <v>0</v>
      </c>
      <c r="P74" s="1">
        <f t="shared" si="22"/>
        <v>0</v>
      </c>
      <c r="Q74" s="1">
        <f t="shared" si="23"/>
        <v>27371352.738739315</v>
      </c>
      <c r="R74" s="1">
        <f t="shared" si="16"/>
        <v>-739584.12222796679</v>
      </c>
      <c r="S74" s="105">
        <f t="shared" si="13"/>
        <v>2.7020371601189301E-2</v>
      </c>
    </row>
    <row r="75" spans="1:19">
      <c r="A75" s="11">
        <f>Dataset!A75</f>
        <v>43132</v>
      </c>
      <c r="B75" s="5">
        <f>Dataset!B75</f>
        <v>2018</v>
      </c>
      <c r="C75" s="5">
        <f>Dataset!C75</f>
        <v>2</v>
      </c>
      <c r="D75" s="5">
        <f>Dataset!N75</f>
        <v>23913080.848067276</v>
      </c>
      <c r="E75" s="5">
        <f>Dataset!AJ75</f>
        <v>543.30000000000007</v>
      </c>
      <c r="F75" s="5">
        <f>Dataset!AO75</f>
        <v>0</v>
      </c>
      <c r="G75" s="12">
        <f>Dataset!AY75</f>
        <v>28</v>
      </c>
      <c r="H75" s="195">
        <f>Dataset!BS75</f>
        <v>0</v>
      </c>
      <c r="I75" s="2">
        <f>Dataset!BQ75</f>
        <v>0</v>
      </c>
      <c r="K75" s="12">
        <f t="shared" si="17"/>
        <v>2181647.9519726802</v>
      </c>
      <c r="L75" s="1">
        <f t="shared" si="18"/>
        <v>5970706.0917563094</v>
      </c>
      <c r="M75" s="1">
        <f t="shared" si="19"/>
        <v>0</v>
      </c>
      <c r="N75" s="1">
        <f t="shared" si="20"/>
        <v>15291471.446204826</v>
      </c>
      <c r="O75" s="1">
        <f t="shared" si="21"/>
        <v>0</v>
      </c>
      <c r="P75" s="1">
        <f t="shared" si="22"/>
        <v>0</v>
      </c>
      <c r="Q75" s="1">
        <f t="shared" si="23"/>
        <v>23443825.489933815</v>
      </c>
      <c r="R75" s="1">
        <f t="shared" si="16"/>
        <v>-469255.35813346133</v>
      </c>
      <c r="S75" s="105">
        <f t="shared" si="13"/>
        <v>2.0016159834279082E-2</v>
      </c>
    </row>
    <row r="76" spans="1:19">
      <c r="A76" s="11">
        <f>Dataset!A76</f>
        <v>43160</v>
      </c>
      <c r="B76" s="5">
        <f>Dataset!B76</f>
        <v>2018</v>
      </c>
      <c r="C76" s="5">
        <f>Dataset!C76</f>
        <v>3</v>
      </c>
      <c r="D76" s="5">
        <f>Dataset!N76</f>
        <v>24741011.431367282</v>
      </c>
      <c r="E76" s="5">
        <f>Dataset!AJ76</f>
        <v>517</v>
      </c>
      <c r="F76" s="5">
        <f>Dataset!AO76</f>
        <v>0</v>
      </c>
      <c r="G76" s="12">
        <f>Dataset!AY76</f>
        <v>31</v>
      </c>
      <c r="H76" s="195">
        <f>Dataset!BS76</f>
        <v>0</v>
      </c>
      <c r="I76" s="2">
        <f>Dataset!BQ76</f>
        <v>0</v>
      </c>
      <c r="K76" s="12">
        <f t="shared" si="17"/>
        <v>2181647.9519726802</v>
      </c>
      <c r="L76" s="1">
        <f t="shared" si="18"/>
        <v>5681676.8809829028</v>
      </c>
      <c r="M76" s="1">
        <f t="shared" si="19"/>
        <v>0</v>
      </c>
      <c r="N76" s="1">
        <f t="shared" si="20"/>
        <v>16929843.386869632</v>
      </c>
      <c r="O76" s="1">
        <f t="shared" si="21"/>
        <v>0</v>
      </c>
      <c r="P76" s="1">
        <f t="shared" si="22"/>
        <v>0</v>
      </c>
      <c r="Q76" s="1">
        <f t="shared" si="23"/>
        <v>24793168.219825216</v>
      </c>
      <c r="R76" s="1">
        <f t="shared" si="16"/>
        <v>52156.788457933813</v>
      </c>
      <c r="S76" s="105">
        <f t="shared" si="13"/>
        <v>2.1036758188986912E-3</v>
      </c>
    </row>
    <row r="77" spans="1:19">
      <c r="A77" s="11">
        <f>Dataset!A77</f>
        <v>43191</v>
      </c>
      <c r="B77" s="5">
        <f>Dataset!B77</f>
        <v>2018</v>
      </c>
      <c r="C77" s="5">
        <f>Dataset!C77</f>
        <v>4</v>
      </c>
      <c r="D77" s="5">
        <f>Dataset!N77</f>
        <v>22660428.78206728</v>
      </c>
      <c r="E77" s="5">
        <f>Dataset!AJ77</f>
        <v>392.79999999999995</v>
      </c>
      <c r="F77" s="5">
        <f>Dataset!AO77</f>
        <v>0</v>
      </c>
      <c r="G77" s="12">
        <f>Dataset!AY77</f>
        <v>30</v>
      </c>
      <c r="H77" s="195">
        <f>Dataset!BS77</f>
        <v>0</v>
      </c>
      <c r="I77" s="2">
        <f>Dataset!BQ77</f>
        <v>0</v>
      </c>
      <c r="K77" s="12">
        <f t="shared" si="17"/>
        <v>2181647.9519726802</v>
      </c>
      <c r="L77" s="1">
        <f t="shared" si="18"/>
        <v>4316755.6650872035</v>
      </c>
      <c r="M77" s="1">
        <f t="shared" si="19"/>
        <v>0</v>
      </c>
      <c r="N77" s="1">
        <f t="shared" si="20"/>
        <v>16383719.406648029</v>
      </c>
      <c r="O77" s="1">
        <f t="shared" si="21"/>
        <v>0</v>
      </c>
      <c r="P77" s="1">
        <f t="shared" si="22"/>
        <v>0</v>
      </c>
      <c r="Q77" s="1">
        <f t="shared" si="23"/>
        <v>22882123.023707911</v>
      </c>
      <c r="R77" s="1">
        <f t="shared" si="16"/>
        <v>221694.24164063111</v>
      </c>
      <c r="S77" s="105">
        <f t="shared" si="13"/>
        <v>9.6885346438761906E-3</v>
      </c>
    </row>
    <row r="78" spans="1:19">
      <c r="A78" s="11">
        <f>Dataset!A78</f>
        <v>43221</v>
      </c>
      <c r="B78" s="5">
        <f>Dataset!B78</f>
        <v>2018</v>
      </c>
      <c r="C78" s="5">
        <f>Dataset!C78</f>
        <v>5</v>
      </c>
      <c r="D78" s="5">
        <f>Dataset!N78</f>
        <v>21381140.530267276</v>
      </c>
      <c r="E78" s="5">
        <f>Dataset!AJ78</f>
        <v>93.200000000000017</v>
      </c>
      <c r="F78" s="5">
        <f>Dataset!AO78</f>
        <v>74.2</v>
      </c>
      <c r="G78" s="12">
        <f>Dataset!AY78</f>
        <v>31</v>
      </c>
      <c r="H78" s="195">
        <f>Dataset!BS78</f>
        <v>0</v>
      </c>
      <c r="I78" s="2">
        <f>Dataset!BQ78</f>
        <v>1</v>
      </c>
      <c r="K78" s="12">
        <f t="shared" si="17"/>
        <v>2181647.9519726802</v>
      </c>
      <c r="L78" s="1">
        <f t="shared" si="18"/>
        <v>1024240.3971133592</v>
      </c>
      <c r="M78" s="1">
        <f t="shared" si="19"/>
        <v>1491028.0910212682</v>
      </c>
      <c r="N78" s="1">
        <f t="shared" si="20"/>
        <v>16929843.386869632</v>
      </c>
      <c r="O78" s="1">
        <f t="shared" si="21"/>
        <v>0</v>
      </c>
      <c r="P78" s="1">
        <f t="shared" si="22"/>
        <v>-422277.25703087001</v>
      </c>
      <c r="Q78" s="1">
        <f t="shared" si="23"/>
        <v>21204482.569946069</v>
      </c>
      <c r="R78" s="1">
        <f t="shared" si="16"/>
        <v>-176657.9603212066</v>
      </c>
      <c r="S78" s="105">
        <f t="shared" si="13"/>
        <v>8.3311610994738789E-3</v>
      </c>
    </row>
    <row r="79" spans="1:19">
      <c r="A79" s="11">
        <f>Dataset!A79</f>
        <v>43252</v>
      </c>
      <c r="B79" s="5">
        <f>Dataset!B79</f>
        <v>2018</v>
      </c>
      <c r="C79" s="5">
        <f>Dataset!C79</f>
        <v>6</v>
      </c>
      <c r="D79" s="5">
        <f>Dataset!N79</f>
        <v>21859055.527767282</v>
      </c>
      <c r="E79" s="5">
        <f>Dataset!AJ79</f>
        <v>18.900000000000002</v>
      </c>
      <c r="F79" s="5">
        <f>Dataset!AO79</f>
        <v>144.9</v>
      </c>
      <c r="G79" s="12">
        <f>Dataset!AY79</f>
        <v>30</v>
      </c>
      <c r="H79" s="195">
        <f>Dataset!BS79</f>
        <v>0</v>
      </c>
      <c r="I79" s="2">
        <f>Dataset!BQ79</f>
        <v>1</v>
      </c>
      <c r="K79" s="12">
        <f t="shared" si="17"/>
        <v>2181647.9519726802</v>
      </c>
      <c r="L79" s="1">
        <f t="shared" si="18"/>
        <v>207705.40241891079</v>
      </c>
      <c r="M79" s="1">
        <f t="shared" si="19"/>
        <v>2911724.6683151177</v>
      </c>
      <c r="N79" s="1">
        <f t="shared" si="20"/>
        <v>16383719.406648029</v>
      </c>
      <c r="O79" s="1">
        <f t="shared" si="21"/>
        <v>0</v>
      </c>
      <c r="P79" s="1">
        <f t="shared" si="22"/>
        <v>-422277.25703087001</v>
      </c>
      <c r="Q79" s="1">
        <f t="shared" si="23"/>
        <v>21262520.172323868</v>
      </c>
      <c r="R79" s="1">
        <f t="shared" si="16"/>
        <v>-596535.3554434143</v>
      </c>
      <c r="S79" s="105">
        <f t="shared" si="13"/>
        <v>2.8055722022071881E-2</v>
      </c>
    </row>
    <row r="80" spans="1:19">
      <c r="A80" s="11">
        <f>Dataset!A80</f>
        <v>43282</v>
      </c>
      <c r="B80" s="5">
        <f>Dataset!B80</f>
        <v>2018</v>
      </c>
      <c r="C80" s="5">
        <f>Dataset!C80</f>
        <v>7</v>
      </c>
      <c r="D80" s="5">
        <f>Dataset!N80</f>
        <v>24810455.543867283</v>
      </c>
      <c r="E80" s="5">
        <f>Dataset!AJ80</f>
        <v>0</v>
      </c>
      <c r="F80" s="5">
        <f>Dataset!AO80</f>
        <v>303.59999999999985</v>
      </c>
      <c r="G80" s="12">
        <f>Dataset!AY80</f>
        <v>31</v>
      </c>
      <c r="H80" s="195">
        <f>Dataset!BS80</f>
        <v>0</v>
      </c>
      <c r="I80" s="2">
        <f>Dataset!BQ80</f>
        <v>1</v>
      </c>
      <c r="K80" s="12">
        <f t="shared" si="17"/>
        <v>2181647.9519726802</v>
      </c>
      <c r="L80" s="1">
        <f t="shared" si="18"/>
        <v>0</v>
      </c>
      <c r="M80" s="1">
        <f t="shared" si="19"/>
        <v>6100756.4478983385</v>
      </c>
      <c r="N80" s="1">
        <f t="shared" si="20"/>
        <v>16929843.386869632</v>
      </c>
      <c r="O80" s="1">
        <f t="shared" si="21"/>
        <v>0</v>
      </c>
      <c r="P80" s="1">
        <f t="shared" si="22"/>
        <v>-422277.25703087001</v>
      </c>
      <c r="Q80" s="1">
        <f t="shared" si="23"/>
        <v>24789970.529709779</v>
      </c>
      <c r="R80" s="1">
        <f t="shared" si="16"/>
        <v>-20485.014157503843</v>
      </c>
      <c r="S80" s="105">
        <f t="shared" si="13"/>
        <v>8.2634282009143095E-4</v>
      </c>
    </row>
    <row r="81" spans="1:19">
      <c r="A81" s="11">
        <f>Dataset!A81</f>
        <v>43313</v>
      </c>
      <c r="B81" s="5">
        <f>Dataset!B81</f>
        <v>2018</v>
      </c>
      <c r="C81" s="5">
        <f>Dataset!C81</f>
        <v>8</v>
      </c>
      <c r="D81" s="5">
        <f>Dataset!N81</f>
        <v>25037297.21336728</v>
      </c>
      <c r="E81" s="5">
        <f>Dataset!AJ81</f>
        <v>0</v>
      </c>
      <c r="F81" s="5">
        <f>Dataset!AO81</f>
        <v>300.60000000000002</v>
      </c>
      <c r="G81" s="12">
        <f>Dataset!AY81</f>
        <v>31</v>
      </c>
      <c r="H81" s="195">
        <f>Dataset!BS81</f>
        <v>0</v>
      </c>
      <c r="I81" s="2">
        <f>Dataset!BQ81</f>
        <v>1</v>
      </c>
      <c r="K81" s="12">
        <f t="shared" si="17"/>
        <v>2181647.9519726802</v>
      </c>
      <c r="L81" s="1">
        <f t="shared" si="18"/>
        <v>0</v>
      </c>
      <c r="M81" s="1">
        <f t="shared" si="19"/>
        <v>6040472.2932748413</v>
      </c>
      <c r="N81" s="1">
        <f t="shared" si="20"/>
        <v>16929843.386869632</v>
      </c>
      <c r="O81" s="1">
        <f t="shared" si="21"/>
        <v>0</v>
      </c>
      <c r="P81" s="1">
        <f t="shared" si="22"/>
        <v>-422277.25703087001</v>
      </c>
      <c r="Q81" s="1">
        <f t="shared" si="23"/>
        <v>24729686.375086281</v>
      </c>
      <c r="R81" s="1">
        <f t="shared" si="16"/>
        <v>-307610.83828099817</v>
      </c>
      <c r="S81" s="105">
        <f t="shared" si="13"/>
        <v>1.2438930021809664E-2</v>
      </c>
    </row>
    <row r="82" spans="1:19">
      <c r="A82" s="11">
        <f>Dataset!A82</f>
        <v>43344</v>
      </c>
      <c r="B82" s="5">
        <f>Dataset!B82</f>
        <v>2018</v>
      </c>
      <c r="C82" s="5">
        <f>Dataset!C82</f>
        <v>9</v>
      </c>
      <c r="D82" s="5">
        <f>Dataset!N82</f>
        <v>22352119.82716728</v>
      </c>
      <c r="E82" s="5">
        <f>Dataset!AJ82</f>
        <v>43.999999999999993</v>
      </c>
      <c r="F82" s="5">
        <f>Dataset!AO82</f>
        <v>164.39999999999995</v>
      </c>
      <c r="G82" s="12">
        <f>Dataset!AY82</f>
        <v>30</v>
      </c>
      <c r="H82" s="195">
        <f>Dataset!BS82</f>
        <v>0</v>
      </c>
      <c r="I82" s="2">
        <f>Dataset!BQ82</f>
        <v>0</v>
      </c>
      <c r="K82" s="12">
        <f t="shared" si="17"/>
        <v>2181647.9519726802</v>
      </c>
      <c r="L82" s="1">
        <f t="shared" si="18"/>
        <v>483546.96859428956</v>
      </c>
      <c r="M82" s="1">
        <f t="shared" si="19"/>
        <v>3303571.6733678756</v>
      </c>
      <c r="N82" s="1">
        <f t="shared" si="20"/>
        <v>16383719.406648029</v>
      </c>
      <c r="O82" s="1">
        <f t="shared" si="21"/>
        <v>0</v>
      </c>
      <c r="P82" s="1">
        <f t="shared" si="22"/>
        <v>0</v>
      </c>
      <c r="Q82" s="1">
        <f t="shared" si="23"/>
        <v>22352486.000582874</v>
      </c>
      <c r="R82" s="1">
        <f t="shared" si="16"/>
        <v>366.17341559380293</v>
      </c>
      <c r="S82" s="105">
        <f t="shared" si="13"/>
        <v>1.6381775860826148E-5</v>
      </c>
    </row>
    <row r="83" spans="1:19">
      <c r="A83" s="11">
        <f>Dataset!A83</f>
        <v>43374</v>
      </c>
      <c r="B83" s="5">
        <f>Dataset!B83</f>
        <v>2018</v>
      </c>
      <c r="C83" s="5">
        <f>Dataset!C83</f>
        <v>10</v>
      </c>
      <c r="D83" s="5">
        <f>Dataset!N83</f>
        <v>22308372.475967281</v>
      </c>
      <c r="E83" s="5">
        <f>Dataset!AJ83</f>
        <v>247.99999999999994</v>
      </c>
      <c r="F83" s="5">
        <f>Dataset!AO83</f>
        <v>24.700000000000003</v>
      </c>
      <c r="G83" s="12">
        <f>Dataset!AY83</f>
        <v>31</v>
      </c>
      <c r="H83" s="195">
        <f>Dataset!BS83</f>
        <v>0</v>
      </c>
      <c r="I83" s="2">
        <f>Dataset!BQ83</f>
        <v>0</v>
      </c>
      <c r="K83" s="12">
        <f t="shared" si="17"/>
        <v>2181647.9519726802</v>
      </c>
      <c r="L83" s="1">
        <f t="shared" si="18"/>
        <v>2725446.5502587226</v>
      </c>
      <c r="M83" s="1">
        <f t="shared" si="19"/>
        <v>496339.53973349492</v>
      </c>
      <c r="N83" s="1">
        <f t="shared" si="20"/>
        <v>16929843.386869632</v>
      </c>
      <c r="O83" s="1">
        <f t="shared" si="21"/>
        <v>0</v>
      </c>
      <c r="P83" s="1">
        <f t="shared" si="22"/>
        <v>0</v>
      </c>
      <c r="Q83" s="1">
        <f t="shared" si="23"/>
        <v>22333277.428834528</v>
      </c>
      <c r="R83" s="1">
        <f t="shared" si="16"/>
        <v>24904.952867247164</v>
      </c>
      <c r="S83" s="105">
        <f t="shared" si="13"/>
        <v>1.115149934737852E-3</v>
      </c>
    </row>
    <row r="84" spans="1:19">
      <c r="A84" s="11">
        <f>Dataset!A84</f>
        <v>43405</v>
      </c>
      <c r="B84" s="5">
        <f>Dataset!B84</f>
        <v>2018</v>
      </c>
      <c r="C84" s="5">
        <f>Dataset!C84</f>
        <v>11</v>
      </c>
      <c r="D84" s="5">
        <f>Dataset!N84</f>
        <v>23539097.562667284</v>
      </c>
      <c r="E84" s="5">
        <f>Dataset!AJ84</f>
        <v>452.40000000000003</v>
      </c>
      <c r="F84" s="5">
        <f>Dataset!AO84</f>
        <v>0</v>
      </c>
      <c r="G84" s="12">
        <f>Dataset!AY84</f>
        <v>30</v>
      </c>
      <c r="H84" s="195">
        <f>Dataset!BS84</f>
        <v>0</v>
      </c>
      <c r="I84" s="2">
        <f>Dataset!BQ84</f>
        <v>0</v>
      </c>
      <c r="K84" s="12">
        <f t="shared" si="17"/>
        <v>2181647.9519726802</v>
      </c>
      <c r="L84" s="1">
        <f t="shared" si="18"/>
        <v>4971742.0134558333</v>
      </c>
      <c r="M84" s="1">
        <f t="shared" si="19"/>
        <v>0</v>
      </c>
      <c r="N84" s="1">
        <f t="shared" si="20"/>
        <v>16383719.406648029</v>
      </c>
      <c r="O84" s="1">
        <f t="shared" si="21"/>
        <v>0</v>
      </c>
      <c r="P84" s="1">
        <f t="shared" si="22"/>
        <v>0</v>
      </c>
      <c r="Q84" s="1">
        <f t="shared" si="23"/>
        <v>23537109.372076541</v>
      </c>
      <c r="R84" s="1">
        <f t="shared" si="16"/>
        <v>-1988.1905907429755</v>
      </c>
      <c r="S84" s="105">
        <f t="shared" si="13"/>
        <v>8.4470465736191173E-5</v>
      </c>
    </row>
    <row r="85" spans="1:19">
      <c r="A85" s="11">
        <f>Dataset!A85</f>
        <v>43435</v>
      </c>
      <c r="B85" s="5">
        <f>Dataset!B85</f>
        <v>2018</v>
      </c>
      <c r="C85" s="5">
        <f>Dataset!C85</f>
        <v>12</v>
      </c>
      <c r="D85" s="5">
        <f>Dataset!N85</f>
        <v>25106733.411467277</v>
      </c>
      <c r="E85" s="5">
        <f>Dataset!AJ85</f>
        <v>561.5</v>
      </c>
      <c r="F85" s="5">
        <f>Dataset!AO85</f>
        <v>0</v>
      </c>
      <c r="G85" s="12">
        <f>Dataset!AY85</f>
        <v>31</v>
      </c>
      <c r="H85" s="195">
        <f>Dataset!BS85</f>
        <v>0</v>
      </c>
      <c r="I85" s="2">
        <f>Dataset!BQ85</f>
        <v>0</v>
      </c>
      <c r="K85" s="12">
        <f t="shared" si="17"/>
        <v>2181647.9519726802</v>
      </c>
      <c r="L85" s="1">
        <f t="shared" si="18"/>
        <v>6170718.7014930369</v>
      </c>
      <c r="M85" s="1">
        <f t="shared" si="19"/>
        <v>0</v>
      </c>
      <c r="N85" s="1">
        <f t="shared" si="20"/>
        <v>16929843.386869632</v>
      </c>
      <c r="O85" s="1">
        <f t="shared" si="21"/>
        <v>0</v>
      </c>
      <c r="P85" s="1">
        <f t="shared" si="22"/>
        <v>0</v>
      </c>
      <c r="Q85" s="1">
        <f t="shared" si="23"/>
        <v>25282210.04033535</v>
      </c>
      <c r="R85" s="1">
        <f t="shared" si="16"/>
        <v>175476.62886807323</v>
      </c>
      <c r="S85" s="105">
        <f t="shared" si="13"/>
        <v>6.940715569885585E-3</v>
      </c>
    </row>
    <row r="86" spans="1:19">
      <c r="A86" s="11">
        <f>Dataset!A86</f>
        <v>43466</v>
      </c>
      <c r="B86" s="5">
        <f>Dataset!B86</f>
        <v>2019</v>
      </c>
      <c r="C86" s="5">
        <f>Dataset!C86</f>
        <v>1</v>
      </c>
      <c r="D86" s="5">
        <f>Dataset!N86</f>
        <v>27746431.887743346</v>
      </c>
      <c r="E86" s="5">
        <f>Dataset!AJ86</f>
        <v>758.80000000000018</v>
      </c>
      <c r="F86" s="5">
        <f>Dataset!AO86</f>
        <v>0</v>
      </c>
      <c r="G86" s="12">
        <f>Dataset!AY86</f>
        <v>31</v>
      </c>
      <c r="H86" s="195">
        <f>Dataset!BS86</f>
        <v>0</v>
      </c>
      <c r="I86" s="2">
        <f>Dataset!BQ86</f>
        <v>0</v>
      </c>
      <c r="K86" s="12">
        <f t="shared" si="17"/>
        <v>2181647.9519726802</v>
      </c>
      <c r="L86" s="1">
        <f t="shared" si="18"/>
        <v>8338987.2674851604</v>
      </c>
      <c r="M86" s="1">
        <f t="shared" si="19"/>
        <v>0</v>
      </c>
      <c r="N86" s="1">
        <f t="shared" si="20"/>
        <v>16929843.386869632</v>
      </c>
      <c r="O86" s="1">
        <f t="shared" si="21"/>
        <v>0</v>
      </c>
      <c r="P86" s="1">
        <f t="shared" si="22"/>
        <v>0</v>
      </c>
      <c r="Q86" s="1">
        <f t="shared" si="23"/>
        <v>27450478.606327474</v>
      </c>
      <c r="R86" s="1">
        <f t="shared" si="16"/>
        <v>-295953.28141587228</v>
      </c>
      <c r="S86" s="105">
        <f t="shared" si="13"/>
        <v>1.0781352327593063E-2</v>
      </c>
    </row>
    <row r="87" spans="1:19">
      <c r="A87" s="11">
        <f>Dataset!A87</f>
        <v>43497</v>
      </c>
      <c r="B87" s="5">
        <f>Dataset!B87</f>
        <v>2019</v>
      </c>
      <c r="C87" s="5">
        <f>Dataset!C87</f>
        <v>2</v>
      </c>
      <c r="D87" s="5">
        <f>Dataset!N87</f>
        <v>24478258.412378345</v>
      </c>
      <c r="E87" s="5">
        <f>Dataset!AJ87</f>
        <v>612.09999999999991</v>
      </c>
      <c r="F87" s="5">
        <f>Dataset!AO87</f>
        <v>0</v>
      </c>
      <c r="G87" s="12">
        <f>Dataset!AY87</f>
        <v>28</v>
      </c>
      <c r="H87" s="195">
        <f>Dataset!BS87</f>
        <v>0</v>
      </c>
      <c r="I87" s="2">
        <f>Dataset!BQ87</f>
        <v>0</v>
      </c>
      <c r="K87" s="12">
        <f t="shared" si="17"/>
        <v>2181647.9519726802</v>
      </c>
      <c r="L87" s="1">
        <f t="shared" si="18"/>
        <v>6726797.7153764693</v>
      </c>
      <c r="M87" s="1">
        <f t="shared" si="19"/>
        <v>0</v>
      </c>
      <c r="N87" s="1">
        <f t="shared" si="20"/>
        <v>15291471.446204826</v>
      </c>
      <c r="O87" s="1">
        <f t="shared" si="21"/>
        <v>0</v>
      </c>
      <c r="P87" s="1">
        <f t="shared" si="22"/>
        <v>0</v>
      </c>
      <c r="Q87" s="1">
        <f t="shared" si="23"/>
        <v>24199917.113553975</v>
      </c>
      <c r="R87" s="1">
        <f t="shared" si="16"/>
        <v>-278341.29882436991</v>
      </c>
      <c r="S87" s="105">
        <f t="shared" si="13"/>
        <v>1.1501745957157661E-2</v>
      </c>
    </row>
    <row r="88" spans="1:19">
      <c r="A88" s="11">
        <f>Dataset!A88</f>
        <v>43525</v>
      </c>
      <c r="B88" s="5">
        <f>Dataset!B88</f>
        <v>2019</v>
      </c>
      <c r="C88" s="5">
        <f>Dataset!C88</f>
        <v>3</v>
      </c>
      <c r="D88" s="5">
        <f>Dataset!N88</f>
        <v>25117630.199547343</v>
      </c>
      <c r="E88" s="5">
        <f>Dataset!AJ88</f>
        <v>573.49999999999989</v>
      </c>
      <c r="F88" s="5">
        <f>Dataset!AO88</f>
        <v>0</v>
      </c>
      <c r="G88" s="12">
        <f>Dataset!AY88</f>
        <v>31</v>
      </c>
      <c r="H88" s="195">
        <f>Dataset!BS88</f>
        <v>0</v>
      </c>
      <c r="I88" s="2">
        <f>Dataset!BQ88</f>
        <v>0</v>
      </c>
      <c r="K88" s="12">
        <f t="shared" si="17"/>
        <v>2181647.9519726802</v>
      </c>
      <c r="L88" s="1">
        <f t="shared" si="18"/>
        <v>6302595.1474732971</v>
      </c>
      <c r="M88" s="1">
        <f t="shared" si="19"/>
        <v>0</v>
      </c>
      <c r="N88" s="1">
        <f t="shared" si="20"/>
        <v>16929843.386869632</v>
      </c>
      <c r="O88" s="1">
        <f t="shared" si="21"/>
        <v>0</v>
      </c>
      <c r="P88" s="1">
        <f t="shared" si="22"/>
        <v>0</v>
      </c>
      <c r="Q88" s="1">
        <f t="shared" si="23"/>
        <v>25414086.486315608</v>
      </c>
      <c r="R88" s="1">
        <f t="shared" si="16"/>
        <v>296456.28676826507</v>
      </c>
      <c r="S88" s="105">
        <f t="shared" si="13"/>
        <v>1.1665038085389929E-2</v>
      </c>
    </row>
    <row r="89" spans="1:19">
      <c r="A89" s="11">
        <f>Dataset!A89</f>
        <v>43556</v>
      </c>
      <c r="B89" s="5">
        <f>Dataset!B89</f>
        <v>2019</v>
      </c>
      <c r="C89" s="5">
        <f>Dataset!C89</f>
        <v>4</v>
      </c>
      <c r="D89" s="5">
        <f>Dataset!N89</f>
        <v>21701191.155090347</v>
      </c>
      <c r="E89" s="5">
        <f>Dataset!AJ89</f>
        <v>320.19999999999993</v>
      </c>
      <c r="F89" s="5">
        <f>Dataset!AO89</f>
        <v>0</v>
      </c>
      <c r="G89" s="12">
        <f>Dataset!AY89</f>
        <v>30</v>
      </c>
      <c r="H89" s="195">
        <f>Dataset!BS89</f>
        <v>0</v>
      </c>
      <c r="I89" s="2">
        <f>Dataset!BQ89</f>
        <v>0</v>
      </c>
      <c r="K89" s="12">
        <f t="shared" si="17"/>
        <v>2181647.9519726802</v>
      </c>
      <c r="L89" s="1">
        <f t="shared" si="18"/>
        <v>3518903.166906625</v>
      </c>
      <c r="M89" s="1">
        <f t="shared" si="19"/>
        <v>0</v>
      </c>
      <c r="N89" s="1">
        <f t="shared" si="20"/>
        <v>16383719.406648029</v>
      </c>
      <c r="O89" s="1">
        <f t="shared" si="21"/>
        <v>0</v>
      </c>
      <c r="P89" s="1">
        <f t="shared" si="22"/>
        <v>0</v>
      </c>
      <c r="Q89" s="1">
        <f t="shared" si="23"/>
        <v>22084270.525527336</v>
      </c>
      <c r="R89" s="1">
        <f t="shared" si="16"/>
        <v>383079.37043698877</v>
      </c>
      <c r="S89" s="105">
        <f t="shared" si="13"/>
        <v>1.7346254203605464E-2</v>
      </c>
    </row>
    <row r="90" spans="1:19">
      <c r="A90" s="11">
        <f>Dataset!A90</f>
        <v>43586</v>
      </c>
      <c r="B90" s="5">
        <f>Dataset!B90</f>
        <v>2019</v>
      </c>
      <c r="C90" s="5">
        <f>Dataset!C90</f>
        <v>5</v>
      </c>
      <c r="D90" s="5">
        <f>Dataset!N90</f>
        <v>20852273.979842342</v>
      </c>
      <c r="E90" s="5">
        <f>Dataset!AJ90</f>
        <v>166.79999999999995</v>
      </c>
      <c r="F90" s="5">
        <f>Dataset!AO90</f>
        <v>22.9</v>
      </c>
      <c r="G90" s="12">
        <f>Dataset!AY90</f>
        <v>31</v>
      </c>
      <c r="H90" s="195">
        <f>Dataset!BS90</f>
        <v>0</v>
      </c>
      <c r="I90" s="2">
        <f>Dataset!BQ90</f>
        <v>1</v>
      </c>
      <c r="K90" s="12">
        <f t="shared" si="17"/>
        <v>2181647.9519726802</v>
      </c>
      <c r="L90" s="1">
        <f t="shared" si="18"/>
        <v>1833082.5991256249</v>
      </c>
      <c r="M90" s="1">
        <f t="shared" si="19"/>
        <v>460169.04695939401</v>
      </c>
      <c r="N90" s="1">
        <f t="shared" si="20"/>
        <v>16929843.386869632</v>
      </c>
      <c r="O90" s="1">
        <f t="shared" si="21"/>
        <v>0</v>
      </c>
      <c r="P90" s="1">
        <f t="shared" si="22"/>
        <v>-422277.25703087001</v>
      </c>
      <c r="Q90" s="1">
        <f t="shared" si="23"/>
        <v>20982465.727896459</v>
      </c>
      <c r="R90" s="1">
        <f t="shared" si="16"/>
        <v>130191.74805411696</v>
      </c>
      <c r="S90" s="105">
        <f t="shared" si="13"/>
        <v>6.2047878329678551E-3</v>
      </c>
    </row>
    <row r="91" spans="1:19">
      <c r="A91" s="11">
        <f>Dataset!A91</f>
        <v>43617</v>
      </c>
      <c r="B91" s="5">
        <f>Dataset!B91</f>
        <v>2019</v>
      </c>
      <c r="C91" s="5">
        <f>Dataset!C91</f>
        <v>6</v>
      </c>
      <c r="D91" s="5">
        <f>Dataset!N91</f>
        <v>21071389.844526347</v>
      </c>
      <c r="E91" s="5">
        <f>Dataset!AJ91</f>
        <v>23.1</v>
      </c>
      <c r="F91" s="5">
        <f>Dataset!AO91</f>
        <v>144.29999999999995</v>
      </c>
      <c r="G91" s="12">
        <f>Dataset!AY91</f>
        <v>30</v>
      </c>
      <c r="H91" s="195">
        <f>Dataset!BS91</f>
        <v>0</v>
      </c>
      <c r="I91" s="2">
        <f>Dataset!BQ91</f>
        <v>1</v>
      </c>
      <c r="K91" s="12">
        <f t="shared" si="17"/>
        <v>2181647.9519726802</v>
      </c>
      <c r="L91" s="1">
        <f t="shared" si="18"/>
        <v>253862.15851200209</v>
      </c>
      <c r="M91" s="1">
        <f t="shared" si="19"/>
        <v>2899667.8373904168</v>
      </c>
      <c r="N91" s="1">
        <f t="shared" si="20"/>
        <v>16383719.406648029</v>
      </c>
      <c r="O91" s="1">
        <f t="shared" si="21"/>
        <v>0</v>
      </c>
      <c r="P91" s="1">
        <f t="shared" si="22"/>
        <v>-422277.25703087001</v>
      </c>
      <c r="Q91" s="1">
        <f t="shared" si="23"/>
        <v>21296620.097492259</v>
      </c>
      <c r="R91" s="1">
        <f t="shared" si="16"/>
        <v>225230.25296591222</v>
      </c>
      <c r="S91" s="105">
        <f t="shared" si="13"/>
        <v>1.057586846808775E-2</v>
      </c>
    </row>
    <row r="92" spans="1:19">
      <c r="A92" s="11">
        <f>Dataset!A92</f>
        <v>43647</v>
      </c>
      <c r="B92" s="5">
        <f>Dataset!B92</f>
        <v>2019</v>
      </c>
      <c r="C92" s="5">
        <f>Dataset!C92</f>
        <v>7</v>
      </c>
      <c r="D92" s="5">
        <f>Dataset!N92</f>
        <v>25024538.843645345</v>
      </c>
      <c r="E92" s="5">
        <f>Dataset!AJ92</f>
        <v>0</v>
      </c>
      <c r="F92" s="5">
        <f>Dataset!AO92</f>
        <v>292.2</v>
      </c>
      <c r="G92" s="12">
        <f>Dataset!AY92</f>
        <v>31</v>
      </c>
      <c r="H92" s="195">
        <f>Dataset!BS92</f>
        <v>0</v>
      </c>
      <c r="I92" s="2">
        <f>Dataset!BQ92</f>
        <v>1</v>
      </c>
      <c r="K92" s="12">
        <f t="shared" si="17"/>
        <v>2181647.9519726802</v>
      </c>
      <c r="L92" s="1">
        <f t="shared" si="18"/>
        <v>0</v>
      </c>
      <c r="M92" s="1">
        <f t="shared" si="19"/>
        <v>5871676.6603290364</v>
      </c>
      <c r="N92" s="1">
        <f t="shared" si="20"/>
        <v>16929843.386869632</v>
      </c>
      <c r="O92" s="1">
        <f t="shared" si="21"/>
        <v>0</v>
      </c>
      <c r="P92" s="1">
        <f t="shared" si="22"/>
        <v>-422277.25703087001</v>
      </c>
      <c r="Q92" s="1">
        <f t="shared" si="23"/>
        <v>24560890.742140476</v>
      </c>
      <c r="R92" s="1">
        <f t="shared" si="16"/>
        <v>-463648.10150486976</v>
      </c>
      <c r="S92" s="105">
        <f t="shared" si="13"/>
        <v>1.8877495379650996E-2</v>
      </c>
    </row>
    <row r="93" spans="1:19">
      <c r="A93" s="11">
        <f>Dataset!A93</f>
        <v>43678</v>
      </c>
      <c r="B93" s="5">
        <f>Dataset!B93</f>
        <v>2019</v>
      </c>
      <c r="C93" s="5">
        <f>Dataset!C93</f>
        <v>8</v>
      </c>
      <c r="D93" s="5">
        <f>Dataset!N93</f>
        <v>23406949.786848348</v>
      </c>
      <c r="E93" s="5">
        <f>Dataset!AJ93</f>
        <v>0</v>
      </c>
      <c r="F93" s="5">
        <f>Dataset!AO93</f>
        <v>244.3</v>
      </c>
      <c r="G93" s="12">
        <f>Dataset!AY93</f>
        <v>31</v>
      </c>
      <c r="H93" s="195">
        <f>Dataset!BS93</f>
        <v>0</v>
      </c>
      <c r="I93" s="2">
        <f>Dataset!BQ93</f>
        <v>1</v>
      </c>
      <c r="K93" s="12">
        <f t="shared" si="17"/>
        <v>2181647.9519726802</v>
      </c>
      <c r="L93" s="1">
        <f t="shared" si="18"/>
        <v>0</v>
      </c>
      <c r="M93" s="1">
        <f t="shared" si="19"/>
        <v>4909139.6581737977</v>
      </c>
      <c r="N93" s="1">
        <f t="shared" si="20"/>
        <v>16929843.386869632</v>
      </c>
      <c r="O93" s="1">
        <f t="shared" si="21"/>
        <v>0</v>
      </c>
      <c r="P93" s="1">
        <f t="shared" si="22"/>
        <v>-422277.25703087001</v>
      </c>
      <c r="Q93" s="1">
        <f t="shared" si="23"/>
        <v>23598353.739985239</v>
      </c>
      <c r="R93" s="1">
        <f t="shared" si="16"/>
        <v>191403.95313689113</v>
      </c>
      <c r="S93" s="105">
        <f t="shared" si="13"/>
        <v>8.1109027877895885E-3</v>
      </c>
    </row>
    <row r="94" spans="1:19">
      <c r="A94" s="11">
        <f>Dataset!A94</f>
        <v>43709</v>
      </c>
      <c r="B94" s="5">
        <f>Dataset!B94</f>
        <v>2019</v>
      </c>
      <c r="C94" s="5">
        <f>Dataset!C94</f>
        <v>9</v>
      </c>
      <c r="D94" s="5">
        <f>Dataset!N94</f>
        <v>20949641.991899345</v>
      </c>
      <c r="E94" s="5">
        <f>Dataset!AJ94</f>
        <v>43.7</v>
      </c>
      <c r="F94" s="5">
        <f>Dataset!AO94</f>
        <v>102</v>
      </c>
      <c r="G94" s="12">
        <f>Dataset!AY94</f>
        <v>30</v>
      </c>
      <c r="H94" s="195">
        <f>Dataset!BS94</f>
        <v>0</v>
      </c>
      <c r="I94" s="2">
        <f>Dataset!BQ94</f>
        <v>0</v>
      </c>
      <c r="K94" s="12">
        <f t="shared" si="17"/>
        <v>2181647.9519726802</v>
      </c>
      <c r="L94" s="1">
        <f t="shared" si="18"/>
        <v>480250.05744478316</v>
      </c>
      <c r="M94" s="1">
        <f t="shared" si="19"/>
        <v>2049661.2571990476</v>
      </c>
      <c r="N94" s="1">
        <f t="shared" si="20"/>
        <v>16383719.406648029</v>
      </c>
      <c r="O94" s="1">
        <f t="shared" si="21"/>
        <v>0</v>
      </c>
      <c r="P94" s="1">
        <f t="shared" si="22"/>
        <v>0</v>
      </c>
      <c r="Q94" s="1">
        <f t="shared" si="23"/>
        <v>21095278.673264541</v>
      </c>
      <c r="R94" s="1">
        <f t="shared" si="16"/>
        <v>145636.68136519566</v>
      </c>
      <c r="S94" s="105">
        <f t="shared" si="13"/>
        <v>6.9037571686488683E-3</v>
      </c>
    </row>
    <row r="95" spans="1:19">
      <c r="A95" s="11">
        <f>Dataset!A95</f>
        <v>43739</v>
      </c>
      <c r="B95" s="5">
        <f>Dataset!B95</f>
        <v>2019</v>
      </c>
      <c r="C95" s="5">
        <f>Dataset!C95</f>
        <v>10</v>
      </c>
      <c r="D95" s="5">
        <f>Dataset!N95</f>
        <v>21186039.268876348</v>
      </c>
      <c r="E95" s="5">
        <f>Dataset!AJ95</f>
        <v>195.79999999999998</v>
      </c>
      <c r="F95" s="5">
        <f>Dataset!AO95</f>
        <v>14.099999999999998</v>
      </c>
      <c r="G95" s="12">
        <f>Dataset!AY95</f>
        <v>31</v>
      </c>
      <c r="H95" s="195">
        <f>Dataset!BS95</f>
        <v>0</v>
      </c>
      <c r="I95" s="2">
        <f>Dataset!BQ95</f>
        <v>0</v>
      </c>
      <c r="K95" s="12">
        <f t="shared" si="17"/>
        <v>2181647.9519726802</v>
      </c>
      <c r="L95" s="1">
        <f t="shared" si="18"/>
        <v>2151784.0102445888</v>
      </c>
      <c r="M95" s="1">
        <f t="shared" si="19"/>
        <v>283335.52673045656</v>
      </c>
      <c r="N95" s="1">
        <f t="shared" si="20"/>
        <v>16929843.386869632</v>
      </c>
      <c r="O95" s="1">
        <f t="shared" si="21"/>
        <v>0</v>
      </c>
      <c r="P95" s="1">
        <f t="shared" si="22"/>
        <v>0</v>
      </c>
      <c r="Q95" s="1">
        <f t="shared" si="23"/>
        <v>21546610.875817358</v>
      </c>
      <c r="R95" s="1">
        <f t="shared" si="16"/>
        <v>360571.6069410108</v>
      </c>
      <c r="S95" s="105">
        <f t="shared" si="13"/>
        <v>1.6734492910237455E-2</v>
      </c>
    </row>
    <row r="96" spans="1:19">
      <c r="A96" s="11">
        <f>Dataset!A96</f>
        <v>43770</v>
      </c>
      <c r="B96" s="5">
        <f>Dataset!B96</f>
        <v>2019</v>
      </c>
      <c r="C96" s="5">
        <f>Dataset!C96</f>
        <v>11</v>
      </c>
      <c r="D96" s="5">
        <f>Dataset!N96</f>
        <v>23414227.377836343</v>
      </c>
      <c r="E96" s="5">
        <f>Dataset!AJ96</f>
        <v>480.50000000000011</v>
      </c>
      <c r="F96" s="5">
        <f>Dataset!AO96</f>
        <v>0</v>
      </c>
      <c r="G96" s="12">
        <f>Dataset!AY96</f>
        <v>30</v>
      </c>
      <c r="H96" s="195">
        <f>Dataset!BS96</f>
        <v>0</v>
      </c>
      <c r="I96" s="2">
        <f>Dataset!BQ96</f>
        <v>0</v>
      </c>
      <c r="K96" s="12">
        <f t="shared" si="17"/>
        <v>2181647.9519726802</v>
      </c>
      <c r="L96" s="1">
        <f t="shared" si="18"/>
        <v>5280552.6911262777</v>
      </c>
      <c r="M96" s="1">
        <f t="shared" si="19"/>
        <v>0</v>
      </c>
      <c r="N96" s="1">
        <f t="shared" si="20"/>
        <v>16383719.406648029</v>
      </c>
      <c r="O96" s="1">
        <f t="shared" si="21"/>
        <v>0</v>
      </c>
      <c r="P96" s="1">
        <f t="shared" si="22"/>
        <v>0</v>
      </c>
      <c r="Q96" s="1">
        <f t="shared" si="23"/>
        <v>23845920.049746986</v>
      </c>
      <c r="R96" s="1">
        <f t="shared" si="16"/>
        <v>431692.67191064358</v>
      </c>
      <c r="S96" s="105">
        <f t="shared" si="13"/>
        <v>1.8103418572655326E-2</v>
      </c>
    </row>
    <row r="97" spans="1:19">
      <c r="A97" s="11">
        <f>Dataset!A97</f>
        <v>43800</v>
      </c>
      <c r="B97" s="5">
        <f>Dataset!B97</f>
        <v>2019</v>
      </c>
      <c r="C97" s="5">
        <f>Dataset!C97</f>
        <v>12</v>
      </c>
      <c r="D97" s="5">
        <f>Dataset!N97</f>
        <v>24886053.494590349</v>
      </c>
      <c r="E97" s="5">
        <f>Dataset!AJ97</f>
        <v>581.70000000000005</v>
      </c>
      <c r="F97" s="5">
        <f>Dataset!AO97</f>
        <v>0</v>
      </c>
      <c r="G97" s="12">
        <f>Dataset!AY97</f>
        <v>31</v>
      </c>
      <c r="H97" s="195">
        <f>Dataset!BS97</f>
        <v>0</v>
      </c>
      <c r="I97" s="2">
        <f>Dataset!BQ97</f>
        <v>0</v>
      </c>
      <c r="K97" s="12">
        <f t="shared" si="17"/>
        <v>2181647.9519726802</v>
      </c>
      <c r="L97" s="1">
        <f t="shared" si="18"/>
        <v>6392710.7188931433</v>
      </c>
      <c r="M97" s="1">
        <f t="shared" si="19"/>
        <v>0</v>
      </c>
      <c r="N97" s="1">
        <f t="shared" si="20"/>
        <v>16929843.386869632</v>
      </c>
      <c r="O97" s="1">
        <f t="shared" si="21"/>
        <v>0</v>
      </c>
      <c r="P97" s="1">
        <f t="shared" si="22"/>
        <v>0</v>
      </c>
      <c r="Q97" s="1">
        <f t="shared" si="23"/>
        <v>25504202.057735454</v>
      </c>
      <c r="R97" s="1">
        <f t="shared" si="16"/>
        <v>618148.5631451048</v>
      </c>
      <c r="S97" s="105">
        <f t="shared" si="13"/>
        <v>2.4237126170258663E-2</v>
      </c>
    </row>
    <row r="98" spans="1:19">
      <c r="A98" s="11">
        <f>Dataset!A98</f>
        <v>43831</v>
      </c>
      <c r="B98" s="5">
        <f>Dataset!B98</f>
        <v>2020</v>
      </c>
      <c r="C98" s="5">
        <f>Dataset!C98</f>
        <v>1</v>
      </c>
      <c r="D98" s="5">
        <f>Dataset!N98</f>
        <v>25587597.180278916</v>
      </c>
      <c r="E98" s="5">
        <f>Dataset!AJ98</f>
        <v>604.79999999999984</v>
      </c>
      <c r="F98" s="5">
        <f>Dataset!AO98</f>
        <v>0</v>
      </c>
      <c r="G98" s="12">
        <f>Dataset!AY98</f>
        <v>31</v>
      </c>
      <c r="H98" s="195">
        <f>Dataset!BS98</f>
        <v>0</v>
      </c>
      <c r="I98" s="2">
        <f>Dataset!BQ98</f>
        <v>0</v>
      </c>
      <c r="K98" s="12">
        <f t="shared" si="17"/>
        <v>2181647.9519726802</v>
      </c>
      <c r="L98" s="1">
        <f t="shared" si="18"/>
        <v>6646572.8774051433</v>
      </c>
      <c r="M98" s="1">
        <f t="shared" si="19"/>
        <v>0</v>
      </c>
      <c r="N98" s="1">
        <f t="shared" si="20"/>
        <v>16929843.386869632</v>
      </c>
      <c r="O98" s="1">
        <f t="shared" si="21"/>
        <v>0</v>
      </c>
      <c r="P98" s="1">
        <f t="shared" si="22"/>
        <v>0</v>
      </c>
      <c r="Q98" s="1">
        <f t="shared" si="23"/>
        <v>25758064.216247454</v>
      </c>
      <c r="R98" s="1">
        <f t="shared" ref="R98:R129" si="24">Q98-D98</f>
        <v>170467.03596853837</v>
      </c>
      <c r="S98" s="105">
        <f t="shared" si="13"/>
        <v>6.6180064828401438E-3</v>
      </c>
    </row>
    <row r="99" spans="1:19">
      <c r="A99" s="11">
        <f>Dataset!A99</f>
        <v>43862</v>
      </c>
      <c r="B99" s="5">
        <f>Dataset!B99</f>
        <v>2020</v>
      </c>
      <c r="C99" s="5">
        <f>Dataset!C99</f>
        <v>2</v>
      </c>
      <c r="D99" s="5">
        <f>Dataset!N99</f>
        <v>23815248.617196914</v>
      </c>
      <c r="E99" s="5">
        <f>Dataset!AJ99</f>
        <v>591.70000000000005</v>
      </c>
      <c r="F99" s="5">
        <f>Dataset!AO99</f>
        <v>0</v>
      </c>
      <c r="G99" s="12">
        <f>Dataset!AY99</f>
        <v>29</v>
      </c>
      <c r="H99" s="195">
        <f>Dataset!BS99</f>
        <v>0</v>
      </c>
      <c r="I99" s="2">
        <f>Dataset!BQ99</f>
        <v>0</v>
      </c>
      <c r="K99" s="12">
        <f t="shared" si="17"/>
        <v>2181647.9519726802</v>
      </c>
      <c r="L99" s="1">
        <f t="shared" si="18"/>
        <v>6502607.7572100274</v>
      </c>
      <c r="M99" s="1">
        <f t="shared" si="19"/>
        <v>0</v>
      </c>
      <c r="N99" s="1">
        <f t="shared" si="20"/>
        <v>15837595.426426427</v>
      </c>
      <c r="O99" s="1">
        <f t="shared" si="21"/>
        <v>0</v>
      </c>
      <c r="P99" s="1">
        <f t="shared" si="22"/>
        <v>0</v>
      </c>
      <c r="Q99" s="1">
        <f t="shared" si="23"/>
        <v>24521851.135609135</v>
      </c>
      <c r="R99" s="1">
        <f t="shared" si="24"/>
        <v>706602.51841222122</v>
      </c>
      <c r="S99" s="105">
        <f t="shared" si="13"/>
        <v>2.8815219312139782E-2</v>
      </c>
    </row>
    <row r="100" spans="1:19">
      <c r="A100" s="11">
        <f>Dataset!A100</f>
        <v>43891</v>
      </c>
      <c r="B100" s="5">
        <f>Dataset!B100</f>
        <v>2020</v>
      </c>
      <c r="C100" s="5">
        <f>Dataset!C100</f>
        <v>3</v>
      </c>
      <c r="D100" s="5">
        <f>Dataset!N100</f>
        <v>22619053.844218913</v>
      </c>
      <c r="E100" s="5">
        <f>Dataset!AJ100</f>
        <v>445.40000000000009</v>
      </c>
      <c r="F100" s="5">
        <f>Dataset!AO100</f>
        <v>0</v>
      </c>
      <c r="G100" s="12">
        <f>Dataset!AY100</f>
        <v>31</v>
      </c>
      <c r="H100" s="195">
        <f>Dataset!BS100</f>
        <v>0.5</v>
      </c>
      <c r="I100" s="2">
        <f>Dataset!BQ100</f>
        <v>0</v>
      </c>
      <c r="K100" s="12">
        <f t="shared" si="17"/>
        <v>2181647.9519726802</v>
      </c>
      <c r="L100" s="1">
        <f t="shared" si="18"/>
        <v>4894814.0866340147</v>
      </c>
      <c r="M100" s="1">
        <f t="shared" si="19"/>
        <v>0</v>
      </c>
      <c r="N100" s="1">
        <f t="shared" si="20"/>
        <v>16929843.386869632</v>
      </c>
      <c r="O100" s="1">
        <f t="shared" si="21"/>
        <v>-1866017.476877315</v>
      </c>
      <c r="P100" s="1">
        <f t="shared" si="22"/>
        <v>0</v>
      </c>
      <c r="Q100" s="1">
        <f t="shared" si="23"/>
        <v>22140287.948599011</v>
      </c>
      <c r="R100" s="1">
        <f t="shared" si="24"/>
        <v>-478765.89561990276</v>
      </c>
      <c r="S100" s="105">
        <f t="shared" si="13"/>
        <v>2.1624194623457823E-2</v>
      </c>
    </row>
    <row r="101" spans="1:19">
      <c r="A101" s="11">
        <f>Dataset!A101</f>
        <v>43922</v>
      </c>
      <c r="B101" s="5">
        <f>Dataset!B101</f>
        <v>2020</v>
      </c>
      <c r="C101" s="5">
        <f>Dataset!C101</f>
        <v>4</v>
      </c>
      <c r="D101" s="5">
        <f>Dataset!N101</f>
        <v>18779124.509080913</v>
      </c>
      <c r="E101" s="5">
        <f>Dataset!AJ101</f>
        <v>342.4</v>
      </c>
      <c r="F101" s="5">
        <f>Dataset!AO101</f>
        <v>0</v>
      </c>
      <c r="G101" s="12">
        <f>Dataset!AY101</f>
        <v>30</v>
      </c>
      <c r="H101" s="195">
        <f>Dataset!BS101</f>
        <v>1</v>
      </c>
      <c r="I101" s="2">
        <f>Dataset!BQ101</f>
        <v>0</v>
      </c>
      <c r="K101" s="12">
        <f t="shared" si="17"/>
        <v>2181647.9519726802</v>
      </c>
      <c r="L101" s="1">
        <f t="shared" si="18"/>
        <v>3762874.5919701084</v>
      </c>
      <c r="M101" s="1">
        <f t="shared" si="19"/>
        <v>0</v>
      </c>
      <c r="N101" s="1">
        <f t="shared" si="20"/>
        <v>16383719.406648029</v>
      </c>
      <c r="O101" s="1">
        <f t="shared" si="21"/>
        <v>-3732034.9537546299</v>
      </c>
      <c r="P101" s="1">
        <f t="shared" si="22"/>
        <v>0</v>
      </c>
      <c r="Q101" s="1">
        <f t="shared" si="23"/>
        <v>18596206.996836189</v>
      </c>
      <c r="R101" s="1">
        <f t="shared" si="24"/>
        <v>-182917.51224472374</v>
      </c>
      <c r="S101" s="105">
        <f t="shared" si="13"/>
        <v>9.8362807144405234E-3</v>
      </c>
    </row>
    <row r="102" spans="1:19">
      <c r="A102" s="11">
        <f>Dataset!A102</f>
        <v>43952</v>
      </c>
      <c r="B102" s="5">
        <f>Dataset!B102</f>
        <v>2020</v>
      </c>
      <c r="C102" s="5">
        <f>Dataset!C102</f>
        <v>5</v>
      </c>
      <c r="D102" s="5">
        <f>Dataset!N102</f>
        <v>18538754.118218917</v>
      </c>
      <c r="E102" s="5">
        <f>Dataset!AJ102</f>
        <v>174.10000000000002</v>
      </c>
      <c r="F102" s="5">
        <f>Dataset!AO102</f>
        <v>61.7</v>
      </c>
      <c r="G102" s="12">
        <f>Dataset!AY102</f>
        <v>31</v>
      </c>
      <c r="H102" s="195">
        <f>Dataset!BS102</f>
        <v>1</v>
      </c>
      <c r="I102" s="2">
        <f>Dataset!BQ102</f>
        <v>1</v>
      </c>
      <c r="K102" s="12">
        <f t="shared" si="17"/>
        <v>2181647.9519726802</v>
      </c>
      <c r="L102" s="1">
        <f t="shared" si="18"/>
        <v>1913307.4370969508</v>
      </c>
      <c r="M102" s="1">
        <f t="shared" si="19"/>
        <v>1239844.1134233456</v>
      </c>
      <c r="N102" s="1">
        <f t="shared" si="20"/>
        <v>16929843.386869632</v>
      </c>
      <c r="O102" s="1">
        <f t="shared" si="21"/>
        <v>-3732034.9537546299</v>
      </c>
      <c r="P102" s="1">
        <f t="shared" si="22"/>
        <v>-422277.25703087001</v>
      </c>
      <c r="Q102" s="1">
        <f t="shared" si="23"/>
        <v>18110330.678577106</v>
      </c>
      <c r="R102" s="1">
        <f t="shared" si="24"/>
        <v>-428423.43964181095</v>
      </c>
      <c r="S102" s="105">
        <f t="shared" si="13"/>
        <v>2.3656301325772996E-2</v>
      </c>
    </row>
    <row r="103" spans="1:19">
      <c r="A103" s="11">
        <f>Dataset!A103</f>
        <v>43983</v>
      </c>
      <c r="B103" s="5">
        <f>Dataset!B103</f>
        <v>2020</v>
      </c>
      <c r="C103" s="5">
        <f>Dataset!C103</f>
        <v>6</v>
      </c>
      <c r="D103" s="5">
        <f>Dataset!N103</f>
        <v>19388700.472218916</v>
      </c>
      <c r="E103" s="5">
        <f>Dataset!AJ103</f>
        <v>30.4</v>
      </c>
      <c r="F103" s="5">
        <f>Dataset!AO103</f>
        <v>171.40000000000003</v>
      </c>
      <c r="G103" s="12">
        <f>Dataset!AY103</f>
        <v>30</v>
      </c>
      <c r="H103" s="195">
        <f>Dataset!BS103</f>
        <v>0.5</v>
      </c>
      <c r="I103" s="2">
        <f>Dataset!BQ103</f>
        <v>1</v>
      </c>
      <c r="K103" s="12">
        <f t="shared" si="17"/>
        <v>2181647.9519726802</v>
      </c>
      <c r="L103" s="1">
        <f t="shared" si="18"/>
        <v>334086.99648332736</v>
      </c>
      <c r="M103" s="1">
        <f t="shared" si="19"/>
        <v>3444234.7008227143</v>
      </c>
      <c r="N103" s="1">
        <f t="shared" si="20"/>
        <v>16383719.406648029</v>
      </c>
      <c r="O103" s="1">
        <f t="shared" si="21"/>
        <v>-1866017.476877315</v>
      </c>
      <c r="P103" s="1">
        <f t="shared" si="22"/>
        <v>-422277.25703087001</v>
      </c>
      <c r="Q103" s="1">
        <f t="shared" si="23"/>
        <v>20055394.322018567</v>
      </c>
      <c r="R103" s="1">
        <f t="shared" si="24"/>
        <v>666693.84979965165</v>
      </c>
      <c r="S103" s="105">
        <f t="shared" si="13"/>
        <v>3.3242619870490243E-2</v>
      </c>
    </row>
    <row r="104" spans="1:19">
      <c r="A104" s="11">
        <f>Dataset!A104</f>
        <v>44013</v>
      </c>
      <c r="B104" s="5">
        <f>Dataset!B104</f>
        <v>2020</v>
      </c>
      <c r="C104" s="5">
        <f>Dataset!C104</f>
        <v>7</v>
      </c>
      <c r="D104" s="5">
        <f>Dataset!N104</f>
        <v>23514542.781218912</v>
      </c>
      <c r="E104" s="5">
        <f>Dataset!AJ104</f>
        <v>0</v>
      </c>
      <c r="F104" s="5">
        <f>Dataset!AO104</f>
        <v>347.69999999999993</v>
      </c>
      <c r="G104" s="12">
        <f>Dataset!AY104</f>
        <v>31</v>
      </c>
      <c r="H104" s="195">
        <f>Dataset!BS104</f>
        <v>0.5</v>
      </c>
      <c r="I104" s="2">
        <f>Dataset!BQ104</f>
        <v>1</v>
      </c>
      <c r="K104" s="12">
        <f t="shared" si="17"/>
        <v>2181647.9519726802</v>
      </c>
      <c r="L104" s="1">
        <f t="shared" si="18"/>
        <v>0</v>
      </c>
      <c r="M104" s="1">
        <f t="shared" si="19"/>
        <v>6986933.5208638115</v>
      </c>
      <c r="N104" s="1">
        <f t="shared" si="20"/>
        <v>16929843.386869632</v>
      </c>
      <c r="O104" s="1">
        <f t="shared" si="21"/>
        <v>-1866017.476877315</v>
      </c>
      <c r="P104" s="1">
        <f t="shared" si="22"/>
        <v>-422277.25703087001</v>
      </c>
      <c r="Q104" s="1">
        <f t="shared" si="23"/>
        <v>23810130.125797939</v>
      </c>
      <c r="R104" s="1">
        <f t="shared" si="24"/>
        <v>295587.3445790261</v>
      </c>
      <c r="S104" s="105">
        <f t="shared" si="13"/>
        <v>1.2414352337317192E-2</v>
      </c>
    </row>
    <row r="105" spans="1:19">
      <c r="A105" s="11">
        <f>Dataset!A105</f>
        <v>44044</v>
      </c>
      <c r="B105" s="5">
        <f>Dataset!B105</f>
        <v>2020</v>
      </c>
      <c r="C105" s="5">
        <f>Dataset!C105</f>
        <v>8</v>
      </c>
      <c r="D105" s="5">
        <f>Dataset!N105</f>
        <v>22225009.702218913</v>
      </c>
      <c r="E105" s="5">
        <f>Dataset!AJ105</f>
        <v>1.5999999999999996</v>
      </c>
      <c r="F105" s="5">
        <f>Dataset!AO105</f>
        <v>254.7</v>
      </c>
      <c r="G105" s="12">
        <f>Dataset!AY105</f>
        <v>31</v>
      </c>
      <c r="H105" s="195">
        <f>Dataset!BS105</f>
        <v>0.5</v>
      </c>
      <c r="I105" s="2">
        <f>Dataset!BQ105</f>
        <v>1</v>
      </c>
      <c r="K105" s="12">
        <f t="shared" si="17"/>
        <v>2181647.9519726802</v>
      </c>
      <c r="L105" s="1">
        <f t="shared" si="18"/>
        <v>17583.526130701437</v>
      </c>
      <c r="M105" s="1">
        <f t="shared" si="19"/>
        <v>5118124.7275352692</v>
      </c>
      <c r="N105" s="1">
        <f t="shared" si="20"/>
        <v>16929843.386869632</v>
      </c>
      <c r="O105" s="1">
        <f t="shared" si="21"/>
        <v>-1866017.476877315</v>
      </c>
      <c r="P105" s="1">
        <f t="shared" si="22"/>
        <v>-422277.25703087001</v>
      </c>
      <c r="Q105" s="1">
        <f t="shared" si="23"/>
        <v>21958904.858600099</v>
      </c>
      <c r="R105" s="1">
        <f t="shared" si="24"/>
        <v>-266104.8436188139</v>
      </c>
      <c r="S105" s="105">
        <f t="shared" si="13"/>
        <v>1.2118311242402202E-2</v>
      </c>
    </row>
    <row r="106" spans="1:19">
      <c r="A106" s="11">
        <f>Dataset!A106</f>
        <v>44075</v>
      </c>
      <c r="B106" s="5">
        <f>Dataset!B106</f>
        <v>2020</v>
      </c>
      <c r="C106" s="5">
        <f>Dataset!C106</f>
        <v>9</v>
      </c>
      <c r="D106" s="5">
        <f>Dataset!N106</f>
        <v>19245561.414218914</v>
      </c>
      <c r="E106" s="5">
        <f>Dataset!AJ106</f>
        <v>63.800000000000004</v>
      </c>
      <c r="F106" s="5">
        <f>Dataset!AO106</f>
        <v>111.69999999999997</v>
      </c>
      <c r="G106" s="12">
        <f>Dataset!AY106</f>
        <v>30</v>
      </c>
      <c r="H106" s="195">
        <f>Dataset!BS106</f>
        <v>0.5</v>
      </c>
      <c r="I106" s="2">
        <f>Dataset!BQ106</f>
        <v>0</v>
      </c>
      <c r="K106" s="12">
        <f t="shared" si="17"/>
        <v>2181647.9519726802</v>
      </c>
      <c r="L106" s="1">
        <f t="shared" si="18"/>
        <v>701143.10446171998</v>
      </c>
      <c r="M106" s="1">
        <f t="shared" si="19"/>
        <v>2244580.0238150349</v>
      </c>
      <c r="N106" s="1">
        <f t="shared" si="20"/>
        <v>16383719.406648029</v>
      </c>
      <c r="O106" s="1">
        <f t="shared" si="21"/>
        <v>-1866017.476877315</v>
      </c>
      <c r="P106" s="1">
        <f t="shared" si="22"/>
        <v>0</v>
      </c>
      <c r="Q106" s="1">
        <f t="shared" si="23"/>
        <v>19645073.010020152</v>
      </c>
      <c r="R106" s="1">
        <f t="shared" si="24"/>
        <v>399511.59580123797</v>
      </c>
      <c r="S106" s="105">
        <f t="shared" si="13"/>
        <v>2.0336478036883009E-2</v>
      </c>
    </row>
    <row r="107" spans="1:19">
      <c r="A107" s="11">
        <f>Dataset!A107</f>
        <v>44105</v>
      </c>
      <c r="B107" s="5">
        <f>Dataset!B107</f>
        <v>2020</v>
      </c>
      <c r="C107" s="5">
        <f>Dataset!C107</f>
        <v>10</v>
      </c>
      <c r="D107" s="5">
        <f>Dataset!N107</f>
        <v>19239964.987618916</v>
      </c>
      <c r="E107" s="5">
        <f>Dataset!AJ107</f>
        <v>220</v>
      </c>
      <c r="F107" s="5">
        <f>Dataset!AO107</f>
        <v>13.5</v>
      </c>
      <c r="G107" s="12">
        <f>Dataset!AY107</f>
        <v>31</v>
      </c>
      <c r="H107" s="195">
        <f>Dataset!BS107</f>
        <v>0.5</v>
      </c>
      <c r="I107" s="2">
        <f>Dataset!BQ107</f>
        <v>0</v>
      </c>
      <c r="K107" s="12">
        <f t="shared" si="17"/>
        <v>2181647.9519726802</v>
      </c>
      <c r="L107" s="1">
        <f t="shared" si="18"/>
        <v>2417734.8429714483</v>
      </c>
      <c r="M107" s="1">
        <f t="shared" si="19"/>
        <v>271278.69580575632</v>
      </c>
      <c r="N107" s="1">
        <f t="shared" si="20"/>
        <v>16929843.386869632</v>
      </c>
      <c r="O107" s="1">
        <f t="shared" si="21"/>
        <v>-1866017.476877315</v>
      </c>
      <c r="P107" s="1">
        <f t="shared" si="22"/>
        <v>0</v>
      </c>
      <c r="Q107" s="1">
        <f t="shared" si="23"/>
        <v>19934487.400742203</v>
      </c>
      <c r="R107" s="1">
        <f t="shared" si="24"/>
        <v>694522.41312328726</v>
      </c>
      <c r="S107" s="105">
        <f t="shared" si="13"/>
        <v>3.4840244404650639E-2</v>
      </c>
    </row>
    <row r="108" spans="1:19">
      <c r="A108" s="11">
        <f>Dataset!A108</f>
        <v>44136</v>
      </c>
      <c r="B108" s="5">
        <f>Dataset!B108</f>
        <v>2020</v>
      </c>
      <c r="C108" s="5">
        <f>Dataset!C108</f>
        <v>11</v>
      </c>
      <c r="D108" s="5">
        <f>Dataset!N108</f>
        <v>20190679.101818912</v>
      </c>
      <c r="E108" s="5">
        <f>Dataset!AJ108</f>
        <v>311.50000000000006</v>
      </c>
      <c r="F108" s="5">
        <f>Dataset!AO108</f>
        <v>4.8999999999999986</v>
      </c>
      <c r="G108" s="12">
        <f>Dataset!AY108</f>
        <v>30</v>
      </c>
      <c r="H108" s="195">
        <f>Dataset!BS108</f>
        <v>0.5</v>
      </c>
      <c r="I108" s="2">
        <f>Dataset!BQ108</f>
        <v>0</v>
      </c>
      <c r="K108" s="12">
        <f t="shared" si="17"/>
        <v>2181647.9519726802</v>
      </c>
      <c r="L108" s="1">
        <f t="shared" si="18"/>
        <v>3423292.7435709373</v>
      </c>
      <c r="M108" s="1">
        <f t="shared" si="19"/>
        <v>98464.119218385589</v>
      </c>
      <c r="N108" s="1">
        <f t="shared" si="20"/>
        <v>16383719.406648029</v>
      </c>
      <c r="O108" s="1">
        <f t="shared" si="21"/>
        <v>-1866017.476877315</v>
      </c>
      <c r="P108" s="1">
        <f t="shared" si="22"/>
        <v>0</v>
      </c>
      <c r="Q108" s="1">
        <f t="shared" si="23"/>
        <v>20221106.744532719</v>
      </c>
      <c r="R108" s="1">
        <f t="shared" si="24"/>
        <v>30427.642713807523</v>
      </c>
      <c r="S108" s="105">
        <f t="shared" si="13"/>
        <v>1.5047466539898661E-3</v>
      </c>
    </row>
    <row r="109" spans="1:19">
      <c r="A109" s="11">
        <f>Dataset!A109</f>
        <v>44166</v>
      </c>
      <c r="B109" s="5">
        <f>Dataset!B109</f>
        <v>2020</v>
      </c>
      <c r="C109" s="5">
        <f>Dataset!C109</f>
        <v>12</v>
      </c>
      <c r="D109" s="5">
        <f>Dataset!N109</f>
        <v>22938912.741218917</v>
      </c>
      <c r="E109" s="5">
        <f>Dataset!AJ109</f>
        <v>521.5</v>
      </c>
      <c r="F109" s="5">
        <f>Dataset!AO109</f>
        <v>0</v>
      </c>
      <c r="G109" s="12">
        <f>Dataset!AY109</f>
        <v>31</v>
      </c>
      <c r="H109" s="195">
        <f>Dataset!BS109</f>
        <v>0.5</v>
      </c>
      <c r="I109" s="2">
        <f>Dataset!BQ109</f>
        <v>0</v>
      </c>
      <c r="K109" s="12">
        <f t="shared" si="17"/>
        <v>2181647.9519726802</v>
      </c>
      <c r="L109" s="1">
        <f t="shared" si="18"/>
        <v>5731130.5482255006</v>
      </c>
      <c r="M109" s="1">
        <f t="shared" si="19"/>
        <v>0</v>
      </c>
      <c r="N109" s="1">
        <f t="shared" si="20"/>
        <v>16929843.386869632</v>
      </c>
      <c r="O109" s="1">
        <f t="shared" si="21"/>
        <v>-1866017.476877315</v>
      </c>
      <c r="P109" s="1">
        <f t="shared" si="22"/>
        <v>0</v>
      </c>
      <c r="Q109" s="1">
        <f t="shared" si="23"/>
        <v>22976604.4101905</v>
      </c>
      <c r="R109" s="1">
        <f t="shared" si="24"/>
        <v>37691.668971583247</v>
      </c>
      <c r="S109" s="105">
        <f t="shared" si="13"/>
        <v>1.64043686781091E-3</v>
      </c>
    </row>
    <row r="110" spans="1:19">
      <c r="A110" s="11">
        <f>Dataset!A110</f>
        <v>44197</v>
      </c>
      <c r="B110" s="5">
        <f>Dataset!B110</f>
        <v>2021</v>
      </c>
      <c r="C110" s="5">
        <f>Dataset!C110</f>
        <v>1</v>
      </c>
      <c r="D110" s="5">
        <f>Dataset!N110</f>
        <v>23318194.539025888</v>
      </c>
      <c r="E110" s="5">
        <f>Dataset!AJ110</f>
        <v>642.80000000000007</v>
      </c>
      <c r="F110" s="5">
        <f>Dataset!AO110</f>
        <v>0</v>
      </c>
      <c r="G110" s="12">
        <f>Dataset!AY110</f>
        <v>31</v>
      </c>
      <c r="H110" s="195">
        <f>Dataset!BS110</f>
        <v>0.5</v>
      </c>
      <c r="I110" s="2">
        <f>Dataset!BQ110</f>
        <v>0</v>
      </c>
      <c r="K110" s="12">
        <f t="shared" si="17"/>
        <v>2181647.9519726802</v>
      </c>
      <c r="L110" s="1">
        <f t="shared" si="18"/>
        <v>7064181.6230093045</v>
      </c>
      <c r="M110" s="1">
        <f t="shared" si="19"/>
        <v>0</v>
      </c>
      <c r="N110" s="1">
        <f t="shared" si="20"/>
        <v>16929843.386869632</v>
      </c>
      <c r="O110" s="1">
        <f t="shared" si="21"/>
        <v>-1866017.476877315</v>
      </c>
      <c r="P110" s="1">
        <f t="shared" si="22"/>
        <v>0</v>
      </c>
      <c r="Q110" s="1">
        <f t="shared" si="23"/>
        <v>24309655.484974302</v>
      </c>
      <c r="R110" s="1">
        <f t="shared" si="24"/>
        <v>991460.9459484145</v>
      </c>
      <c r="S110" s="105">
        <f t="shared" si="13"/>
        <v>4.0784656391417491E-2</v>
      </c>
    </row>
    <row r="111" spans="1:19">
      <c r="A111" s="11">
        <f>Dataset!A111</f>
        <v>44228</v>
      </c>
      <c r="B111" s="5">
        <f>Dataset!B111</f>
        <v>2021</v>
      </c>
      <c r="C111" s="5">
        <f>Dataset!C111</f>
        <v>2</v>
      </c>
      <c r="D111" s="5">
        <f>Dataset!N111</f>
        <v>22103375.45733989</v>
      </c>
      <c r="E111" s="5">
        <f>Dataset!AJ111</f>
        <v>627.09999999999991</v>
      </c>
      <c r="F111" s="5">
        <f>Dataset!AO111</f>
        <v>0</v>
      </c>
      <c r="G111" s="12">
        <f>Dataset!AY111</f>
        <v>28</v>
      </c>
      <c r="H111" s="195">
        <f>Dataset!BS111</f>
        <v>0.5</v>
      </c>
      <c r="I111" s="2">
        <f>Dataset!BQ111</f>
        <v>0</v>
      </c>
      <c r="K111" s="12">
        <f t="shared" si="17"/>
        <v>2181647.9519726802</v>
      </c>
      <c r="L111" s="1">
        <f t="shared" si="18"/>
        <v>6891643.272851795</v>
      </c>
      <c r="M111" s="1">
        <f t="shared" si="19"/>
        <v>0</v>
      </c>
      <c r="N111" s="1">
        <f t="shared" si="20"/>
        <v>15291471.446204826</v>
      </c>
      <c r="O111" s="1">
        <f t="shared" si="21"/>
        <v>-1866017.476877315</v>
      </c>
      <c r="P111" s="1">
        <f t="shared" si="22"/>
        <v>0</v>
      </c>
      <c r="Q111" s="1">
        <f t="shared" si="23"/>
        <v>22498745.194151983</v>
      </c>
      <c r="R111" s="1">
        <f t="shared" si="24"/>
        <v>395369.73681209236</v>
      </c>
      <c r="S111" s="105">
        <f t="shared" si="13"/>
        <v>1.7572968332245451E-2</v>
      </c>
    </row>
    <row r="112" spans="1:19">
      <c r="A112" s="11">
        <f>Dataset!A112</f>
        <v>44256</v>
      </c>
      <c r="B112" s="5">
        <f>Dataset!B112</f>
        <v>2021</v>
      </c>
      <c r="C112" s="5">
        <f>Dataset!C112</f>
        <v>3</v>
      </c>
      <c r="D112" s="5">
        <f>Dataset!N112</f>
        <v>22204168.761447892</v>
      </c>
      <c r="E112" s="5">
        <f>Dataset!AJ112</f>
        <v>480.20000000000005</v>
      </c>
      <c r="F112" s="5">
        <f>Dataset!AO112</f>
        <v>0</v>
      </c>
      <c r="G112" s="12">
        <f>Dataset!AY112</f>
        <v>31</v>
      </c>
      <c r="H112" s="195">
        <f>Dataset!BS112</f>
        <v>0.5</v>
      </c>
      <c r="I112" s="2">
        <f>Dataset!BQ112</f>
        <v>0</v>
      </c>
      <c r="K112" s="12">
        <f t="shared" si="17"/>
        <v>2181647.9519726802</v>
      </c>
      <c r="L112" s="1">
        <f t="shared" si="18"/>
        <v>5277255.7799767703</v>
      </c>
      <c r="M112" s="1">
        <f t="shared" si="19"/>
        <v>0</v>
      </c>
      <c r="N112" s="1">
        <f t="shared" si="20"/>
        <v>16929843.386869632</v>
      </c>
      <c r="O112" s="1">
        <f t="shared" si="21"/>
        <v>-1866017.476877315</v>
      </c>
      <c r="P112" s="1">
        <f t="shared" si="22"/>
        <v>0</v>
      </c>
      <c r="Q112" s="1">
        <f t="shared" si="23"/>
        <v>22522729.641941763</v>
      </c>
      <c r="R112" s="1">
        <f t="shared" si="24"/>
        <v>318560.88049387187</v>
      </c>
      <c r="S112" s="105">
        <f t="shared" si="13"/>
        <v>1.4143973024506261E-2</v>
      </c>
    </row>
    <row r="113" spans="1:19">
      <c r="A113" s="11">
        <f>Dataset!A113</f>
        <v>44287</v>
      </c>
      <c r="B113" s="5">
        <f>Dataset!B113</f>
        <v>2021</v>
      </c>
      <c r="C113" s="5">
        <f>Dataset!C113</f>
        <v>4</v>
      </c>
      <c r="D113" s="5">
        <f>Dataset!N113</f>
        <v>18822234.350443892</v>
      </c>
      <c r="E113" s="5">
        <f>Dataset!AJ113</f>
        <v>269.10000000000002</v>
      </c>
      <c r="F113" s="5">
        <f>Dataset!AO113</f>
        <v>7.7000000000000011</v>
      </c>
      <c r="G113" s="12">
        <f>Dataset!AY113</f>
        <v>30</v>
      </c>
      <c r="H113" s="195">
        <f>Dataset!BS113</f>
        <v>0.5</v>
      </c>
      <c r="I113" s="2">
        <f>Dataset!BQ113</f>
        <v>0</v>
      </c>
      <c r="K113" s="12">
        <f t="shared" si="17"/>
        <v>2181647.9519726802</v>
      </c>
      <c r="L113" s="1">
        <f t="shared" si="18"/>
        <v>2957329.3011073489</v>
      </c>
      <c r="M113" s="1">
        <f t="shared" si="19"/>
        <v>154729.33020032028</v>
      </c>
      <c r="N113" s="1">
        <f t="shared" si="20"/>
        <v>16383719.406648029</v>
      </c>
      <c r="O113" s="1">
        <f t="shared" si="21"/>
        <v>-1866017.476877315</v>
      </c>
      <c r="P113" s="1">
        <f t="shared" si="22"/>
        <v>0</v>
      </c>
      <c r="Q113" s="1">
        <f t="shared" si="23"/>
        <v>19811408.513051063</v>
      </c>
      <c r="R113" s="1">
        <f t="shared" si="24"/>
        <v>989174.16260717064</v>
      </c>
      <c r="S113" s="105">
        <f t="shared" si="13"/>
        <v>4.9929522272762046E-2</v>
      </c>
    </row>
    <row r="114" spans="1:19">
      <c r="A114" s="11">
        <f>Dataset!A114</f>
        <v>44317</v>
      </c>
      <c r="B114" s="5">
        <f>Dataset!B114</f>
        <v>2021</v>
      </c>
      <c r="C114" s="5">
        <f>Dataset!C114</f>
        <v>5</v>
      </c>
      <c r="D114" s="5">
        <f>Dataset!N114</f>
        <v>18831755.289890893</v>
      </c>
      <c r="E114" s="5">
        <f>Dataset!AJ114</f>
        <v>146.59999999999997</v>
      </c>
      <c r="F114" s="5">
        <f>Dataset!AO114</f>
        <v>47.299999999999983</v>
      </c>
      <c r="G114" s="12">
        <f>Dataset!AY114</f>
        <v>31</v>
      </c>
      <c r="H114" s="195">
        <f>Dataset!BS114</f>
        <v>0.5</v>
      </c>
      <c r="I114" s="2">
        <f>Dataset!BQ114</f>
        <v>1</v>
      </c>
      <c r="K114" s="12">
        <f t="shared" si="17"/>
        <v>2181647.9519726802</v>
      </c>
      <c r="L114" s="1">
        <f t="shared" si="18"/>
        <v>1611090.5817255192</v>
      </c>
      <c r="M114" s="1">
        <f t="shared" si="19"/>
        <v>950480.1712305384</v>
      </c>
      <c r="N114" s="1">
        <f t="shared" si="20"/>
        <v>16929843.386869632</v>
      </c>
      <c r="O114" s="1">
        <f t="shared" si="21"/>
        <v>-1866017.476877315</v>
      </c>
      <c r="P114" s="1">
        <f t="shared" si="22"/>
        <v>-422277.25703087001</v>
      </c>
      <c r="Q114" s="1">
        <f t="shared" si="23"/>
        <v>19384767.357890185</v>
      </c>
      <c r="R114" s="1">
        <f t="shared" si="24"/>
        <v>553012.06799929217</v>
      </c>
      <c r="S114" s="105">
        <f t="shared" si="13"/>
        <v>2.8528176675496678E-2</v>
      </c>
    </row>
    <row r="115" spans="1:19">
      <c r="A115" s="11">
        <f>Dataset!A115</f>
        <v>44348</v>
      </c>
      <c r="B115" s="5">
        <f>Dataset!B115</f>
        <v>2021</v>
      </c>
      <c r="C115" s="5">
        <f>Dataset!C115</f>
        <v>6</v>
      </c>
      <c r="D115" s="5">
        <f>Dataset!N115</f>
        <v>20089451.435042888</v>
      </c>
      <c r="E115" s="5">
        <f>Dataset!AJ115</f>
        <v>7.8000000000000007</v>
      </c>
      <c r="F115" s="5">
        <f>Dataset!AO115</f>
        <v>209.29999999999995</v>
      </c>
      <c r="G115" s="12">
        <f>Dataset!AY115</f>
        <v>30</v>
      </c>
      <c r="H115" s="195">
        <f>Dataset!BS115</f>
        <v>0.5</v>
      </c>
      <c r="I115" s="2">
        <f>Dataset!BQ115</f>
        <v>1</v>
      </c>
      <c r="K115" s="12">
        <f t="shared" si="17"/>
        <v>2181647.9519726802</v>
      </c>
      <c r="L115" s="1">
        <f t="shared" si="18"/>
        <v>85719.68988716953</v>
      </c>
      <c r="M115" s="1">
        <f t="shared" si="19"/>
        <v>4205824.5208996134</v>
      </c>
      <c r="N115" s="1">
        <f t="shared" si="20"/>
        <v>16383719.406648029</v>
      </c>
      <c r="O115" s="1">
        <f t="shared" si="21"/>
        <v>-1866017.476877315</v>
      </c>
      <c r="P115" s="1">
        <f t="shared" si="22"/>
        <v>-422277.25703087001</v>
      </c>
      <c r="Q115" s="1">
        <f t="shared" si="23"/>
        <v>20568616.835499305</v>
      </c>
      <c r="R115" s="1">
        <f t="shared" si="24"/>
        <v>479165.40045641735</v>
      </c>
      <c r="S115" s="105">
        <f t="shared" si="13"/>
        <v>2.329594664962728E-2</v>
      </c>
    </row>
    <row r="116" spans="1:19">
      <c r="A116" s="11">
        <f>Dataset!A116</f>
        <v>44378</v>
      </c>
      <c r="B116" s="5">
        <f>Dataset!B116</f>
        <v>2021</v>
      </c>
      <c r="C116" s="5">
        <f>Dataset!C116</f>
        <v>7</v>
      </c>
      <c r="D116" s="5">
        <f>Dataset!N116</f>
        <v>21564179.704029888</v>
      </c>
      <c r="E116" s="5">
        <f>Dataset!AJ116</f>
        <v>0.59999999999999964</v>
      </c>
      <c r="F116" s="5">
        <f>Dataset!AO116</f>
        <v>236.20000000000007</v>
      </c>
      <c r="G116" s="12">
        <f>Dataset!AY116</f>
        <v>31</v>
      </c>
      <c r="H116" s="195">
        <f>Dataset!BS116</f>
        <v>0.5</v>
      </c>
      <c r="I116" s="2">
        <f>Dataset!BQ116</f>
        <v>1</v>
      </c>
      <c r="K116" s="12">
        <f t="shared" si="17"/>
        <v>2181647.9519726802</v>
      </c>
      <c r="L116" s="1">
        <f t="shared" si="18"/>
        <v>6593.8222990130371</v>
      </c>
      <c r="M116" s="1">
        <f t="shared" si="19"/>
        <v>4746372.4406903451</v>
      </c>
      <c r="N116" s="1">
        <f t="shared" si="20"/>
        <v>16929843.386869632</v>
      </c>
      <c r="O116" s="1">
        <f t="shared" si="21"/>
        <v>-1866017.476877315</v>
      </c>
      <c r="P116" s="1">
        <f t="shared" si="22"/>
        <v>-422277.25703087001</v>
      </c>
      <c r="Q116" s="1">
        <f t="shared" si="23"/>
        <v>21576162.867923487</v>
      </c>
      <c r="R116" s="1">
        <f t="shared" si="24"/>
        <v>11983.163893599063</v>
      </c>
      <c r="S116" s="105">
        <f t="shared" si="13"/>
        <v>5.5538901735924543E-4</v>
      </c>
    </row>
    <row r="117" spans="1:19">
      <c r="A117" s="11">
        <f>Dataset!A117</f>
        <v>44409</v>
      </c>
      <c r="B117" s="5">
        <f>Dataset!B117</f>
        <v>2021</v>
      </c>
      <c r="C117" s="5">
        <f>Dataset!C117</f>
        <v>8</v>
      </c>
      <c r="D117" s="5">
        <f>Dataset!N117</f>
        <v>23805948.386429891</v>
      </c>
      <c r="E117" s="5">
        <f>Dataset!AJ117</f>
        <v>0</v>
      </c>
      <c r="F117" s="5">
        <f>Dataset!AO117</f>
        <v>312.5</v>
      </c>
      <c r="G117" s="12">
        <f>Dataset!AY117</f>
        <v>31</v>
      </c>
      <c r="H117" s="195">
        <f>Dataset!BS117</f>
        <v>0.5</v>
      </c>
      <c r="I117" s="2">
        <f>Dataset!BQ117</f>
        <v>1</v>
      </c>
      <c r="K117" s="12">
        <f t="shared" si="17"/>
        <v>2181647.9519726802</v>
      </c>
      <c r="L117" s="1">
        <f t="shared" si="18"/>
        <v>0</v>
      </c>
      <c r="M117" s="1">
        <f t="shared" si="19"/>
        <v>6279599.4399480624</v>
      </c>
      <c r="N117" s="1">
        <f t="shared" si="20"/>
        <v>16929843.386869632</v>
      </c>
      <c r="O117" s="1">
        <f t="shared" si="21"/>
        <v>-1866017.476877315</v>
      </c>
      <c r="P117" s="1">
        <f t="shared" si="22"/>
        <v>-422277.25703087001</v>
      </c>
      <c r="Q117" s="1">
        <f t="shared" si="23"/>
        <v>23102796.044882189</v>
      </c>
      <c r="R117" s="1">
        <f t="shared" si="24"/>
        <v>-703152.34154770151</v>
      </c>
      <c r="S117" s="105">
        <f t="shared" si="13"/>
        <v>3.043581132697859E-2</v>
      </c>
    </row>
    <row r="118" spans="1:19">
      <c r="A118" s="11">
        <f>Dataset!A118</f>
        <v>44440</v>
      </c>
      <c r="B118" s="5">
        <f>Dataset!B118</f>
        <v>2021</v>
      </c>
      <c r="C118" s="5">
        <f>Dataset!C118</f>
        <v>9</v>
      </c>
      <c r="D118" s="5">
        <f>Dataset!N118</f>
        <v>20504052.910656892</v>
      </c>
      <c r="E118" s="5">
        <f>Dataset!AJ118</f>
        <v>24.500000000000004</v>
      </c>
      <c r="F118" s="5">
        <f>Dataset!AO118</f>
        <v>140.1</v>
      </c>
      <c r="G118" s="12">
        <f>Dataset!AY118</f>
        <v>30</v>
      </c>
      <c r="H118" s="195">
        <f>Dataset!BS118</f>
        <v>0.5</v>
      </c>
      <c r="I118" s="2">
        <f>Dataset!BQ118</f>
        <v>0</v>
      </c>
      <c r="K118" s="12">
        <f t="shared" si="17"/>
        <v>2181647.9519726802</v>
      </c>
      <c r="L118" s="1">
        <f t="shared" si="18"/>
        <v>269247.74387636589</v>
      </c>
      <c r="M118" s="1">
        <f t="shared" si="19"/>
        <v>2815270.0209175153</v>
      </c>
      <c r="N118" s="1">
        <f t="shared" si="20"/>
        <v>16383719.406648029</v>
      </c>
      <c r="O118" s="1">
        <f t="shared" si="21"/>
        <v>-1866017.476877315</v>
      </c>
      <c r="P118" s="1">
        <f t="shared" si="22"/>
        <v>0</v>
      </c>
      <c r="Q118" s="1">
        <f t="shared" si="23"/>
        <v>19783867.646537274</v>
      </c>
      <c r="R118" s="1">
        <f t="shared" si="24"/>
        <v>-720185.26411961764</v>
      </c>
      <c r="S118" s="105">
        <f t="shared" ref="S118:S120" si="25">ABS(R118/Q118)</f>
        <v>3.6402652756609505E-2</v>
      </c>
    </row>
    <row r="119" spans="1:19">
      <c r="A119" s="11">
        <f>Dataset!A119</f>
        <v>44470</v>
      </c>
      <c r="B119" s="5">
        <f>Dataset!B119</f>
        <v>2021</v>
      </c>
      <c r="C119" s="5">
        <f>Dataset!C119</f>
        <v>10</v>
      </c>
      <c r="D119" s="5">
        <f>Dataset!N119</f>
        <v>20196374.316429891</v>
      </c>
      <c r="E119" s="5">
        <f>Dataset!AJ119</f>
        <v>115.80000000000001</v>
      </c>
      <c r="F119" s="5">
        <f>Dataset!AO119</f>
        <v>77.599999999999994</v>
      </c>
      <c r="G119" s="12">
        <f>Dataset!AY119</f>
        <v>31</v>
      </c>
      <c r="H119" s="195">
        <f>Dataset!BS119</f>
        <v>0.5</v>
      </c>
      <c r="I119" s="2">
        <f>Dataset!BQ119</f>
        <v>0</v>
      </c>
      <c r="K119" s="12">
        <f t="shared" si="17"/>
        <v>2181647.9519726802</v>
      </c>
      <c r="L119" s="1">
        <f t="shared" si="18"/>
        <v>1272607.7037095169</v>
      </c>
      <c r="M119" s="1">
        <f t="shared" si="19"/>
        <v>1559350.1329279027</v>
      </c>
      <c r="N119" s="1">
        <f t="shared" si="20"/>
        <v>16929843.386869632</v>
      </c>
      <c r="O119" s="1">
        <f t="shared" si="21"/>
        <v>-1866017.476877315</v>
      </c>
      <c r="P119" s="1">
        <f t="shared" si="22"/>
        <v>0</v>
      </c>
      <c r="Q119" s="1">
        <f t="shared" si="23"/>
        <v>20077431.698602416</v>
      </c>
      <c r="R119" s="1">
        <f t="shared" si="24"/>
        <v>-118942.61782747507</v>
      </c>
      <c r="S119" s="105">
        <f t="shared" si="25"/>
        <v>5.924194867800478E-3</v>
      </c>
    </row>
    <row r="120" spans="1:19">
      <c r="A120" s="11">
        <f>Dataset!A120</f>
        <v>44501</v>
      </c>
      <c r="B120" s="5">
        <f>Dataset!B120</f>
        <v>2021</v>
      </c>
      <c r="C120" s="5">
        <f>Dataset!C120</f>
        <v>11</v>
      </c>
      <c r="D120" s="5">
        <f>Dataset!N120</f>
        <v>21212272.143554665</v>
      </c>
      <c r="E120" s="5">
        <f>Dataset!AJ120</f>
        <v>387.50000000000006</v>
      </c>
      <c r="F120" s="5">
        <f>Dataset!AO120</f>
        <v>0</v>
      </c>
      <c r="G120" s="12">
        <f>Dataset!AY120</f>
        <v>30</v>
      </c>
      <c r="H120" s="195">
        <f>Dataset!BS120</f>
        <v>0.5</v>
      </c>
      <c r="I120" s="2">
        <f>Dataset!BQ120</f>
        <v>0</v>
      </c>
      <c r="K120" s="12">
        <f t="shared" si="17"/>
        <v>2181647.9519726802</v>
      </c>
      <c r="L120" s="1">
        <f t="shared" si="18"/>
        <v>4258510.2347792564</v>
      </c>
      <c r="M120" s="1">
        <f t="shared" si="19"/>
        <v>0</v>
      </c>
      <c r="N120" s="1">
        <f t="shared" si="20"/>
        <v>16383719.406648029</v>
      </c>
      <c r="O120" s="1">
        <f t="shared" si="21"/>
        <v>-1866017.476877315</v>
      </c>
      <c r="P120" s="1">
        <f t="shared" si="22"/>
        <v>0</v>
      </c>
      <c r="Q120" s="1">
        <f t="shared" si="23"/>
        <v>20957860.116522647</v>
      </c>
      <c r="R120" s="1">
        <f t="shared" si="24"/>
        <v>-254412.02703201771</v>
      </c>
      <c r="S120" s="105">
        <f t="shared" si="25"/>
        <v>1.213921772631003E-2</v>
      </c>
    </row>
    <row r="121" spans="1:19">
      <c r="A121" s="11">
        <f>Dataset!A121</f>
        <v>44531</v>
      </c>
      <c r="B121" s="5">
        <f>Dataset!B121</f>
        <v>2021</v>
      </c>
      <c r="C121" s="5">
        <f>Dataset!C121</f>
        <v>12</v>
      </c>
      <c r="D121" s="5">
        <f>Dataset!N121</f>
        <v>23164511.725036889</v>
      </c>
      <c r="E121" s="5">
        <f>Dataset!AJ121</f>
        <v>510.6</v>
      </c>
      <c r="F121" s="5">
        <f>Dataset!AO121</f>
        <v>0</v>
      </c>
      <c r="G121" s="12">
        <f>Dataset!AY121</f>
        <v>31</v>
      </c>
      <c r="H121" s="195">
        <f>Dataset!BS121</f>
        <v>0.5</v>
      </c>
      <c r="I121" s="2">
        <f>Dataset!BQ121</f>
        <v>0</v>
      </c>
      <c r="K121" s="12">
        <f t="shared" si="17"/>
        <v>2181647.9519726802</v>
      </c>
      <c r="L121" s="1">
        <f t="shared" si="18"/>
        <v>5611342.7764600981</v>
      </c>
      <c r="M121" s="1">
        <f t="shared" si="19"/>
        <v>0</v>
      </c>
      <c r="N121" s="1">
        <f t="shared" si="20"/>
        <v>16929843.386869632</v>
      </c>
      <c r="O121" s="1">
        <f t="shared" si="21"/>
        <v>-1866017.476877315</v>
      </c>
      <c r="P121" s="1">
        <f t="shared" si="22"/>
        <v>0</v>
      </c>
      <c r="Q121" s="1">
        <f t="shared" si="23"/>
        <v>22856816.638425097</v>
      </c>
      <c r="R121" s="1">
        <f t="shared" si="24"/>
        <v>-307695.08661179245</v>
      </c>
      <c r="S121" s="105">
        <f t="shared" ref="S121" si="26">ABS(R121/Q121)</f>
        <v>1.3461852167747606E-2</v>
      </c>
    </row>
    <row r="122" spans="1:19">
      <c r="S122" s="105">
        <f>AVERAGE(S2:S121)</f>
        <v>1.4358314496121072E-2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3814E-FD64-4FBA-9BE1-C912A48A9419}">
  <sheetPr codeName="Sheet8">
    <tabColor theme="4" tint="0.79998168889431442"/>
  </sheetPr>
  <dimension ref="A1:AL122"/>
  <sheetViews>
    <sheetView topLeftCell="N1" workbookViewId="0">
      <selection activeCell="Y4" sqref="Y4:AC23"/>
    </sheetView>
  </sheetViews>
  <sheetFormatPr defaultRowHeight="12.75"/>
  <cols>
    <col min="1" max="3" width="9.140625" style="5"/>
    <col min="4" max="4" width="14" style="5" bestFit="1" customWidth="1"/>
    <col min="5" max="8" width="9.28515625" style="5" bestFit="1" customWidth="1"/>
    <col min="9" max="10" width="9.28515625" style="5" customWidth="1"/>
    <col min="11" max="11" width="9.140625" style="5"/>
    <col min="12" max="12" width="12.85546875" style="5" bestFit="1" customWidth="1"/>
    <col min="13" max="13" width="11.28515625" style="5" bestFit="1" customWidth="1"/>
    <col min="14" max="14" width="10.28515625" style="5" bestFit="1" customWidth="1"/>
    <col min="15" max="15" width="11.28515625" style="5" bestFit="1" customWidth="1"/>
    <col min="16" max="16" width="11.85546875" style="5" bestFit="1" customWidth="1"/>
    <col min="17" max="18" width="11.85546875" style="5" customWidth="1"/>
    <col min="19" max="19" width="13.42578125" style="5" bestFit="1" customWidth="1"/>
    <col min="20" max="20" width="10.85546875" style="5" bestFit="1" customWidth="1"/>
    <col min="21" max="21" width="8.42578125" style="5" bestFit="1" customWidth="1"/>
    <col min="22" max="24" width="9.140625" style="5"/>
    <col min="25" max="25" width="14.85546875" style="5" customWidth="1"/>
    <col min="26" max="26" width="12.140625" style="5" customWidth="1"/>
    <col min="27" max="27" width="13.42578125" style="5" customWidth="1"/>
    <col min="28" max="28" width="12.5703125" style="5" bestFit="1" customWidth="1"/>
    <col min="29" max="29" width="12" style="5" bestFit="1" customWidth="1"/>
    <col min="30" max="30" width="10.28515625" style="5" bestFit="1" customWidth="1"/>
    <col min="31" max="34" width="10.85546875" style="5" bestFit="1" customWidth="1"/>
    <col min="35" max="35" width="10.28515625" style="5" bestFit="1" customWidth="1"/>
    <col min="36" max="37" width="10.85546875" style="5" bestFit="1" customWidth="1"/>
    <col min="38" max="38" width="12.85546875" style="5" customWidth="1"/>
    <col min="39" max="16384" width="9.140625" style="5"/>
  </cols>
  <sheetData>
    <row r="1" spans="1:35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Dataset!Q1</f>
        <v>LUkWh_NoCDM</v>
      </c>
      <c r="E1" s="5" t="str">
        <f>Dataset!AP1</f>
        <v>HDD10</v>
      </c>
      <c r="F1" s="5" t="str">
        <f>Dataset!AS1</f>
        <v>CDD8</v>
      </c>
      <c r="G1" s="5" t="str">
        <f>Dataset!AY1</f>
        <v>MonthDays</v>
      </c>
      <c r="H1" s="115" t="str">
        <f>Dataset!BS1</f>
        <v>COVID_AM</v>
      </c>
      <c r="I1" s="115" t="str">
        <f>Dataset!AW1</f>
        <v>KingstonFTEAdj</v>
      </c>
      <c r="J1" s="115" t="str">
        <f>Dataset!BQ1</f>
        <v>Summer</v>
      </c>
      <c r="L1" s="5" t="str">
        <f>Y9</f>
        <v>const</v>
      </c>
      <c r="M1" s="5" t="str">
        <f>E1</f>
        <v>HDD10</v>
      </c>
      <c r="N1" s="5" t="str">
        <f>F1</f>
        <v>CDD8</v>
      </c>
      <c r="O1" s="5" t="str">
        <f>G1</f>
        <v>MonthDays</v>
      </c>
      <c r="P1" s="5" t="str">
        <f>H1</f>
        <v>COVID_AM</v>
      </c>
      <c r="Q1" s="5" t="str">
        <f t="shared" ref="Q1:R1" si="0">I1</f>
        <v>KingstonFTEAdj</v>
      </c>
      <c r="R1" s="5" t="str">
        <f t="shared" si="0"/>
        <v>Summer</v>
      </c>
      <c r="S1" s="42" t="s">
        <v>145</v>
      </c>
      <c r="T1" s="42" t="s">
        <v>146</v>
      </c>
      <c r="U1" s="42" t="s">
        <v>147</v>
      </c>
    </row>
    <row r="2" spans="1:35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Dataset!Q2</f>
        <v>12697319.10976099</v>
      </c>
      <c r="E2" s="5">
        <f>Dataset!AP2</f>
        <v>422.80000000000013</v>
      </c>
      <c r="F2" s="5">
        <f>Dataset!AS2</f>
        <v>0</v>
      </c>
      <c r="G2" s="12">
        <f>Dataset!AY2</f>
        <v>31</v>
      </c>
      <c r="H2" s="115">
        <f>Dataset!BS2</f>
        <v>0</v>
      </c>
      <c r="I2" s="115">
        <f>Dataset!AW2</f>
        <v>80.2</v>
      </c>
      <c r="J2" s="115">
        <f>Dataset!BQ2</f>
        <v>0</v>
      </c>
      <c r="L2" s="12">
        <f t="shared" ref="L2:L33" si="1">$Z$9</f>
        <v>-6985371.5481185997</v>
      </c>
      <c r="M2" s="1">
        <f t="shared" ref="M2:M33" si="2">E2*$Z$10</f>
        <v>813350.2968540407</v>
      </c>
      <c r="N2" s="1">
        <f t="shared" ref="N2:N33" si="3">F2*$Z$11</f>
        <v>0</v>
      </c>
      <c r="O2" s="1">
        <f t="shared" ref="O2:O33" si="4">G2*$Z$12</f>
        <v>11026790.95318036</v>
      </c>
      <c r="P2" s="1">
        <f t="shared" ref="P2:P33" si="5">H2*$Z$13</f>
        <v>0</v>
      </c>
      <c r="Q2" s="1">
        <f t="shared" ref="Q2:Q33" si="6">I2*$Z$14</f>
        <v>8231320.3065707162</v>
      </c>
      <c r="R2" s="1">
        <f t="shared" ref="R2:R33" si="7">J2*$Z$15</f>
        <v>0</v>
      </c>
      <c r="S2" s="1">
        <f t="shared" ref="S2:S54" si="8">SUM(L2:R2)</f>
        <v>13086090.008486517</v>
      </c>
      <c r="T2" s="1">
        <f t="shared" ref="T2:T21" si="9">S2-D2</f>
        <v>388770.89872552641</v>
      </c>
      <c r="U2" s="105">
        <f t="shared" ref="U2:U54" si="10">ABS(T2/S2)</f>
        <v>2.9708713486870632E-2</v>
      </c>
    </row>
    <row r="3" spans="1:35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Dataset!Q3</f>
        <v>11988374.952560991</v>
      </c>
      <c r="E3" s="5">
        <f>Dataset!AP3</f>
        <v>353.5</v>
      </c>
      <c r="F3" s="5">
        <f>Dataset!AS3</f>
        <v>0</v>
      </c>
      <c r="G3" s="12">
        <f>Dataset!AY3</f>
        <v>29</v>
      </c>
      <c r="H3" s="115">
        <f>Dataset!BS3</f>
        <v>0</v>
      </c>
      <c r="I3" s="115">
        <f>Dataset!AW3</f>
        <v>81.2</v>
      </c>
      <c r="J3" s="115">
        <f>Dataset!BQ3</f>
        <v>0</v>
      </c>
      <c r="L3" s="12">
        <f t="shared" si="1"/>
        <v>-6985371.5481185997</v>
      </c>
      <c r="M3" s="1">
        <f t="shared" si="2"/>
        <v>680036.25813127554</v>
      </c>
      <c r="N3" s="1">
        <f t="shared" si="3"/>
        <v>0</v>
      </c>
      <c r="O3" s="1">
        <f t="shared" si="4"/>
        <v>10315385.085233239</v>
      </c>
      <c r="P3" s="1">
        <f t="shared" si="5"/>
        <v>0</v>
      </c>
      <c r="Q3" s="1">
        <f t="shared" si="6"/>
        <v>8333955.2231114982</v>
      </c>
      <c r="R3" s="1">
        <f t="shared" si="7"/>
        <v>0</v>
      </c>
      <c r="S3" s="1">
        <f t="shared" si="8"/>
        <v>12344005.018357415</v>
      </c>
      <c r="T3" s="1">
        <f t="shared" si="9"/>
        <v>355630.0657964237</v>
      </c>
      <c r="U3" s="105">
        <f t="shared" si="10"/>
        <v>2.8809941770725763E-2</v>
      </c>
    </row>
    <row r="4" spans="1:35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Dataset!Q4</f>
        <v>12366571.908560989</v>
      </c>
      <c r="E4" s="5">
        <f>Dataset!AP4</f>
        <v>189.2</v>
      </c>
      <c r="F4" s="5">
        <f>Dataset!AS4</f>
        <v>31.4</v>
      </c>
      <c r="G4" s="12">
        <f>Dataset!AY4</f>
        <v>31</v>
      </c>
      <c r="H4" s="115">
        <f>Dataset!BS4</f>
        <v>0</v>
      </c>
      <c r="I4" s="115">
        <f>Dataset!AW4</f>
        <v>81.2</v>
      </c>
      <c r="J4" s="115">
        <f>Dataset!BQ4</f>
        <v>0</v>
      </c>
      <c r="L4" s="12">
        <f t="shared" si="1"/>
        <v>-6985371.5481185997</v>
      </c>
      <c r="M4" s="1">
        <f t="shared" si="2"/>
        <v>363968.48667167558</v>
      </c>
      <c r="N4" s="1">
        <f t="shared" si="3"/>
        <v>291394.0320388322</v>
      </c>
      <c r="O4" s="1">
        <f t="shared" si="4"/>
        <v>11026790.95318036</v>
      </c>
      <c r="P4" s="1">
        <f t="shared" si="5"/>
        <v>0</v>
      </c>
      <c r="Q4" s="1">
        <f t="shared" si="6"/>
        <v>8333955.2231114982</v>
      </c>
      <c r="R4" s="1">
        <f t="shared" si="7"/>
        <v>0</v>
      </c>
      <c r="S4" s="1">
        <f t="shared" si="8"/>
        <v>13030737.146883767</v>
      </c>
      <c r="T4" s="1">
        <f t="shared" si="9"/>
        <v>664165.23832277767</v>
      </c>
      <c r="U4" s="105">
        <f t="shared" si="10"/>
        <v>5.0969122532074813E-2</v>
      </c>
      <c r="Y4" s="5" t="s">
        <v>259</v>
      </c>
    </row>
    <row r="5" spans="1:35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Dataset!Q5</f>
        <v>11805181.71976099</v>
      </c>
      <c r="E5" s="5">
        <f>Dataset!AP5</f>
        <v>141.69999999999999</v>
      </c>
      <c r="F5" s="5">
        <f>Dataset!AS5</f>
        <v>16.2</v>
      </c>
      <c r="G5" s="12">
        <f>Dataset!AY5</f>
        <v>30</v>
      </c>
      <c r="H5" s="115">
        <f>Dataset!BS5</f>
        <v>0</v>
      </c>
      <c r="I5" s="115">
        <f>Dataset!AW5</f>
        <v>80.900000000000006</v>
      </c>
      <c r="J5" s="115">
        <f>Dataset!BQ5</f>
        <v>0</v>
      </c>
      <c r="L5" s="12">
        <f t="shared" si="1"/>
        <v>-6985371.5481185997</v>
      </c>
      <c r="M5" s="1">
        <f t="shared" si="2"/>
        <v>272591.62030325807</v>
      </c>
      <c r="N5" s="1">
        <f t="shared" si="3"/>
        <v>150337.04837672235</v>
      </c>
      <c r="O5" s="1">
        <f t="shared" si="4"/>
        <v>10671088.0192068</v>
      </c>
      <c r="P5" s="1">
        <f t="shared" si="5"/>
        <v>0</v>
      </c>
      <c r="Q5" s="1">
        <f t="shared" si="6"/>
        <v>8303164.7481492637</v>
      </c>
      <c r="R5" s="1">
        <f t="shared" si="7"/>
        <v>0</v>
      </c>
      <c r="S5" s="1">
        <f t="shared" si="8"/>
        <v>12411809.887917444</v>
      </c>
      <c r="T5" s="1">
        <f t="shared" si="9"/>
        <v>606628.16815645434</v>
      </c>
      <c r="U5" s="105">
        <f t="shared" si="10"/>
        <v>4.8875077336383486E-2</v>
      </c>
      <c r="Y5" s="5" t="s">
        <v>236</v>
      </c>
    </row>
    <row r="6" spans="1:35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Dataset!Q6</f>
        <v>12594518.971860992</v>
      </c>
      <c r="E6" s="5">
        <f>Dataset!AP6</f>
        <v>1.0999999999999996</v>
      </c>
      <c r="F6" s="5">
        <f>Dataset!AS6</f>
        <v>213.19999999999996</v>
      </c>
      <c r="G6" s="12">
        <f>Dataset!AY6</f>
        <v>31</v>
      </c>
      <c r="H6" s="115">
        <f>Dataset!BS6</f>
        <v>0</v>
      </c>
      <c r="I6" s="115">
        <f>Dataset!AW6</f>
        <v>80.8</v>
      </c>
      <c r="J6" s="115">
        <f>Dataset!BQ6</f>
        <v>1</v>
      </c>
      <c r="L6" s="12">
        <f t="shared" si="1"/>
        <v>-6985371.5481185997</v>
      </c>
      <c r="M6" s="1">
        <f t="shared" si="2"/>
        <v>2116.0958527422995</v>
      </c>
      <c r="N6" s="1">
        <f t="shared" si="3"/>
        <v>1978509.7971553826</v>
      </c>
      <c r="O6" s="1">
        <f t="shared" si="4"/>
        <v>11026790.95318036</v>
      </c>
      <c r="P6" s="1">
        <f t="shared" si="5"/>
        <v>0</v>
      </c>
      <c r="Q6" s="1">
        <f t="shared" si="6"/>
        <v>8292901.2564951852</v>
      </c>
      <c r="R6" s="1">
        <f t="shared" si="7"/>
        <v>-927368.04797760001</v>
      </c>
      <c r="S6" s="1">
        <f t="shared" si="8"/>
        <v>13387578.50658747</v>
      </c>
      <c r="T6" s="1">
        <f t="shared" si="9"/>
        <v>793059.53472647816</v>
      </c>
      <c r="U6" s="105">
        <f t="shared" si="10"/>
        <v>5.9238460064771729E-2</v>
      </c>
      <c r="Y6" s="5" t="s">
        <v>260</v>
      </c>
    </row>
    <row r="7" spans="1:35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Dataset!Q7</f>
        <v>13355031.438260991</v>
      </c>
      <c r="E7" s="5">
        <f>Dataset!AP7</f>
        <v>0</v>
      </c>
      <c r="F7" s="5">
        <f>Dataset!AS7</f>
        <v>311.90000000000003</v>
      </c>
      <c r="G7" s="12">
        <f>Dataset!AY7</f>
        <v>30</v>
      </c>
      <c r="H7" s="115">
        <f>Dataset!BS7</f>
        <v>0</v>
      </c>
      <c r="I7" s="115">
        <f>Dataset!AW7</f>
        <v>80.599999999999994</v>
      </c>
      <c r="J7" s="115">
        <f>Dataset!BQ7</f>
        <v>1</v>
      </c>
      <c r="L7" s="12">
        <f t="shared" si="1"/>
        <v>-6985371.5481185997</v>
      </c>
      <c r="M7" s="1">
        <f t="shared" si="2"/>
        <v>0</v>
      </c>
      <c r="N7" s="1">
        <f t="shared" si="3"/>
        <v>2894452.1844876362</v>
      </c>
      <c r="O7" s="1">
        <f t="shared" si="4"/>
        <v>10671088.0192068</v>
      </c>
      <c r="P7" s="1">
        <f t="shared" si="5"/>
        <v>0</v>
      </c>
      <c r="Q7" s="1">
        <f t="shared" si="6"/>
        <v>8272374.2731870282</v>
      </c>
      <c r="R7" s="1">
        <f t="shared" si="7"/>
        <v>-927368.04797760001</v>
      </c>
      <c r="S7" s="1">
        <f t="shared" si="8"/>
        <v>13925174.880785264</v>
      </c>
      <c r="T7" s="1">
        <f t="shared" si="9"/>
        <v>570143.44252427295</v>
      </c>
      <c r="U7" s="105">
        <f t="shared" si="10"/>
        <v>4.0943359591913552E-2</v>
      </c>
    </row>
    <row r="8" spans="1:35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Dataset!Q8</f>
        <v>15527549.589560989</v>
      </c>
      <c r="E8" s="5">
        <f>Dataset!AP8</f>
        <v>0</v>
      </c>
      <c r="F8" s="5">
        <f>Dataset!AS8</f>
        <v>428.9</v>
      </c>
      <c r="G8" s="12">
        <f>Dataset!AY8</f>
        <v>31</v>
      </c>
      <c r="H8" s="115">
        <f>Dataset!BS8</f>
        <v>0</v>
      </c>
      <c r="I8" s="115">
        <f>Dataset!AW8</f>
        <v>79.5</v>
      </c>
      <c r="J8" s="115">
        <f>Dataset!BQ8</f>
        <v>1</v>
      </c>
      <c r="L8" s="12">
        <f t="shared" si="1"/>
        <v>-6985371.5481185997</v>
      </c>
      <c r="M8" s="1">
        <f t="shared" si="2"/>
        <v>0</v>
      </c>
      <c r="N8" s="1">
        <f t="shared" si="3"/>
        <v>3980219.7560972967</v>
      </c>
      <c r="O8" s="1">
        <f t="shared" si="4"/>
        <v>11026790.95318036</v>
      </c>
      <c r="P8" s="1">
        <f t="shared" si="5"/>
        <v>0</v>
      </c>
      <c r="Q8" s="1">
        <f t="shared" si="6"/>
        <v>8159475.8649921687</v>
      </c>
      <c r="R8" s="1">
        <f t="shared" si="7"/>
        <v>-927368.04797760001</v>
      </c>
      <c r="S8" s="1">
        <f t="shared" si="8"/>
        <v>15253746.978173625</v>
      </c>
      <c r="T8" s="1">
        <f t="shared" si="9"/>
        <v>-273802.61138736457</v>
      </c>
      <c r="U8" s="105">
        <f t="shared" si="10"/>
        <v>1.7949859256164727E-2</v>
      </c>
      <c r="Z8" s="5" t="s">
        <v>129</v>
      </c>
      <c r="AA8" s="5" t="s">
        <v>130</v>
      </c>
      <c r="AB8" s="5" t="s">
        <v>131</v>
      </c>
      <c r="AC8" s="5" t="s">
        <v>132</v>
      </c>
    </row>
    <row r="9" spans="1:35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Dataset!Q9</f>
        <v>15427670.72056099</v>
      </c>
      <c r="E9" s="5">
        <f>Dataset!AP9</f>
        <v>0</v>
      </c>
      <c r="F9" s="5">
        <f>Dataset!AS9</f>
        <v>401.70000000000005</v>
      </c>
      <c r="G9" s="12">
        <f>Dataset!AY9</f>
        <v>31</v>
      </c>
      <c r="H9" s="115">
        <f>Dataset!BS9</f>
        <v>0</v>
      </c>
      <c r="I9" s="115">
        <f>Dataset!AW9</f>
        <v>77.900000000000006</v>
      </c>
      <c r="J9" s="115">
        <f>Dataset!BQ9</f>
        <v>1</v>
      </c>
      <c r="L9" s="12">
        <f t="shared" si="1"/>
        <v>-6985371.5481185997</v>
      </c>
      <c r="M9" s="1">
        <f t="shared" si="2"/>
        <v>0</v>
      </c>
      <c r="N9" s="1">
        <f t="shared" si="3"/>
        <v>3727801.9958598376</v>
      </c>
      <c r="O9" s="1">
        <f t="shared" si="4"/>
        <v>11026790.95318036</v>
      </c>
      <c r="P9" s="1">
        <f t="shared" si="5"/>
        <v>0</v>
      </c>
      <c r="Q9" s="1">
        <f t="shared" si="6"/>
        <v>7995259.9985269178</v>
      </c>
      <c r="R9" s="1">
        <f t="shared" si="7"/>
        <v>-927368.04797760001</v>
      </c>
      <c r="S9" s="1">
        <f t="shared" si="8"/>
        <v>14837113.351470916</v>
      </c>
      <c r="T9" s="1">
        <f t="shared" si="9"/>
        <v>-590557.36909007467</v>
      </c>
      <c r="U9" s="105">
        <f t="shared" si="10"/>
        <v>3.980271331091019E-2</v>
      </c>
      <c r="Y9" s="5" t="s">
        <v>133</v>
      </c>
      <c r="Z9" s="5">
        <v>-6985371.5481185997</v>
      </c>
      <c r="AA9" s="5">
        <v>3237943.8935012701</v>
      </c>
      <c r="AB9" s="5">
        <v>-2.1573479275346998</v>
      </c>
      <c r="AC9" s="5">
        <v>3.30963256595816E-2</v>
      </c>
      <c r="AI9" s="104"/>
    </row>
    <row r="10" spans="1:35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Dataset!Q10</f>
        <v>13901043.407560991</v>
      </c>
      <c r="E10" s="5">
        <f>Dataset!AP10</f>
        <v>0</v>
      </c>
      <c r="F10" s="5">
        <f>Dataset!AS10</f>
        <v>230.19999999999996</v>
      </c>
      <c r="G10" s="12">
        <f>Dataset!AY10</f>
        <v>30</v>
      </c>
      <c r="H10" s="115">
        <f>Dataset!BS10</f>
        <v>0</v>
      </c>
      <c r="I10" s="115">
        <f>Dataset!AW10</f>
        <v>77.2</v>
      </c>
      <c r="J10" s="115">
        <f>Dataset!BQ10</f>
        <v>0</v>
      </c>
      <c r="L10" s="12">
        <f t="shared" si="1"/>
        <v>-6985371.5481185997</v>
      </c>
      <c r="M10" s="1">
        <f t="shared" si="2"/>
        <v>0</v>
      </c>
      <c r="N10" s="1">
        <f t="shared" si="3"/>
        <v>2136270.897303795</v>
      </c>
      <c r="O10" s="1">
        <f t="shared" si="4"/>
        <v>10671088.0192068</v>
      </c>
      <c r="P10" s="1">
        <f t="shared" si="5"/>
        <v>0</v>
      </c>
      <c r="Q10" s="1">
        <f t="shared" si="6"/>
        <v>7923415.5569483703</v>
      </c>
      <c r="R10" s="1">
        <f t="shared" si="7"/>
        <v>0</v>
      </c>
      <c r="S10" s="1">
        <f t="shared" si="8"/>
        <v>13745402.925340366</v>
      </c>
      <c r="T10" s="1">
        <f t="shared" si="9"/>
        <v>-155640.4822206255</v>
      </c>
      <c r="U10" s="105">
        <f t="shared" si="10"/>
        <v>1.1323093478307148E-2</v>
      </c>
      <c r="Y10" s="5" t="s">
        <v>40</v>
      </c>
      <c r="Z10" s="5">
        <v>1923.7235024930001</v>
      </c>
      <c r="AA10" s="5">
        <v>462.49951929777501</v>
      </c>
      <c r="AB10" s="5">
        <v>4.1594064906571999</v>
      </c>
      <c r="AC10" s="104">
        <v>6.2432786782588896E-5</v>
      </c>
      <c r="AI10" s="104"/>
    </row>
    <row r="11" spans="1:35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Dataset!Q11</f>
        <v>12975024.451560991</v>
      </c>
      <c r="E11" s="5">
        <f>Dataset!AP11</f>
        <v>39.9</v>
      </c>
      <c r="F11" s="5">
        <f>Dataset!AS11</f>
        <v>100.9</v>
      </c>
      <c r="G11" s="12">
        <f>Dataset!AY11</f>
        <v>31</v>
      </c>
      <c r="H11" s="115">
        <f>Dataset!BS11</f>
        <v>0</v>
      </c>
      <c r="I11" s="115">
        <f>Dataset!AW11</f>
        <v>77</v>
      </c>
      <c r="J11" s="115">
        <f>Dataset!BQ11</f>
        <v>0</v>
      </c>
      <c r="L11" s="12">
        <f t="shared" si="1"/>
        <v>-6985371.5481185997</v>
      </c>
      <c r="M11" s="1">
        <f t="shared" si="2"/>
        <v>76756.567749470705</v>
      </c>
      <c r="N11" s="1">
        <f t="shared" si="3"/>
        <v>936358.52970440034</v>
      </c>
      <c r="O11" s="1">
        <f t="shared" si="4"/>
        <v>11026790.95318036</v>
      </c>
      <c r="P11" s="1">
        <f t="shared" si="5"/>
        <v>0</v>
      </c>
      <c r="Q11" s="1">
        <f t="shared" si="6"/>
        <v>7902888.5736402133</v>
      </c>
      <c r="R11" s="1">
        <f t="shared" si="7"/>
        <v>0</v>
      </c>
      <c r="S11" s="1">
        <f t="shared" si="8"/>
        <v>12957423.076155845</v>
      </c>
      <c r="T11" s="1">
        <f t="shared" si="9"/>
        <v>-17601.375405145809</v>
      </c>
      <c r="U11" s="105">
        <f t="shared" si="10"/>
        <v>1.3584009182763918E-3</v>
      </c>
      <c r="Y11" s="5" t="s">
        <v>43</v>
      </c>
      <c r="Z11" s="5">
        <v>9280.0647146124902</v>
      </c>
      <c r="AA11" s="5">
        <v>720.99039068596096</v>
      </c>
      <c r="AB11" s="5">
        <v>12.8712737846385</v>
      </c>
      <c r="AC11" s="104">
        <v>6.8578196938822098E-24</v>
      </c>
      <c r="AI11" s="104"/>
    </row>
    <row r="12" spans="1:35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Dataset!Q12</f>
        <v>12215266.684560992</v>
      </c>
      <c r="E12" s="5">
        <f>Dataset!AP12</f>
        <v>247.39999999999995</v>
      </c>
      <c r="F12" s="5">
        <f>Dataset!AS12</f>
        <v>3.2999999999999989</v>
      </c>
      <c r="G12" s="12">
        <f>Dataset!AY12</f>
        <v>30</v>
      </c>
      <c r="H12" s="115">
        <f>Dataset!BS12</f>
        <v>0</v>
      </c>
      <c r="I12" s="115">
        <f>Dataset!AW12</f>
        <v>78.099999999999994</v>
      </c>
      <c r="J12" s="115">
        <f>Dataset!BQ12</f>
        <v>0</v>
      </c>
      <c r="L12" s="12">
        <f t="shared" si="1"/>
        <v>-6985371.5481185997</v>
      </c>
      <c r="M12" s="1">
        <f t="shared" si="2"/>
        <v>475929.1945167681</v>
      </c>
      <c r="N12" s="1">
        <f t="shared" si="3"/>
        <v>30624.213558221207</v>
      </c>
      <c r="O12" s="1">
        <f t="shared" si="4"/>
        <v>10671088.0192068</v>
      </c>
      <c r="P12" s="1">
        <f t="shared" si="5"/>
        <v>0</v>
      </c>
      <c r="Q12" s="1">
        <f t="shared" si="6"/>
        <v>8015786.9818350738</v>
      </c>
      <c r="R12" s="1">
        <f t="shared" si="7"/>
        <v>0</v>
      </c>
      <c r="S12" s="1">
        <f t="shared" si="8"/>
        <v>12208056.860998262</v>
      </c>
      <c r="T12" s="1">
        <f t="shared" si="9"/>
        <v>-7209.8235627301037</v>
      </c>
      <c r="U12" s="105">
        <f t="shared" si="10"/>
        <v>5.9057912695047448E-4</v>
      </c>
      <c r="Y12" s="5" t="s">
        <v>83</v>
      </c>
      <c r="Z12" s="5">
        <v>355702.93397355999</v>
      </c>
      <c r="AA12" s="5">
        <v>46580.668049247899</v>
      </c>
      <c r="AB12" s="5">
        <v>7.6362780713554699</v>
      </c>
      <c r="AC12" s="104">
        <v>7.7845045710194902E-12</v>
      </c>
    </row>
    <row r="13" spans="1:35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Dataset!Q13</f>
        <v>11968584.360560991</v>
      </c>
      <c r="E13" s="5">
        <f>Dataset!AP13</f>
        <v>342.8</v>
      </c>
      <c r="F13" s="5">
        <f>Dataset!AS13</f>
        <v>0.80000000000000071</v>
      </c>
      <c r="G13" s="12">
        <f>Dataset!AY13</f>
        <v>31</v>
      </c>
      <c r="H13" s="115">
        <f>Dataset!BS13</f>
        <v>0</v>
      </c>
      <c r="I13" s="115">
        <f>Dataset!AW13</f>
        <v>78.400000000000006</v>
      </c>
      <c r="J13" s="115">
        <f>Dataset!BQ13</f>
        <v>0</v>
      </c>
      <c r="L13" s="12">
        <f t="shared" si="1"/>
        <v>-6985371.5481185997</v>
      </c>
      <c r="M13" s="1">
        <f t="shared" si="2"/>
        <v>659452.41665460041</v>
      </c>
      <c r="N13" s="1">
        <f t="shared" si="3"/>
        <v>7424.0517716899985</v>
      </c>
      <c r="O13" s="1">
        <f t="shared" si="4"/>
        <v>11026790.95318036</v>
      </c>
      <c r="P13" s="1">
        <f t="shared" si="5"/>
        <v>0</v>
      </c>
      <c r="Q13" s="1">
        <f t="shared" si="6"/>
        <v>8046577.4567973092</v>
      </c>
      <c r="R13" s="1">
        <f t="shared" si="7"/>
        <v>0</v>
      </c>
      <c r="S13" s="1">
        <f t="shared" si="8"/>
        <v>12754873.330285359</v>
      </c>
      <c r="T13" s="1">
        <f t="shared" si="9"/>
        <v>786288.9697243683</v>
      </c>
      <c r="U13" s="105">
        <f t="shared" si="10"/>
        <v>6.1646160597878474E-2</v>
      </c>
      <c r="Y13" s="5" t="s">
        <v>94</v>
      </c>
      <c r="Z13" s="5">
        <v>-923021.77791586402</v>
      </c>
      <c r="AA13" s="5">
        <v>399048.462564254</v>
      </c>
      <c r="AB13" s="5">
        <v>-2.31305684523779</v>
      </c>
      <c r="AC13" s="5">
        <v>2.2529215990850501E-2</v>
      </c>
    </row>
    <row r="14" spans="1:35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Dataset!Q14</f>
        <v>12934842.524345918</v>
      </c>
      <c r="E14" s="5">
        <f>Dataset!AP14</f>
        <v>450.80000000000013</v>
      </c>
      <c r="F14" s="5">
        <f>Dataset!AS14</f>
        <v>0</v>
      </c>
      <c r="G14" s="12">
        <f>Dataset!AY14</f>
        <v>31</v>
      </c>
      <c r="H14" s="115">
        <f>Dataset!BS14</f>
        <v>0</v>
      </c>
      <c r="I14" s="115">
        <f>Dataset!AW14</f>
        <v>79.2</v>
      </c>
      <c r="J14" s="115">
        <f>Dataset!BQ14</f>
        <v>0</v>
      </c>
      <c r="L14" s="12">
        <f t="shared" si="1"/>
        <v>-6985371.5481185997</v>
      </c>
      <c r="M14" s="1">
        <f t="shared" si="2"/>
        <v>867214.55492384464</v>
      </c>
      <c r="N14" s="1">
        <f t="shared" si="3"/>
        <v>0</v>
      </c>
      <c r="O14" s="1">
        <f t="shared" si="4"/>
        <v>11026790.95318036</v>
      </c>
      <c r="P14" s="1">
        <f t="shared" si="5"/>
        <v>0</v>
      </c>
      <c r="Q14" s="1">
        <f t="shared" si="6"/>
        <v>8128685.3900299342</v>
      </c>
      <c r="R14" s="1">
        <f t="shared" si="7"/>
        <v>0</v>
      </c>
      <c r="S14" s="1">
        <f t="shared" si="8"/>
        <v>13037319.35001554</v>
      </c>
      <c r="T14" s="1">
        <f t="shared" si="9"/>
        <v>102476.82566962205</v>
      </c>
      <c r="U14" s="105">
        <f t="shared" si="10"/>
        <v>7.8602681209538599E-3</v>
      </c>
      <c r="Y14" s="5" t="s">
        <v>81</v>
      </c>
      <c r="Z14" s="5">
        <v>102634.916540782</v>
      </c>
      <c r="AA14" s="5">
        <v>36268.044769256099</v>
      </c>
      <c r="AB14" s="5">
        <v>2.8298993561346899</v>
      </c>
      <c r="AC14" s="5">
        <v>5.5119255592885703E-3</v>
      </c>
      <c r="AI14" s="104"/>
    </row>
    <row r="15" spans="1:35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Dataset!Q15</f>
        <v>11897678.539545918</v>
      </c>
      <c r="E15" s="5">
        <f>Dataset!AP15</f>
        <v>457.99999999999989</v>
      </c>
      <c r="F15" s="5">
        <f>Dataset!AS15</f>
        <v>0</v>
      </c>
      <c r="G15" s="12">
        <f>Dataset!AY15</f>
        <v>28</v>
      </c>
      <c r="H15" s="115">
        <f>Dataset!BS15</f>
        <v>0</v>
      </c>
      <c r="I15" s="115">
        <f>Dataset!AW15</f>
        <v>79.099999999999994</v>
      </c>
      <c r="J15" s="115">
        <f>Dataset!BQ15</f>
        <v>0</v>
      </c>
      <c r="L15" s="12">
        <f t="shared" si="1"/>
        <v>-6985371.5481185997</v>
      </c>
      <c r="M15" s="1">
        <f t="shared" si="2"/>
        <v>881065.36414179381</v>
      </c>
      <c r="N15" s="1">
        <f t="shared" si="3"/>
        <v>0</v>
      </c>
      <c r="O15" s="1">
        <f t="shared" si="4"/>
        <v>9959682.1512596793</v>
      </c>
      <c r="P15" s="1">
        <f t="shared" si="5"/>
        <v>0</v>
      </c>
      <c r="Q15" s="1">
        <f t="shared" si="6"/>
        <v>8118421.8983758558</v>
      </c>
      <c r="R15" s="1">
        <f t="shared" si="7"/>
        <v>0</v>
      </c>
      <c r="S15" s="1">
        <f t="shared" si="8"/>
        <v>11973797.86565873</v>
      </c>
      <c r="T15" s="1">
        <f t="shared" si="9"/>
        <v>76119.326112812385</v>
      </c>
      <c r="U15" s="105">
        <f t="shared" si="10"/>
        <v>6.3571581019523692E-3</v>
      </c>
      <c r="Y15" s="5" t="s">
        <v>153</v>
      </c>
      <c r="Z15" s="5">
        <v>-927368.04797760001</v>
      </c>
      <c r="AA15" s="5">
        <v>179626.669424972</v>
      </c>
      <c r="AB15" s="5">
        <v>-5.1627525631150801</v>
      </c>
      <c r="AC15" s="104">
        <v>1.05373015766348E-6</v>
      </c>
    </row>
    <row r="16" spans="1:35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Dataset!Q16</f>
        <v>12756629.845945917</v>
      </c>
      <c r="E16" s="5">
        <f>Dataset!AP16</f>
        <v>330.10000000000008</v>
      </c>
      <c r="F16" s="5">
        <f>Dataset!AS16</f>
        <v>0</v>
      </c>
      <c r="G16" s="12">
        <f>Dataset!AY16</f>
        <v>31</v>
      </c>
      <c r="H16" s="115">
        <f>Dataset!BS16</f>
        <v>0</v>
      </c>
      <c r="I16" s="115">
        <f>Dataset!AW16</f>
        <v>79.400000000000006</v>
      </c>
      <c r="J16" s="115">
        <f>Dataset!BQ16</f>
        <v>0</v>
      </c>
      <c r="L16" s="12">
        <f t="shared" si="1"/>
        <v>-6985371.5481185997</v>
      </c>
      <c r="M16" s="1">
        <f t="shared" si="2"/>
        <v>635021.12817293953</v>
      </c>
      <c r="N16" s="1">
        <f t="shared" si="3"/>
        <v>0</v>
      </c>
      <c r="O16" s="1">
        <f t="shared" si="4"/>
        <v>11026790.95318036</v>
      </c>
      <c r="P16" s="1">
        <f t="shared" si="5"/>
        <v>0</v>
      </c>
      <c r="Q16" s="1">
        <f t="shared" si="6"/>
        <v>8149212.3733380912</v>
      </c>
      <c r="R16" s="1">
        <f t="shared" si="7"/>
        <v>0</v>
      </c>
      <c r="S16" s="1">
        <f t="shared" si="8"/>
        <v>12825652.906572791</v>
      </c>
      <c r="T16" s="1">
        <f t="shared" si="9"/>
        <v>69023.060626873747</v>
      </c>
      <c r="U16" s="105">
        <f t="shared" si="10"/>
        <v>5.3816410852270411E-3</v>
      </c>
    </row>
    <row r="17" spans="1:34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Dataset!Q17</f>
        <v>12118700.742945917</v>
      </c>
      <c r="E17" s="5">
        <f>Dataset!AP17</f>
        <v>157.19999999999999</v>
      </c>
      <c r="F17" s="5">
        <f>Dataset!AS17</f>
        <v>16.100000000000001</v>
      </c>
      <c r="G17" s="12">
        <f>Dataset!AY17</f>
        <v>30</v>
      </c>
      <c r="H17" s="115">
        <f>Dataset!BS17</f>
        <v>0</v>
      </c>
      <c r="I17" s="115">
        <f>Dataset!AW17</f>
        <v>79.3</v>
      </c>
      <c r="J17" s="115">
        <f>Dataset!BQ17</f>
        <v>0</v>
      </c>
      <c r="L17" s="12">
        <f t="shared" si="1"/>
        <v>-6985371.5481185997</v>
      </c>
      <c r="M17" s="1">
        <f t="shared" si="2"/>
        <v>302409.33459189959</v>
      </c>
      <c r="N17" s="1">
        <f t="shared" si="3"/>
        <v>149409.04190526111</v>
      </c>
      <c r="O17" s="1">
        <f t="shared" si="4"/>
        <v>10671088.0192068</v>
      </c>
      <c r="P17" s="1">
        <f t="shared" si="5"/>
        <v>0</v>
      </c>
      <c r="Q17" s="1">
        <f t="shared" si="6"/>
        <v>8138948.8816840118</v>
      </c>
      <c r="R17" s="1">
        <f t="shared" si="7"/>
        <v>0</v>
      </c>
      <c r="S17" s="1">
        <f t="shared" si="8"/>
        <v>12276483.729269374</v>
      </c>
      <c r="T17" s="1">
        <f t="shared" si="9"/>
        <v>157782.98632345721</v>
      </c>
      <c r="U17" s="105">
        <f t="shared" si="10"/>
        <v>1.2852457576860859E-2</v>
      </c>
      <c r="Y17" s="5" t="s">
        <v>135</v>
      </c>
    </row>
    <row r="18" spans="1:34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Dataset!Q18</f>
        <v>12476057.255945915</v>
      </c>
      <c r="E18" s="5">
        <f>Dataset!AP18</f>
        <v>16</v>
      </c>
      <c r="F18" s="5">
        <f>Dataset!AS18</f>
        <v>176.4</v>
      </c>
      <c r="G18" s="12">
        <f>Dataset!AY18</f>
        <v>31</v>
      </c>
      <c r="H18" s="115">
        <f>Dataset!BS18</f>
        <v>0</v>
      </c>
      <c r="I18" s="115">
        <f>Dataset!AW18</f>
        <v>78.7</v>
      </c>
      <c r="J18" s="115">
        <f>Dataset!BQ18</f>
        <v>1</v>
      </c>
      <c r="L18" s="12">
        <f t="shared" si="1"/>
        <v>-6985371.5481185997</v>
      </c>
      <c r="M18" s="1">
        <f t="shared" si="2"/>
        <v>30779.576039888001</v>
      </c>
      <c r="N18" s="1">
        <f t="shared" si="3"/>
        <v>1637003.4156576432</v>
      </c>
      <c r="O18" s="1">
        <f t="shared" si="4"/>
        <v>11026790.95318036</v>
      </c>
      <c r="P18" s="1">
        <f t="shared" si="5"/>
        <v>0</v>
      </c>
      <c r="Q18" s="1">
        <f t="shared" si="6"/>
        <v>8077367.9317595437</v>
      </c>
      <c r="R18" s="1">
        <f t="shared" si="7"/>
        <v>-927368.04797760001</v>
      </c>
      <c r="S18" s="1">
        <f t="shared" si="8"/>
        <v>12859202.280541234</v>
      </c>
      <c r="T18" s="1">
        <f t="shared" si="9"/>
        <v>383145.02459531836</v>
      </c>
      <c r="U18" s="105">
        <f t="shared" si="10"/>
        <v>2.9795396031299704E-2</v>
      </c>
      <c r="Y18" s="5" t="s">
        <v>136</v>
      </c>
      <c r="Z18" s="5">
        <v>13316818.6452785</v>
      </c>
      <c r="AA18" s="5" t="s">
        <v>137</v>
      </c>
      <c r="AB18" s="5">
        <v>1161608.39251546</v>
      </c>
    </row>
    <row r="19" spans="1:34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Dataset!Q19</f>
        <v>12665697.473945918</v>
      </c>
      <c r="E19" s="5">
        <f>Dataset!AP19</f>
        <v>0</v>
      </c>
      <c r="F19" s="5">
        <f>Dataset!AS19</f>
        <v>264.29999999999995</v>
      </c>
      <c r="G19" s="12">
        <f>Dataset!AY19</f>
        <v>30</v>
      </c>
      <c r="H19" s="115">
        <f>Dataset!BS19</f>
        <v>0</v>
      </c>
      <c r="I19" s="115">
        <f>Dataset!AW19</f>
        <v>78.3</v>
      </c>
      <c r="J19" s="115">
        <f>Dataset!BQ19</f>
        <v>1</v>
      </c>
      <c r="L19" s="12">
        <f t="shared" si="1"/>
        <v>-6985371.5481185997</v>
      </c>
      <c r="M19" s="1">
        <f t="shared" si="2"/>
        <v>0</v>
      </c>
      <c r="N19" s="1">
        <f t="shared" si="3"/>
        <v>2452721.1040720809</v>
      </c>
      <c r="O19" s="1">
        <f t="shared" si="4"/>
        <v>10671088.0192068</v>
      </c>
      <c r="P19" s="1">
        <f t="shared" si="5"/>
        <v>0</v>
      </c>
      <c r="Q19" s="1">
        <f t="shared" si="6"/>
        <v>8036313.9651432298</v>
      </c>
      <c r="R19" s="1">
        <f t="shared" si="7"/>
        <v>-927368.04797760001</v>
      </c>
      <c r="S19" s="1">
        <f t="shared" si="8"/>
        <v>13247383.492325909</v>
      </c>
      <c r="T19" s="1">
        <f t="shared" si="9"/>
        <v>581686.01837999187</v>
      </c>
      <c r="U19" s="105">
        <f t="shared" si="10"/>
        <v>4.3909502485298881E-2</v>
      </c>
      <c r="Y19" s="5" t="s">
        <v>138</v>
      </c>
      <c r="Z19" s="5">
        <v>30660637153293</v>
      </c>
      <c r="AA19" s="5" t="s">
        <v>139</v>
      </c>
      <c r="AB19" s="5">
        <v>520896.41211380501</v>
      </c>
    </row>
    <row r="20" spans="1:34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Dataset!Q20</f>
        <v>15388833.061945917</v>
      </c>
      <c r="E20" s="5">
        <f>Dataset!AP20</f>
        <v>0</v>
      </c>
      <c r="F20" s="5">
        <f>Dataset!AS20</f>
        <v>415.2</v>
      </c>
      <c r="G20" s="12">
        <f>Dataset!AY20</f>
        <v>31</v>
      </c>
      <c r="H20" s="115">
        <f>Dataset!BS20</f>
        <v>0</v>
      </c>
      <c r="I20" s="115">
        <f>Dataset!AW20</f>
        <v>78.5</v>
      </c>
      <c r="J20" s="115">
        <f>Dataset!BQ20</f>
        <v>1</v>
      </c>
      <c r="L20" s="12">
        <f t="shared" si="1"/>
        <v>-6985371.5481185997</v>
      </c>
      <c r="M20" s="1">
        <f t="shared" si="2"/>
        <v>0</v>
      </c>
      <c r="N20" s="1">
        <f t="shared" si="3"/>
        <v>3853082.869507106</v>
      </c>
      <c r="O20" s="1">
        <f t="shared" si="4"/>
        <v>11026790.95318036</v>
      </c>
      <c r="P20" s="1">
        <f t="shared" si="5"/>
        <v>0</v>
      </c>
      <c r="Q20" s="1">
        <f t="shared" si="6"/>
        <v>8056840.9484513868</v>
      </c>
      <c r="R20" s="1">
        <f t="shared" si="7"/>
        <v>-927368.04797760001</v>
      </c>
      <c r="S20" s="1">
        <f t="shared" si="8"/>
        <v>15023975.175042652</v>
      </c>
      <c r="T20" s="1">
        <f t="shared" si="9"/>
        <v>-364857.88690326549</v>
      </c>
      <c r="U20" s="105">
        <f t="shared" si="10"/>
        <v>2.4285043249362911E-2</v>
      </c>
      <c r="Y20" s="5" t="s">
        <v>140</v>
      </c>
      <c r="Z20" s="5">
        <v>0.81146248609278704</v>
      </c>
      <c r="AA20" s="5" t="s">
        <v>141</v>
      </c>
      <c r="AB20" s="5">
        <v>0.80145164464638696</v>
      </c>
      <c r="AH20" s="104"/>
    </row>
    <row r="21" spans="1:34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Dataset!Q21</f>
        <v>14733868.410945917</v>
      </c>
      <c r="E21" s="5">
        <f>Dataset!AP21</f>
        <v>0</v>
      </c>
      <c r="F21" s="5">
        <f>Dataset!AS21</f>
        <v>349.10000000000008</v>
      </c>
      <c r="G21" s="12">
        <f>Dataset!AY21</f>
        <v>31</v>
      </c>
      <c r="H21" s="115">
        <f>Dataset!BS21</f>
        <v>0</v>
      </c>
      <c r="I21" s="115">
        <f>Dataset!AW21</f>
        <v>79.3</v>
      </c>
      <c r="J21" s="115">
        <f>Dataset!BQ21</f>
        <v>1</v>
      </c>
      <c r="L21" s="12">
        <f t="shared" si="1"/>
        <v>-6985371.5481185997</v>
      </c>
      <c r="M21" s="1">
        <f t="shared" si="2"/>
        <v>0</v>
      </c>
      <c r="N21" s="1">
        <f t="shared" si="3"/>
        <v>3239670.5918712211</v>
      </c>
      <c r="O21" s="1">
        <f t="shared" si="4"/>
        <v>11026790.95318036</v>
      </c>
      <c r="P21" s="1">
        <f t="shared" si="5"/>
        <v>0</v>
      </c>
      <c r="Q21" s="1">
        <f t="shared" si="6"/>
        <v>8138948.8816840118</v>
      </c>
      <c r="R21" s="1">
        <f t="shared" si="7"/>
        <v>-927368.04797760001</v>
      </c>
      <c r="S21" s="1">
        <f t="shared" si="8"/>
        <v>14492670.830639392</v>
      </c>
      <c r="T21" s="1">
        <f t="shared" si="9"/>
        <v>-241197.58030652441</v>
      </c>
      <c r="U21" s="105">
        <f t="shared" si="10"/>
        <v>1.6642728115828127E-2</v>
      </c>
      <c r="Y21" s="5" t="s">
        <v>248</v>
      </c>
      <c r="Z21" s="5">
        <v>56.613668154255102</v>
      </c>
      <c r="AA21" s="5" t="s">
        <v>142</v>
      </c>
      <c r="AB21" s="104">
        <v>8.4721030135826698E-32</v>
      </c>
    </row>
    <row r="22" spans="1:34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Dataset!Q22</f>
        <v>13418520.319945917</v>
      </c>
      <c r="E22" s="5">
        <f>Dataset!AP22</f>
        <v>7.0999999999999988</v>
      </c>
      <c r="F22" s="5">
        <f>Dataset!AS22</f>
        <v>193.2</v>
      </c>
      <c r="G22" s="12">
        <f>Dataset!AY22</f>
        <v>30</v>
      </c>
      <c r="H22" s="115">
        <f>Dataset!BS22</f>
        <v>0</v>
      </c>
      <c r="I22" s="115">
        <f>Dataset!AW22</f>
        <v>80.8</v>
      </c>
      <c r="J22" s="115">
        <f>Dataset!BQ22</f>
        <v>0</v>
      </c>
      <c r="L22" s="12">
        <f t="shared" si="1"/>
        <v>-6985371.5481185997</v>
      </c>
      <c r="M22" s="1">
        <f t="shared" si="2"/>
        <v>13658.436867700299</v>
      </c>
      <c r="N22" s="1">
        <f t="shared" si="3"/>
        <v>1792908.5028631331</v>
      </c>
      <c r="O22" s="1">
        <f t="shared" si="4"/>
        <v>10671088.0192068</v>
      </c>
      <c r="P22" s="1">
        <f t="shared" si="5"/>
        <v>0</v>
      </c>
      <c r="Q22" s="1">
        <f t="shared" si="6"/>
        <v>8292901.2564951852</v>
      </c>
      <c r="R22" s="1">
        <f t="shared" si="7"/>
        <v>0</v>
      </c>
      <c r="S22" s="1">
        <f t="shared" si="8"/>
        <v>13785184.667314218</v>
      </c>
      <c r="T22" s="1">
        <f t="shared" ref="T22:T53" si="11">S22-D22</f>
        <v>366664.34736830182</v>
      </c>
      <c r="U22" s="105">
        <f t="shared" si="10"/>
        <v>2.6598435655177874E-2</v>
      </c>
      <c r="Y22" s="5" t="s">
        <v>143</v>
      </c>
      <c r="Z22" s="5">
        <v>-3.3011371682918002E-3</v>
      </c>
      <c r="AA22" s="5" t="s">
        <v>144</v>
      </c>
      <c r="AB22" s="5">
        <v>2.00258086031354</v>
      </c>
    </row>
    <row r="23" spans="1:34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Dataset!Q23</f>
        <v>13138119.025945919</v>
      </c>
      <c r="E23" s="5">
        <f>Dataset!AP23</f>
        <v>48.7</v>
      </c>
      <c r="F23" s="5">
        <f>Dataset!AS23</f>
        <v>105.10000000000002</v>
      </c>
      <c r="G23" s="12">
        <f>Dataset!AY23</f>
        <v>31</v>
      </c>
      <c r="H23" s="115">
        <f>Dataset!BS23</f>
        <v>0</v>
      </c>
      <c r="I23" s="115">
        <f>Dataset!AW23</f>
        <v>82.2</v>
      </c>
      <c r="J23" s="115">
        <f>Dataset!BQ23</f>
        <v>0</v>
      </c>
      <c r="L23" s="12">
        <f t="shared" si="1"/>
        <v>-6985371.5481185997</v>
      </c>
      <c r="M23" s="1">
        <f t="shared" si="2"/>
        <v>93685.334571409112</v>
      </c>
      <c r="N23" s="1">
        <f t="shared" si="3"/>
        <v>975334.80150577298</v>
      </c>
      <c r="O23" s="1">
        <f t="shared" si="4"/>
        <v>11026790.95318036</v>
      </c>
      <c r="P23" s="1">
        <f t="shared" si="5"/>
        <v>0</v>
      </c>
      <c r="Q23" s="1">
        <f t="shared" si="6"/>
        <v>8436590.1396522801</v>
      </c>
      <c r="R23" s="1">
        <f t="shared" si="7"/>
        <v>0</v>
      </c>
      <c r="S23" s="1">
        <f t="shared" si="8"/>
        <v>13547029.680791222</v>
      </c>
      <c r="T23" s="1">
        <f t="shared" si="11"/>
        <v>408910.65484530292</v>
      </c>
      <c r="U23" s="105">
        <f t="shared" si="10"/>
        <v>3.0184524909184392E-2</v>
      </c>
      <c r="AB23" s="104"/>
    </row>
    <row r="24" spans="1:34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Dataset!Q24</f>
        <v>12152566.485945916</v>
      </c>
      <c r="E24" s="5">
        <f>Dataset!AP24</f>
        <v>258.29999999999995</v>
      </c>
      <c r="F24" s="5">
        <f>Dataset!AS24</f>
        <v>14.899999999999999</v>
      </c>
      <c r="G24" s="12">
        <f>Dataset!AY24</f>
        <v>30</v>
      </c>
      <c r="H24" s="115">
        <f>Dataset!BS24</f>
        <v>0</v>
      </c>
      <c r="I24" s="115">
        <f>Dataset!AW24</f>
        <v>82.6</v>
      </c>
      <c r="J24" s="115">
        <f>Dataset!BQ24</f>
        <v>0</v>
      </c>
      <c r="L24" s="12">
        <f t="shared" si="1"/>
        <v>-6985371.5481185997</v>
      </c>
      <c r="M24" s="1">
        <f t="shared" si="2"/>
        <v>496897.78069394181</v>
      </c>
      <c r="N24" s="1">
        <f t="shared" si="3"/>
        <v>138272.96424772608</v>
      </c>
      <c r="O24" s="1">
        <f t="shared" si="4"/>
        <v>10671088.0192068</v>
      </c>
      <c r="P24" s="1">
        <f t="shared" si="5"/>
        <v>0</v>
      </c>
      <c r="Q24" s="1">
        <f t="shared" si="6"/>
        <v>8477644.1062685922</v>
      </c>
      <c r="R24" s="1">
        <f t="shared" si="7"/>
        <v>0</v>
      </c>
      <c r="S24" s="1">
        <f t="shared" si="8"/>
        <v>12798531.32229846</v>
      </c>
      <c r="T24" s="1">
        <f t="shared" si="11"/>
        <v>645964.83635254391</v>
      </c>
      <c r="U24" s="105">
        <f t="shared" si="10"/>
        <v>5.0471793996167406E-2</v>
      </c>
    </row>
    <row r="25" spans="1:34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Dataset!Q25</f>
        <v>12020268.093945917</v>
      </c>
      <c r="E25" s="5">
        <f>Dataset!AP25</f>
        <v>480.6</v>
      </c>
      <c r="F25" s="5">
        <f>Dataset!AS25</f>
        <v>0</v>
      </c>
      <c r="G25" s="12">
        <f>Dataset!AY25</f>
        <v>31</v>
      </c>
      <c r="H25" s="115">
        <f>Dataset!BS25</f>
        <v>0</v>
      </c>
      <c r="I25" s="115">
        <f>Dataset!AW25</f>
        <v>81.7</v>
      </c>
      <c r="J25" s="115">
        <f>Dataset!BQ25</f>
        <v>0</v>
      </c>
      <c r="L25" s="12">
        <f t="shared" si="1"/>
        <v>-6985371.5481185997</v>
      </c>
      <c r="M25" s="1">
        <f t="shared" si="2"/>
        <v>924541.51529813593</v>
      </c>
      <c r="N25" s="1">
        <f t="shared" si="3"/>
        <v>0</v>
      </c>
      <c r="O25" s="1">
        <f t="shared" si="4"/>
        <v>11026790.95318036</v>
      </c>
      <c r="P25" s="1">
        <f t="shared" si="5"/>
        <v>0</v>
      </c>
      <c r="Q25" s="1">
        <f t="shared" si="6"/>
        <v>8385272.6813818896</v>
      </c>
      <c r="R25" s="1">
        <f t="shared" si="7"/>
        <v>0</v>
      </c>
      <c r="S25" s="1">
        <f t="shared" si="8"/>
        <v>13351233.601741785</v>
      </c>
      <c r="T25" s="1">
        <f t="shared" si="11"/>
        <v>1330965.5077958684</v>
      </c>
      <c r="U25" s="105">
        <f t="shared" si="10"/>
        <v>9.9688579160373048E-2</v>
      </c>
    </row>
    <row r="26" spans="1:34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Dataset!Q26</f>
        <v>12923953.034906618</v>
      </c>
      <c r="E26" s="5">
        <f>Dataset!AP26</f>
        <v>596.19999999999993</v>
      </c>
      <c r="F26" s="5">
        <f>Dataset!AS26</f>
        <v>0</v>
      </c>
      <c r="G26" s="12">
        <f>Dataset!AY26</f>
        <v>31</v>
      </c>
      <c r="H26" s="115">
        <f>Dataset!BS26</f>
        <v>0</v>
      </c>
      <c r="I26" s="115">
        <f>Dataset!AW26</f>
        <v>80.099999999999994</v>
      </c>
      <c r="J26" s="115">
        <f>Dataset!BQ26</f>
        <v>0</v>
      </c>
      <c r="L26" s="12">
        <f t="shared" si="1"/>
        <v>-6985371.5481185997</v>
      </c>
      <c r="M26" s="1">
        <f t="shared" si="2"/>
        <v>1146923.9521863265</v>
      </c>
      <c r="N26" s="1">
        <f t="shared" si="3"/>
        <v>0</v>
      </c>
      <c r="O26" s="1">
        <f t="shared" si="4"/>
        <v>11026790.95318036</v>
      </c>
      <c r="P26" s="1">
        <f t="shared" si="5"/>
        <v>0</v>
      </c>
      <c r="Q26" s="1">
        <f t="shared" si="6"/>
        <v>8221056.8149166377</v>
      </c>
      <c r="R26" s="1">
        <f t="shared" si="7"/>
        <v>0</v>
      </c>
      <c r="S26" s="1">
        <f t="shared" si="8"/>
        <v>13409400.172164723</v>
      </c>
      <c r="T26" s="1">
        <f t="shared" si="11"/>
        <v>485447.13725810498</v>
      </c>
      <c r="U26" s="105">
        <f t="shared" si="10"/>
        <v>3.6202002403194572E-2</v>
      </c>
    </row>
    <row r="27" spans="1:34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Dataset!Q27</f>
        <v>11737314.593906619</v>
      </c>
      <c r="E27" s="5">
        <f>Dataset!AP27</f>
        <v>536.09999999999991</v>
      </c>
      <c r="F27" s="5">
        <f>Dataset!AS27</f>
        <v>0</v>
      </c>
      <c r="G27" s="12">
        <f>Dataset!AY27</f>
        <v>28</v>
      </c>
      <c r="H27" s="115">
        <f>Dataset!BS27</f>
        <v>0</v>
      </c>
      <c r="I27" s="115">
        <f>Dataset!AW27</f>
        <v>79.900000000000006</v>
      </c>
      <c r="J27" s="115">
        <f>Dataset!BQ27</f>
        <v>0</v>
      </c>
      <c r="L27" s="12">
        <f t="shared" si="1"/>
        <v>-6985371.5481185997</v>
      </c>
      <c r="M27" s="1">
        <f t="shared" si="2"/>
        <v>1031308.1696864972</v>
      </c>
      <c r="N27" s="1">
        <f t="shared" si="3"/>
        <v>0</v>
      </c>
      <c r="O27" s="1">
        <f t="shared" si="4"/>
        <v>9959682.1512596793</v>
      </c>
      <c r="P27" s="1">
        <f t="shared" si="5"/>
        <v>0</v>
      </c>
      <c r="Q27" s="1">
        <f t="shared" si="6"/>
        <v>8200529.8316084817</v>
      </c>
      <c r="R27" s="1">
        <f t="shared" si="7"/>
        <v>0</v>
      </c>
      <c r="S27" s="1">
        <f t="shared" si="8"/>
        <v>12206148.604436059</v>
      </c>
      <c r="T27" s="1">
        <f t="shared" si="11"/>
        <v>468834.0105294399</v>
      </c>
      <c r="U27" s="105">
        <f t="shared" si="10"/>
        <v>3.8409659403872275E-2</v>
      </c>
    </row>
    <row r="28" spans="1:34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Dataset!Q28</f>
        <v>12869193.312906619</v>
      </c>
      <c r="E28" s="5">
        <f>Dataset!AP28</f>
        <v>478.50000000000006</v>
      </c>
      <c r="F28" s="5">
        <f>Dataset!AS28</f>
        <v>0</v>
      </c>
      <c r="G28" s="12">
        <f>Dataset!AY28</f>
        <v>31</v>
      </c>
      <c r="H28" s="115">
        <f>Dataset!BS28</f>
        <v>0</v>
      </c>
      <c r="I28" s="115">
        <f>Dataset!AW28</f>
        <v>79.900000000000006</v>
      </c>
      <c r="J28" s="115">
        <f>Dataset!BQ28</f>
        <v>0</v>
      </c>
      <c r="L28" s="12">
        <f t="shared" si="1"/>
        <v>-6985371.5481185997</v>
      </c>
      <c r="M28" s="1">
        <f t="shared" si="2"/>
        <v>920501.69594290061</v>
      </c>
      <c r="N28" s="1">
        <f t="shared" si="3"/>
        <v>0</v>
      </c>
      <c r="O28" s="1">
        <f t="shared" si="4"/>
        <v>11026790.95318036</v>
      </c>
      <c r="P28" s="1">
        <f t="shared" si="5"/>
        <v>0</v>
      </c>
      <c r="Q28" s="1">
        <f t="shared" si="6"/>
        <v>8200529.8316084817</v>
      </c>
      <c r="R28" s="1">
        <f t="shared" si="7"/>
        <v>0</v>
      </c>
      <c r="S28" s="1">
        <f t="shared" si="8"/>
        <v>13162450.932613142</v>
      </c>
      <c r="T28" s="1">
        <f t="shared" si="11"/>
        <v>293257.61970652267</v>
      </c>
      <c r="U28" s="105">
        <f t="shared" si="10"/>
        <v>2.2279864229533902E-2</v>
      </c>
    </row>
    <row r="29" spans="1:34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Dataset!Q29</f>
        <v>11645861.14590662</v>
      </c>
      <c r="E29" s="5">
        <f>Dataset!AP29</f>
        <v>151.10000000000005</v>
      </c>
      <c r="F29" s="5">
        <f>Dataset!AS29</f>
        <v>12.599999999999998</v>
      </c>
      <c r="G29" s="12">
        <f>Dataset!AY29</f>
        <v>30</v>
      </c>
      <c r="H29" s="115">
        <f>Dataset!BS29</f>
        <v>0</v>
      </c>
      <c r="I29" s="115">
        <f>Dataset!AW29</f>
        <v>80.099999999999994</v>
      </c>
      <c r="J29" s="115">
        <f>Dataset!BQ29</f>
        <v>0</v>
      </c>
      <c r="L29" s="12">
        <f t="shared" si="1"/>
        <v>-6985371.5481185997</v>
      </c>
      <c r="M29" s="1">
        <f t="shared" si="2"/>
        <v>290674.6212266924</v>
      </c>
      <c r="N29" s="1">
        <f t="shared" si="3"/>
        <v>116928.81540411735</v>
      </c>
      <c r="O29" s="1">
        <f t="shared" si="4"/>
        <v>10671088.0192068</v>
      </c>
      <c r="P29" s="1">
        <f t="shared" si="5"/>
        <v>0</v>
      </c>
      <c r="Q29" s="1">
        <f t="shared" si="6"/>
        <v>8221056.8149166377</v>
      </c>
      <c r="R29" s="1">
        <f t="shared" si="7"/>
        <v>0</v>
      </c>
      <c r="S29" s="1">
        <f t="shared" si="8"/>
        <v>12314376.722635647</v>
      </c>
      <c r="T29" s="1">
        <f t="shared" si="11"/>
        <v>668515.57672902755</v>
      </c>
      <c r="U29" s="105">
        <f t="shared" si="10"/>
        <v>5.4287406645615849E-2</v>
      </c>
    </row>
    <row r="30" spans="1:34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Dataset!Q30</f>
        <v>12009232.817906618</v>
      </c>
      <c r="E30" s="5">
        <f>Dataset!AP30</f>
        <v>16</v>
      </c>
      <c r="F30" s="5">
        <f>Dataset!AS30</f>
        <v>148.19999999999999</v>
      </c>
      <c r="G30" s="12">
        <f>Dataset!AY30</f>
        <v>31</v>
      </c>
      <c r="H30" s="115">
        <f>Dataset!BS30</f>
        <v>0</v>
      </c>
      <c r="I30" s="115">
        <f>Dataset!AW30</f>
        <v>79.900000000000006</v>
      </c>
      <c r="J30" s="115">
        <f>Dataset!BQ30</f>
        <v>1</v>
      </c>
      <c r="L30" s="12">
        <f t="shared" si="1"/>
        <v>-6985371.5481185997</v>
      </c>
      <c r="M30" s="1">
        <f t="shared" si="2"/>
        <v>30779.576039888001</v>
      </c>
      <c r="N30" s="1">
        <f t="shared" si="3"/>
        <v>1375305.590705571</v>
      </c>
      <c r="O30" s="1">
        <f t="shared" si="4"/>
        <v>11026790.95318036</v>
      </c>
      <c r="P30" s="1">
        <f t="shared" si="5"/>
        <v>0</v>
      </c>
      <c r="Q30" s="1">
        <f t="shared" si="6"/>
        <v>8200529.8316084817</v>
      </c>
      <c r="R30" s="1">
        <f t="shared" si="7"/>
        <v>-927368.04797760001</v>
      </c>
      <c r="S30" s="1">
        <f t="shared" si="8"/>
        <v>12720666.3554381</v>
      </c>
      <c r="T30" s="1">
        <f t="shared" si="11"/>
        <v>711433.53753148206</v>
      </c>
      <c r="U30" s="105">
        <f t="shared" si="10"/>
        <v>5.592737971838585E-2</v>
      </c>
    </row>
    <row r="31" spans="1:34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Dataset!Q31</f>
        <v>12970113.41890662</v>
      </c>
      <c r="E31" s="5">
        <f>Dataset!AP31</f>
        <v>0</v>
      </c>
      <c r="F31" s="5">
        <f>Dataset!AS31</f>
        <v>290.09999999999997</v>
      </c>
      <c r="G31" s="12">
        <f>Dataset!AY31</f>
        <v>30</v>
      </c>
      <c r="H31" s="115">
        <f>Dataset!BS31</f>
        <v>0</v>
      </c>
      <c r="I31" s="115">
        <f>Dataset!AW31</f>
        <v>79.7</v>
      </c>
      <c r="J31" s="115">
        <f>Dataset!BQ31</f>
        <v>1</v>
      </c>
      <c r="L31" s="12">
        <f t="shared" si="1"/>
        <v>-6985371.5481185997</v>
      </c>
      <c r="M31" s="1">
        <f t="shared" si="2"/>
        <v>0</v>
      </c>
      <c r="N31" s="1">
        <f t="shared" si="3"/>
        <v>2692146.773709083</v>
      </c>
      <c r="O31" s="1">
        <f t="shared" si="4"/>
        <v>10671088.0192068</v>
      </c>
      <c r="P31" s="1">
        <f t="shared" si="5"/>
        <v>0</v>
      </c>
      <c r="Q31" s="1">
        <f t="shared" si="6"/>
        <v>8180002.8483003257</v>
      </c>
      <c r="R31" s="1">
        <f t="shared" si="7"/>
        <v>-927368.04797760001</v>
      </c>
      <c r="S31" s="1">
        <f t="shared" si="8"/>
        <v>13630498.045120008</v>
      </c>
      <c r="T31" s="1">
        <f t="shared" si="11"/>
        <v>660384.62621338852</v>
      </c>
      <c r="U31" s="105">
        <f t="shared" si="10"/>
        <v>4.8449045957628778E-2</v>
      </c>
    </row>
    <row r="32" spans="1:34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Dataset!Q32</f>
        <v>14159834.28490662</v>
      </c>
      <c r="E32" s="5">
        <f>Dataset!AP32</f>
        <v>0</v>
      </c>
      <c r="F32" s="5">
        <f>Dataset!AS32</f>
        <v>343.19999999999993</v>
      </c>
      <c r="G32" s="12">
        <f>Dataset!AY32</f>
        <v>31</v>
      </c>
      <c r="H32" s="115">
        <f>Dataset!BS32</f>
        <v>0</v>
      </c>
      <c r="I32" s="115">
        <f>Dataset!AW32</f>
        <v>79.2</v>
      </c>
      <c r="J32" s="115">
        <f>Dataset!BQ32</f>
        <v>1</v>
      </c>
      <c r="L32" s="12">
        <f t="shared" si="1"/>
        <v>-6985371.5481185997</v>
      </c>
      <c r="M32" s="1">
        <f t="shared" si="2"/>
        <v>0</v>
      </c>
      <c r="N32" s="1">
        <f t="shared" si="3"/>
        <v>3184918.2100550062</v>
      </c>
      <c r="O32" s="1">
        <f t="shared" si="4"/>
        <v>11026790.95318036</v>
      </c>
      <c r="P32" s="1">
        <f t="shared" si="5"/>
        <v>0</v>
      </c>
      <c r="Q32" s="1">
        <f t="shared" si="6"/>
        <v>8128685.3900299342</v>
      </c>
      <c r="R32" s="1">
        <f t="shared" si="7"/>
        <v>-927368.04797760001</v>
      </c>
      <c r="S32" s="1">
        <f t="shared" si="8"/>
        <v>14427654.957169101</v>
      </c>
      <c r="T32" s="1">
        <f t="shared" si="11"/>
        <v>267820.67226248048</v>
      </c>
      <c r="U32" s="105">
        <f t="shared" si="10"/>
        <v>1.8563007852457715E-2</v>
      </c>
    </row>
    <row r="33" spans="1:21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Dataset!Q33</f>
        <v>14242472.05790662</v>
      </c>
      <c r="E33" s="5">
        <f>Dataset!AP33</f>
        <v>0</v>
      </c>
      <c r="F33" s="5">
        <f>Dataset!AS33</f>
        <v>333.7000000000001</v>
      </c>
      <c r="G33" s="12">
        <f>Dataset!AY33</f>
        <v>31</v>
      </c>
      <c r="H33" s="115">
        <f>Dataset!BS33</f>
        <v>0</v>
      </c>
      <c r="I33" s="115">
        <f>Dataset!AW33</f>
        <v>78.3</v>
      </c>
      <c r="J33" s="115">
        <f>Dataset!BQ33</f>
        <v>1</v>
      </c>
      <c r="L33" s="12">
        <f t="shared" si="1"/>
        <v>-6985371.5481185997</v>
      </c>
      <c r="M33" s="1">
        <f t="shared" si="2"/>
        <v>0</v>
      </c>
      <c r="N33" s="1">
        <f t="shared" si="3"/>
        <v>3096757.595266189</v>
      </c>
      <c r="O33" s="1">
        <f t="shared" si="4"/>
        <v>11026790.95318036</v>
      </c>
      <c r="P33" s="1">
        <f t="shared" si="5"/>
        <v>0</v>
      </c>
      <c r="Q33" s="1">
        <f t="shared" si="6"/>
        <v>8036313.9651432298</v>
      </c>
      <c r="R33" s="1">
        <f t="shared" si="7"/>
        <v>-927368.04797760001</v>
      </c>
      <c r="S33" s="1">
        <f t="shared" si="8"/>
        <v>14247122.917493578</v>
      </c>
      <c r="T33" s="1">
        <f t="shared" si="11"/>
        <v>4650.8595869578421</v>
      </c>
      <c r="U33" s="105">
        <f t="shared" si="10"/>
        <v>3.264420201812959E-4</v>
      </c>
    </row>
    <row r="34" spans="1:21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Dataset!Q34</f>
        <v>13713180.812906619</v>
      </c>
      <c r="E34" s="5">
        <f>Dataset!AP34</f>
        <v>7.1</v>
      </c>
      <c r="F34" s="5">
        <f>Dataset!AS34</f>
        <v>219.39999999999995</v>
      </c>
      <c r="G34" s="12">
        <f>Dataset!AY34</f>
        <v>30</v>
      </c>
      <c r="H34" s="115">
        <f>Dataset!BS34</f>
        <v>0</v>
      </c>
      <c r="I34" s="115">
        <f>Dataset!AW34</f>
        <v>77.8</v>
      </c>
      <c r="J34" s="115">
        <f>Dataset!BQ34</f>
        <v>0</v>
      </c>
      <c r="L34" s="12">
        <f t="shared" ref="L34:L65" si="12">$Z$9</f>
        <v>-6985371.5481185997</v>
      </c>
      <c r="M34" s="1">
        <f t="shared" ref="M34:M65" si="13">E34*$Z$10</f>
        <v>13658.4368677003</v>
      </c>
      <c r="N34" s="1">
        <f t="shared" ref="N34:N65" si="14">F34*$Z$11</f>
        <v>2036046.19838598</v>
      </c>
      <c r="O34" s="1">
        <f t="shared" ref="O34:O65" si="15">G34*$Z$12</f>
        <v>10671088.0192068</v>
      </c>
      <c r="P34" s="1">
        <f t="shared" ref="P34:P65" si="16">H34*$Z$13</f>
        <v>0</v>
      </c>
      <c r="Q34" s="1">
        <f t="shared" ref="Q34:Q65" si="17">I34*$Z$14</f>
        <v>7984996.5068728393</v>
      </c>
      <c r="R34" s="1">
        <f t="shared" ref="R34:R65" si="18">J34*$Z$15</f>
        <v>0</v>
      </c>
      <c r="S34" s="1">
        <f t="shared" si="8"/>
        <v>13720417.61321472</v>
      </c>
      <c r="T34" s="1">
        <f t="shared" si="11"/>
        <v>7236.8003081008792</v>
      </c>
      <c r="U34" s="105">
        <f t="shared" si="10"/>
        <v>5.2744752471169738E-4</v>
      </c>
    </row>
    <row r="35" spans="1:21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Dataset!Q35</f>
        <v>12924267.120906621</v>
      </c>
      <c r="E35" s="5">
        <f>Dataset!AP35</f>
        <v>34.199999999999989</v>
      </c>
      <c r="F35" s="5">
        <f>Dataset!AS35</f>
        <v>110.99999999999999</v>
      </c>
      <c r="G35" s="12">
        <f>Dataset!AY35</f>
        <v>31</v>
      </c>
      <c r="H35" s="115">
        <f>Dataset!BS35</f>
        <v>0</v>
      </c>
      <c r="I35" s="115">
        <f>Dataset!AW35</f>
        <v>76.900000000000006</v>
      </c>
      <c r="J35" s="115">
        <f>Dataset!BQ35</f>
        <v>0</v>
      </c>
      <c r="L35" s="12">
        <f t="shared" si="12"/>
        <v>-6985371.5481185997</v>
      </c>
      <c r="M35" s="1">
        <f t="shared" si="13"/>
        <v>65791.343785260586</v>
      </c>
      <c r="N35" s="1">
        <f t="shared" si="14"/>
        <v>1030087.1833219862</v>
      </c>
      <c r="O35" s="1">
        <f t="shared" si="15"/>
        <v>11026790.95318036</v>
      </c>
      <c r="P35" s="1">
        <f t="shared" si="16"/>
        <v>0</v>
      </c>
      <c r="Q35" s="1">
        <f t="shared" si="17"/>
        <v>7892625.0819861358</v>
      </c>
      <c r="R35" s="1">
        <f t="shared" si="18"/>
        <v>0</v>
      </c>
      <c r="S35" s="1">
        <f t="shared" si="8"/>
        <v>13029923.014155142</v>
      </c>
      <c r="T35" s="1">
        <f t="shared" si="11"/>
        <v>105655.89324852079</v>
      </c>
      <c r="U35" s="105">
        <f t="shared" si="10"/>
        <v>8.1087120110948339E-3</v>
      </c>
    </row>
    <row r="36" spans="1:21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Dataset!Q36</f>
        <v>12055239.06590662</v>
      </c>
      <c r="E36" s="5">
        <f>Dataset!AP36</f>
        <v>223.49999999999997</v>
      </c>
      <c r="F36" s="5">
        <f>Dataset!AS36</f>
        <v>10.6</v>
      </c>
      <c r="G36" s="12">
        <f>Dataset!AY36</f>
        <v>30</v>
      </c>
      <c r="H36" s="115">
        <f>Dataset!BS36</f>
        <v>0</v>
      </c>
      <c r="I36" s="115">
        <f>Dataset!AW36</f>
        <v>76.5</v>
      </c>
      <c r="J36" s="115">
        <f>Dataset!BQ36</f>
        <v>0</v>
      </c>
      <c r="L36" s="12">
        <f t="shared" si="12"/>
        <v>-6985371.5481185997</v>
      </c>
      <c r="M36" s="1">
        <f t="shared" si="13"/>
        <v>429952.20280718547</v>
      </c>
      <c r="N36" s="1">
        <f t="shared" si="14"/>
        <v>98368.685974892389</v>
      </c>
      <c r="O36" s="1">
        <f t="shared" si="15"/>
        <v>10671088.0192068</v>
      </c>
      <c r="P36" s="1">
        <f t="shared" si="16"/>
        <v>0</v>
      </c>
      <c r="Q36" s="1">
        <f t="shared" si="17"/>
        <v>7851571.1153698228</v>
      </c>
      <c r="R36" s="1">
        <f t="shared" si="18"/>
        <v>0</v>
      </c>
      <c r="S36" s="1">
        <f t="shared" si="8"/>
        <v>12065608.4752401</v>
      </c>
      <c r="T36" s="1">
        <f t="shared" si="11"/>
        <v>10369.409333480522</v>
      </c>
      <c r="U36" s="105">
        <f t="shared" si="10"/>
        <v>8.5941868201339718E-4</v>
      </c>
    </row>
    <row r="37" spans="1:21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Dataset!Q37</f>
        <v>12079829.744906619</v>
      </c>
      <c r="E37" s="5">
        <f>Dataset!AP37</f>
        <v>348.9</v>
      </c>
      <c r="F37" s="5">
        <f>Dataset!AS37</f>
        <v>0.5</v>
      </c>
      <c r="G37" s="12">
        <f>Dataset!AY37</f>
        <v>31</v>
      </c>
      <c r="H37" s="115">
        <f>Dataset!BS37</f>
        <v>0</v>
      </c>
      <c r="I37" s="115">
        <f>Dataset!AW37</f>
        <v>76.5</v>
      </c>
      <c r="J37" s="115">
        <f>Dataset!BQ37</f>
        <v>0</v>
      </c>
      <c r="L37" s="12">
        <f t="shared" si="12"/>
        <v>-6985371.5481185997</v>
      </c>
      <c r="M37" s="1">
        <f t="shared" si="13"/>
        <v>671187.13001980772</v>
      </c>
      <c r="N37" s="1">
        <f t="shared" si="14"/>
        <v>4640.0323573062451</v>
      </c>
      <c r="O37" s="1">
        <f t="shared" si="15"/>
        <v>11026790.95318036</v>
      </c>
      <c r="P37" s="1">
        <f t="shared" si="16"/>
        <v>0</v>
      </c>
      <c r="Q37" s="1">
        <f t="shared" si="17"/>
        <v>7851571.1153698228</v>
      </c>
      <c r="R37" s="1">
        <f t="shared" si="18"/>
        <v>0</v>
      </c>
      <c r="S37" s="1">
        <f t="shared" si="8"/>
        <v>12568817.682808697</v>
      </c>
      <c r="T37" s="1">
        <f t="shared" si="11"/>
        <v>488987.93790207803</v>
      </c>
      <c r="U37" s="105">
        <f t="shared" si="10"/>
        <v>3.8904847714586792E-2</v>
      </c>
    </row>
    <row r="38" spans="1:21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Dataset!Q38</f>
        <v>13783488.065593136</v>
      </c>
      <c r="E38" s="5">
        <f>Dataset!AP38</f>
        <v>599.19999999999993</v>
      </c>
      <c r="F38" s="5">
        <f>Dataset!AS38</f>
        <v>0</v>
      </c>
      <c r="G38" s="12">
        <f>Dataset!AY38</f>
        <v>31</v>
      </c>
      <c r="H38" s="115">
        <f>Dataset!BS38</f>
        <v>0</v>
      </c>
      <c r="I38" s="115">
        <f>Dataset!AW38</f>
        <v>77.400000000000006</v>
      </c>
      <c r="J38" s="115">
        <f>Dataset!BQ38</f>
        <v>0</v>
      </c>
      <c r="L38" s="12">
        <f t="shared" si="12"/>
        <v>-6985371.5481185997</v>
      </c>
      <c r="M38" s="1">
        <f t="shared" si="13"/>
        <v>1152695.1226938055</v>
      </c>
      <c r="N38" s="1">
        <f t="shared" si="14"/>
        <v>0</v>
      </c>
      <c r="O38" s="1">
        <f t="shared" si="15"/>
        <v>11026790.95318036</v>
      </c>
      <c r="P38" s="1">
        <f t="shared" si="16"/>
        <v>0</v>
      </c>
      <c r="Q38" s="1">
        <f t="shared" si="17"/>
        <v>7943942.5402565273</v>
      </c>
      <c r="R38" s="1">
        <f t="shared" si="18"/>
        <v>0</v>
      </c>
      <c r="S38" s="1">
        <f t="shared" si="8"/>
        <v>13138057.068012092</v>
      </c>
      <c r="T38" s="1">
        <f t="shared" si="11"/>
        <v>-645430.99758104421</v>
      </c>
      <c r="U38" s="105">
        <f t="shared" si="10"/>
        <v>4.9126822500452402E-2</v>
      </c>
    </row>
    <row r="39" spans="1:21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Dataset!Q39</f>
        <v>12783083.426193137</v>
      </c>
      <c r="E39" s="5">
        <f>Dataset!AP39</f>
        <v>677.2</v>
      </c>
      <c r="F39" s="5">
        <f>Dataset!AS39</f>
        <v>0</v>
      </c>
      <c r="G39" s="12">
        <f>Dataset!AY39</f>
        <v>28</v>
      </c>
      <c r="H39" s="115">
        <f>Dataset!BS39</f>
        <v>0</v>
      </c>
      <c r="I39" s="115">
        <f>Dataset!AW39</f>
        <v>77.3</v>
      </c>
      <c r="J39" s="115">
        <f>Dataset!BQ39</f>
        <v>0</v>
      </c>
      <c r="L39" s="12">
        <f t="shared" si="12"/>
        <v>-6985371.5481185997</v>
      </c>
      <c r="M39" s="1">
        <f t="shared" si="13"/>
        <v>1302745.5558882598</v>
      </c>
      <c r="N39" s="1">
        <f t="shared" si="14"/>
        <v>0</v>
      </c>
      <c r="O39" s="1">
        <f t="shared" si="15"/>
        <v>9959682.1512596793</v>
      </c>
      <c r="P39" s="1">
        <f t="shared" si="16"/>
        <v>0</v>
      </c>
      <c r="Q39" s="1">
        <f t="shared" si="17"/>
        <v>7933679.0486024478</v>
      </c>
      <c r="R39" s="1">
        <f t="shared" si="18"/>
        <v>0</v>
      </c>
      <c r="S39" s="1">
        <f t="shared" si="8"/>
        <v>12210735.207631787</v>
      </c>
      <c r="T39" s="1">
        <f t="shared" si="11"/>
        <v>-572348.21856134944</v>
      </c>
      <c r="U39" s="105">
        <f t="shared" si="10"/>
        <v>4.6872543612576922E-2</v>
      </c>
    </row>
    <row r="40" spans="1:21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Dataset!Q40</f>
        <v>13725021.866793135</v>
      </c>
      <c r="E40" s="5">
        <f>Dataset!AP40</f>
        <v>441.6</v>
      </c>
      <c r="F40" s="5">
        <f>Dataset!AS40</f>
        <v>0</v>
      </c>
      <c r="G40" s="12">
        <f>Dataset!AY40</f>
        <v>31</v>
      </c>
      <c r="H40" s="115">
        <f>Dataset!BS40</f>
        <v>0</v>
      </c>
      <c r="I40" s="115">
        <f>Dataset!AW40</f>
        <v>77.400000000000006</v>
      </c>
      <c r="J40" s="115">
        <f>Dataset!BQ40</f>
        <v>0</v>
      </c>
      <c r="L40" s="12">
        <f t="shared" si="12"/>
        <v>-6985371.5481185997</v>
      </c>
      <c r="M40" s="1">
        <f t="shared" si="13"/>
        <v>849516.2987009089</v>
      </c>
      <c r="N40" s="1">
        <f t="shared" si="14"/>
        <v>0</v>
      </c>
      <c r="O40" s="1">
        <f t="shared" si="15"/>
        <v>11026790.95318036</v>
      </c>
      <c r="P40" s="1">
        <f t="shared" si="16"/>
        <v>0</v>
      </c>
      <c r="Q40" s="1">
        <f t="shared" si="17"/>
        <v>7943942.5402565273</v>
      </c>
      <c r="R40" s="1">
        <f t="shared" si="18"/>
        <v>0</v>
      </c>
      <c r="S40" s="1">
        <f t="shared" si="8"/>
        <v>12834878.244019195</v>
      </c>
      <c r="T40" s="1">
        <f t="shared" si="11"/>
        <v>-890143.62277393974</v>
      </c>
      <c r="U40" s="105">
        <f t="shared" si="10"/>
        <v>6.9353491778445922E-2</v>
      </c>
    </row>
    <row r="41" spans="1:21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Dataset!Q41</f>
        <v>12525352.555493137</v>
      </c>
      <c r="E41" s="5">
        <f>Dataset!AP41</f>
        <v>136.9</v>
      </c>
      <c r="F41" s="5">
        <f>Dataset!AS41</f>
        <v>10.7</v>
      </c>
      <c r="G41" s="12">
        <f>Dataset!AY41</f>
        <v>30</v>
      </c>
      <c r="H41" s="115">
        <f>Dataset!BS41</f>
        <v>0</v>
      </c>
      <c r="I41" s="115">
        <f>Dataset!AW41</f>
        <v>77.400000000000006</v>
      </c>
      <c r="J41" s="115">
        <f>Dataset!BQ41</f>
        <v>0</v>
      </c>
      <c r="L41" s="12">
        <f t="shared" si="12"/>
        <v>-6985371.5481185997</v>
      </c>
      <c r="M41" s="1">
        <f t="shared" si="13"/>
        <v>263357.74749129172</v>
      </c>
      <c r="N41" s="1">
        <f t="shared" si="14"/>
        <v>99296.692446353642</v>
      </c>
      <c r="O41" s="1">
        <f t="shared" si="15"/>
        <v>10671088.0192068</v>
      </c>
      <c r="P41" s="1">
        <f t="shared" si="16"/>
        <v>0</v>
      </c>
      <c r="Q41" s="1">
        <f t="shared" si="17"/>
        <v>7943942.5402565273</v>
      </c>
      <c r="R41" s="1">
        <f t="shared" si="18"/>
        <v>0</v>
      </c>
      <c r="S41" s="1">
        <f t="shared" si="8"/>
        <v>11992313.451282373</v>
      </c>
      <c r="T41" s="1">
        <f t="shared" si="11"/>
        <v>-533039.10421076417</v>
      </c>
      <c r="U41" s="105">
        <f t="shared" si="10"/>
        <v>4.4448396581375609E-2</v>
      </c>
    </row>
    <row r="42" spans="1:21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Dataset!Q42</f>
        <v>13240576.434193136</v>
      </c>
      <c r="E42" s="5">
        <f>Dataset!AP42</f>
        <v>11.299999999999999</v>
      </c>
      <c r="F42" s="5">
        <f>Dataset!AS42</f>
        <v>174.6</v>
      </c>
      <c r="G42" s="12">
        <f>Dataset!AY42</f>
        <v>31</v>
      </c>
      <c r="H42" s="115">
        <f>Dataset!BS42</f>
        <v>0</v>
      </c>
      <c r="I42" s="115">
        <f>Dataset!AW42</f>
        <v>78.5</v>
      </c>
      <c r="J42" s="115">
        <f>Dataset!BQ42</f>
        <v>1</v>
      </c>
      <c r="L42" s="12">
        <f t="shared" si="12"/>
        <v>-6985371.5481185997</v>
      </c>
      <c r="M42" s="1">
        <f t="shared" si="13"/>
        <v>21738.075578170898</v>
      </c>
      <c r="N42" s="1">
        <f t="shared" si="14"/>
        <v>1620299.2991713407</v>
      </c>
      <c r="O42" s="1">
        <f t="shared" si="15"/>
        <v>11026790.95318036</v>
      </c>
      <c r="P42" s="1">
        <f t="shared" si="16"/>
        <v>0</v>
      </c>
      <c r="Q42" s="1">
        <f t="shared" si="17"/>
        <v>8056840.9484513868</v>
      </c>
      <c r="R42" s="1">
        <f t="shared" si="18"/>
        <v>-927368.04797760001</v>
      </c>
      <c r="S42" s="1">
        <f t="shared" si="8"/>
        <v>12812929.680285059</v>
      </c>
      <c r="T42" s="1">
        <f t="shared" si="11"/>
        <v>-427646.75390807725</v>
      </c>
      <c r="U42" s="105">
        <f t="shared" si="10"/>
        <v>3.3376188317499847E-2</v>
      </c>
    </row>
    <row r="43" spans="1:21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Dataset!Q43</f>
        <v>13583044.721893135</v>
      </c>
      <c r="E43" s="5">
        <f>Dataset!AP43</f>
        <v>0</v>
      </c>
      <c r="F43" s="5">
        <f>Dataset!AS43</f>
        <v>245.79999999999998</v>
      </c>
      <c r="G43" s="12">
        <f>Dataset!AY43</f>
        <v>30</v>
      </c>
      <c r="H43" s="115">
        <f>Dataset!BS43</f>
        <v>0</v>
      </c>
      <c r="I43" s="115">
        <f>Dataset!AW43</f>
        <v>79.3</v>
      </c>
      <c r="J43" s="115">
        <f>Dataset!BQ43</f>
        <v>1</v>
      </c>
      <c r="L43" s="12">
        <f t="shared" si="12"/>
        <v>-6985371.5481185997</v>
      </c>
      <c r="M43" s="1">
        <f t="shared" si="13"/>
        <v>0</v>
      </c>
      <c r="N43" s="1">
        <f t="shared" si="14"/>
        <v>2281039.9068517499</v>
      </c>
      <c r="O43" s="1">
        <f t="shared" si="15"/>
        <v>10671088.0192068</v>
      </c>
      <c r="P43" s="1">
        <f t="shared" si="16"/>
        <v>0</v>
      </c>
      <c r="Q43" s="1">
        <f t="shared" si="17"/>
        <v>8138948.8816840118</v>
      </c>
      <c r="R43" s="1">
        <f t="shared" si="18"/>
        <v>-927368.04797760001</v>
      </c>
      <c r="S43" s="1">
        <f t="shared" si="8"/>
        <v>13178337.211646361</v>
      </c>
      <c r="T43" s="1">
        <f t="shared" si="11"/>
        <v>-404707.51024677418</v>
      </c>
      <c r="U43" s="105">
        <f t="shared" si="10"/>
        <v>3.0710058768955596E-2</v>
      </c>
    </row>
    <row r="44" spans="1:21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Dataset!Q44</f>
        <v>15488495.353693135</v>
      </c>
      <c r="E44" s="5">
        <f>Dataset!AP44</f>
        <v>0</v>
      </c>
      <c r="F44" s="5">
        <f>Dataset!AS44</f>
        <v>354.79999999999995</v>
      </c>
      <c r="G44" s="12">
        <f>Dataset!AY44</f>
        <v>31</v>
      </c>
      <c r="H44" s="115">
        <f>Dataset!BS44</f>
        <v>0</v>
      </c>
      <c r="I44" s="115">
        <f>Dataset!AW44</f>
        <v>79.7</v>
      </c>
      <c r="J44" s="115">
        <f>Dataset!BQ44</f>
        <v>1</v>
      </c>
      <c r="L44" s="12">
        <f t="shared" si="12"/>
        <v>-6985371.5481185997</v>
      </c>
      <c r="M44" s="1">
        <f t="shared" si="13"/>
        <v>0</v>
      </c>
      <c r="N44" s="1">
        <f t="shared" si="14"/>
        <v>3292566.9607445113</v>
      </c>
      <c r="O44" s="1">
        <f t="shared" si="15"/>
        <v>11026790.95318036</v>
      </c>
      <c r="P44" s="1">
        <f t="shared" si="16"/>
        <v>0</v>
      </c>
      <c r="Q44" s="1">
        <f t="shared" si="17"/>
        <v>8180002.8483003257</v>
      </c>
      <c r="R44" s="1">
        <f t="shared" si="18"/>
        <v>-927368.04797760001</v>
      </c>
      <c r="S44" s="1">
        <f t="shared" si="8"/>
        <v>14586621.166128997</v>
      </c>
      <c r="T44" s="1">
        <f t="shared" si="11"/>
        <v>-901874.18756413832</v>
      </c>
      <c r="U44" s="105">
        <f t="shared" si="10"/>
        <v>6.1828862029977436E-2</v>
      </c>
    </row>
    <row r="45" spans="1:21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Dataset!Q45</f>
        <v>15620353.407393137</v>
      </c>
      <c r="E45" s="5">
        <f>Dataset!AP45</f>
        <v>0</v>
      </c>
      <c r="F45" s="5">
        <f>Dataset!AS45</f>
        <v>370.09999999999997</v>
      </c>
      <c r="G45" s="12">
        <f>Dataset!AY45</f>
        <v>31</v>
      </c>
      <c r="H45" s="115">
        <f>Dataset!BS45</f>
        <v>0</v>
      </c>
      <c r="I45" s="115">
        <f>Dataset!AW45</f>
        <v>80.400000000000006</v>
      </c>
      <c r="J45" s="115">
        <f>Dataset!BQ45</f>
        <v>1</v>
      </c>
      <c r="L45" s="12">
        <f t="shared" si="12"/>
        <v>-6985371.5481185997</v>
      </c>
      <c r="M45" s="1">
        <f t="shared" si="13"/>
        <v>0</v>
      </c>
      <c r="N45" s="1">
        <f t="shared" si="14"/>
        <v>3434551.9508780823</v>
      </c>
      <c r="O45" s="1">
        <f t="shared" si="15"/>
        <v>11026790.95318036</v>
      </c>
      <c r="P45" s="1">
        <f t="shared" si="16"/>
        <v>0</v>
      </c>
      <c r="Q45" s="1">
        <f t="shared" si="17"/>
        <v>8251847.2898788732</v>
      </c>
      <c r="R45" s="1">
        <f t="shared" si="18"/>
        <v>-927368.04797760001</v>
      </c>
      <c r="S45" s="1">
        <f t="shared" si="8"/>
        <v>14800450.597841116</v>
      </c>
      <c r="T45" s="1">
        <f t="shared" si="11"/>
        <v>-819902.80955202132</v>
      </c>
      <c r="U45" s="105">
        <f t="shared" si="10"/>
        <v>5.5397151872634026E-2</v>
      </c>
    </row>
    <row r="46" spans="1:21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Dataset!Q46</f>
        <v>15467320.443193134</v>
      </c>
      <c r="E46" s="5">
        <f>Dataset!AP46</f>
        <v>0</v>
      </c>
      <c r="F46" s="5">
        <f>Dataset!AS46</f>
        <v>301.49999999999994</v>
      </c>
      <c r="G46" s="12">
        <f>Dataset!AY46</f>
        <v>30</v>
      </c>
      <c r="H46" s="115">
        <f>Dataset!BS46</f>
        <v>0</v>
      </c>
      <c r="I46" s="115">
        <f>Dataset!AW46</f>
        <v>80.5</v>
      </c>
      <c r="J46" s="115">
        <f>Dataset!BQ46</f>
        <v>0</v>
      </c>
      <c r="L46" s="12">
        <f t="shared" si="12"/>
        <v>-6985371.5481185997</v>
      </c>
      <c r="M46" s="1">
        <f t="shared" si="13"/>
        <v>0</v>
      </c>
      <c r="N46" s="1">
        <f t="shared" si="14"/>
        <v>2797939.5114556653</v>
      </c>
      <c r="O46" s="1">
        <f t="shared" si="15"/>
        <v>10671088.0192068</v>
      </c>
      <c r="P46" s="1">
        <f t="shared" si="16"/>
        <v>0</v>
      </c>
      <c r="Q46" s="1">
        <f t="shared" si="17"/>
        <v>8262110.7815329507</v>
      </c>
      <c r="R46" s="1">
        <f t="shared" si="18"/>
        <v>0</v>
      </c>
      <c r="S46" s="1">
        <f t="shared" si="8"/>
        <v>14745766.764076816</v>
      </c>
      <c r="T46" s="1">
        <f t="shared" si="11"/>
        <v>-721553.679116318</v>
      </c>
      <c r="U46" s="105">
        <f t="shared" si="10"/>
        <v>4.8932937205689767E-2</v>
      </c>
    </row>
    <row r="47" spans="1:21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Dataset!Q47</f>
        <v>13211616.003793137</v>
      </c>
      <c r="E47" s="5">
        <f>Dataset!AP47</f>
        <v>75.5</v>
      </c>
      <c r="F47" s="5">
        <f>Dataset!AS47</f>
        <v>54.900000000000006</v>
      </c>
      <c r="G47" s="12">
        <f>Dataset!AY47</f>
        <v>31</v>
      </c>
      <c r="H47" s="115">
        <f>Dataset!BS47</f>
        <v>0</v>
      </c>
      <c r="I47" s="115">
        <f>Dataset!AW47</f>
        <v>81.3</v>
      </c>
      <c r="J47" s="115">
        <f>Dataset!BQ47</f>
        <v>0</v>
      </c>
      <c r="L47" s="12">
        <f t="shared" si="12"/>
        <v>-6985371.5481185997</v>
      </c>
      <c r="M47" s="1">
        <f t="shared" si="13"/>
        <v>145241.12443822151</v>
      </c>
      <c r="N47" s="1">
        <f t="shared" si="14"/>
        <v>509475.55283222575</v>
      </c>
      <c r="O47" s="1">
        <f t="shared" si="15"/>
        <v>11026790.95318036</v>
      </c>
      <c r="P47" s="1">
        <f t="shared" si="16"/>
        <v>0</v>
      </c>
      <c r="Q47" s="1">
        <f t="shared" si="17"/>
        <v>8344218.7147655757</v>
      </c>
      <c r="R47" s="1">
        <f t="shared" si="18"/>
        <v>0</v>
      </c>
      <c r="S47" s="1">
        <f t="shared" si="8"/>
        <v>13040354.797097784</v>
      </c>
      <c r="T47" s="1">
        <f t="shared" si="11"/>
        <v>-171261.20669535361</v>
      </c>
      <c r="U47" s="105">
        <f t="shared" si="10"/>
        <v>1.3133170788686586E-2</v>
      </c>
    </row>
    <row r="48" spans="1:21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Dataset!Q48</f>
        <v>12720535.971193135</v>
      </c>
      <c r="E48" s="5">
        <f>Dataset!AP48</f>
        <v>129.79999999999998</v>
      </c>
      <c r="F48" s="5">
        <f>Dataset!AS48</f>
        <v>34.9</v>
      </c>
      <c r="G48" s="12">
        <f>Dataset!AY48</f>
        <v>30</v>
      </c>
      <c r="H48" s="115">
        <f>Dataset!BS48</f>
        <v>0</v>
      </c>
      <c r="I48" s="115">
        <f>Dataset!AW48</f>
        <v>81</v>
      </c>
      <c r="J48" s="115">
        <f>Dataset!BQ48</f>
        <v>0</v>
      </c>
      <c r="L48" s="12">
        <f t="shared" si="12"/>
        <v>-6985371.5481185997</v>
      </c>
      <c r="M48" s="1">
        <f t="shared" si="13"/>
        <v>249699.31062359139</v>
      </c>
      <c r="N48" s="1">
        <f t="shared" si="14"/>
        <v>323874.25853997591</v>
      </c>
      <c r="O48" s="1">
        <f t="shared" si="15"/>
        <v>10671088.0192068</v>
      </c>
      <c r="P48" s="1">
        <f t="shared" si="16"/>
        <v>0</v>
      </c>
      <c r="Q48" s="1">
        <f t="shared" si="17"/>
        <v>8313428.2398033421</v>
      </c>
      <c r="R48" s="1">
        <f t="shared" si="18"/>
        <v>0</v>
      </c>
      <c r="S48" s="1">
        <f t="shared" si="8"/>
        <v>12572718.280055109</v>
      </c>
      <c r="T48" s="1">
        <f t="shared" si="11"/>
        <v>-147817.69113802537</v>
      </c>
      <c r="U48" s="105">
        <f t="shared" si="10"/>
        <v>1.1757019273430936E-2</v>
      </c>
    </row>
    <row r="49" spans="1:38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Dataset!Q49</f>
        <v>13385527.153793138</v>
      </c>
      <c r="E49" s="5">
        <f>Dataset!AP49</f>
        <v>186.20000000000002</v>
      </c>
      <c r="F49" s="5">
        <f>Dataset!AS49</f>
        <v>4.8999999999999986</v>
      </c>
      <c r="G49" s="12">
        <f>Dataset!AY49</f>
        <v>31</v>
      </c>
      <c r="H49" s="115">
        <f>Dataset!BS49</f>
        <v>0</v>
      </c>
      <c r="I49" s="115">
        <f>Dataset!AW49</f>
        <v>80.900000000000006</v>
      </c>
      <c r="J49" s="115">
        <f>Dataset!BQ49</f>
        <v>0</v>
      </c>
      <c r="L49" s="12">
        <f t="shared" si="12"/>
        <v>-6985371.5481185997</v>
      </c>
      <c r="M49" s="1">
        <f t="shared" si="13"/>
        <v>358197.31616419664</v>
      </c>
      <c r="N49" s="1">
        <f t="shared" si="14"/>
        <v>45472.317101601191</v>
      </c>
      <c r="O49" s="1">
        <f t="shared" si="15"/>
        <v>11026790.95318036</v>
      </c>
      <c r="P49" s="1">
        <f t="shared" si="16"/>
        <v>0</v>
      </c>
      <c r="Q49" s="1">
        <f t="shared" si="17"/>
        <v>8303164.7481492637</v>
      </c>
      <c r="R49" s="1">
        <f t="shared" si="18"/>
        <v>0</v>
      </c>
      <c r="S49" s="1">
        <f t="shared" si="8"/>
        <v>12748253.786476821</v>
      </c>
      <c r="T49" s="1">
        <f t="shared" si="11"/>
        <v>-637273.36731631681</v>
      </c>
      <c r="U49" s="105">
        <f t="shared" si="10"/>
        <v>4.9989071286949745E-2</v>
      </c>
    </row>
    <row r="50" spans="1:38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Dataset!Q50</f>
        <v>14802709.622047173</v>
      </c>
      <c r="E50" s="5">
        <f>Dataset!AP50</f>
        <v>456</v>
      </c>
      <c r="F50" s="5">
        <f>Dataset!AS50</f>
        <v>0</v>
      </c>
      <c r="G50" s="12">
        <f>Dataset!AY50</f>
        <v>31</v>
      </c>
      <c r="H50" s="115">
        <f>Dataset!BS50</f>
        <v>0</v>
      </c>
      <c r="I50" s="115">
        <f>Dataset!AW50</f>
        <v>81.099999999999994</v>
      </c>
      <c r="J50" s="115">
        <f>Dataset!BQ50</f>
        <v>0</v>
      </c>
      <c r="L50" s="12">
        <f t="shared" si="12"/>
        <v>-6985371.5481185997</v>
      </c>
      <c r="M50" s="1">
        <f t="shared" si="13"/>
        <v>877217.91713680804</v>
      </c>
      <c r="N50" s="1">
        <f t="shared" si="14"/>
        <v>0</v>
      </c>
      <c r="O50" s="1">
        <f t="shared" si="15"/>
        <v>11026790.95318036</v>
      </c>
      <c r="P50" s="1">
        <f t="shared" si="16"/>
        <v>0</v>
      </c>
      <c r="Q50" s="1">
        <f t="shared" si="17"/>
        <v>8323691.7314574197</v>
      </c>
      <c r="R50" s="1">
        <f t="shared" si="18"/>
        <v>0</v>
      </c>
      <c r="S50" s="1">
        <f t="shared" si="8"/>
        <v>13242329.053655988</v>
      </c>
      <c r="T50" s="1">
        <f t="shared" si="11"/>
        <v>-1560380.5683911853</v>
      </c>
      <c r="U50" s="105">
        <f t="shared" si="10"/>
        <v>0.11783278923735777</v>
      </c>
    </row>
    <row r="51" spans="1:38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Dataset!Q51</f>
        <v>13436781.076847171</v>
      </c>
      <c r="E51" s="5">
        <f>Dataset!AP51</f>
        <v>448.69999999999993</v>
      </c>
      <c r="F51" s="5">
        <f>Dataset!AS51</f>
        <v>0</v>
      </c>
      <c r="G51" s="12">
        <f>Dataset!AY51</f>
        <v>29</v>
      </c>
      <c r="H51" s="115">
        <f>Dataset!BS51</f>
        <v>0</v>
      </c>
      <c r="I51" s="115">
        <f>Dataset!AW51</f>
        <v>81.2</v>
      </c>
      <c r="J51" s="115">
        <f>Dataset!BQ51</f>
        <v>0</v>
      </c>
      <c r="L51" s="12">
        <f t="shared" si="12"/>
        <v>-6985371.5481185997</v>
      </c>
      <c r="M51" s="1">
        <f t="shared" si="13"/>
        <v>863174.73556860897</v>
      </c>
      <c r="N51" s="1">
        <f t="shared" si="14"/>
        <v>0</v>
      </c>
      <c r="O51" s="1">
        <f t="shared" si="15"/>
        <v>10315385.085233239</v>
      </c>
      <c r="P51" s="1">
        <f t="shared" si="16"/>
        <v>0</v>
      </c>
      <c r="Q51" s="1">
        <f t="shared" si="17"/>
        <v>8333955.2231114982</v>
      </c>
      <c r="R51" s="1">
        <f t="shared" si="18"/>
        <v>0</v>
      </c>
      <c r="S51" s="1">
        <f t="shared" si="8"/>
        <v>12527143.495794747</v>
      </c>
      <c r="T51" s="1">
        <f t="shared" si="11"/>
        <v>-909637.58105242439</v>
      </c>
      <c r="U51" s="105">
        <f t="shared" si="10"/>
        <v>7.2613328118878967E-2</v>
      </c>
    </row>
    <row r="52" spans="1:38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Dataset!Q52</f>
        <v>13391926.081247171</v>
      </c>
      <c r="E52" s="5">
        <f>Dataset!AP52</f>
        <v>288.79999999999995</v>
      </c>
      <c r="F52" s="5">
        <f>Dataset!AS52</f>
        <v>0.80000000000000071</v>
      </c>
      <c r="G52" s="12">
        <f>Dataset!AY52</f>
        <v>31</v>
      </c>
      <c r="H52" s="115">
        <f>Dataset!BS52</f>
        <v>0</v>
      </c>
      <c r="I52" s="115">
        <f>Dataset!AW52</f>
        <v>80.900000000000006</v>
      </c>
      <c r="J52" s="115">
        <f>Dataset!BQ52</f>
        <v>0</v>
      </c>
      <c r="L52" s="12">
        <f t="shared" si="12"/>
        <v>-6985371.5481185997</v>
      </c>
      <c r="M52" s="1">
        <f t="shared" si="13"/>
        <v>555571.3475199783</v>
      </c>
      <c r="N52" s="1">
        <f t="shared" si="14"/>
        <v>7424.0517716899985</v>
      </c>
      <c r="O52" s="1">
        <f t="shared" si="15"/>
        <v>11026790.95318036</v>
      </c>
      <c r="P52" s="1">
        <f t="shared" si="16"/>
        <v>0</v>
      </c>
      <c r="Q52" s="1">
        <f t="shared" si="17"/>
        <v>8303164.7481492637</v>
      </c>
      <c r="R52" s="1">
        <f t="shared" si="18"/>
        <v>0</v>
      </c>
      <c r="S52" s="1">
        <f t="shared" si="8"/>
        <v>12907579.552502692</v>
      </c>
      <c r="T52" s="1">
        <f t="shared" si="11"/>
        <v>-484346.52874447964</v>
      </c>
      <c r="U52" s="105">
        <f t="shared" si="10"/>
        <v>3.7524194739560458E-2</v>
      </c>
      <c r="Z52" s="5">
        <v>1</v>
      </c>
      <c r="AA52" s="5">
        <f>Z52+1</f>
        <v>2</v>
      </c>
      <c r="AB52" s="5">
        <f t="shared" ref="AB52:AK52" si="19">AA52+1</f>
        <v>3</v>
      </c>
      <c r="AC52" s="5">
        <f t="shared" si="19"/>
        <v>4</v>
      </c>
      <c r="AD52" s="5">
        <f t="shared" si="19"/>
        <v>5</v>
      </c>
      <c r="AE52" s="5">
        <f t="shared" si="19"/>
        <v>6</v>
      </c>
      <c r="AF52" s="5">
        <f t="shared" si="19"/>
        <v>7</v>
      </c>
      <c r="AG52" s="5">
        <f t="shared" si="19"/>
        <v>8</v>
      </c>
      <c r="AH52" s="5">
        <f t="shared" si="19"/>
        <v>9</v>
      </c>
      <c r="AI52" s="5">
        <f t="shared" si="19"/>
        <v>10</v>
      </c>
      <c r="AJ52" s="5">
        <f>AI52+1</f>
        <v>11</v>
      </c>
      <c r="AK52" s="5">
        <f t="shared" si="19"/>
        <v>12</v>
      </c>
    </row>
    <row r="53" spans="1:38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Dataset!Q53</f>
        <v>12533039.213847172</v>
      </c>
      <c r="E53" s="5">
        <f>Dataset!AP53</f>
        <v>182.99999999999997</v>
      </c>
      <c r="F53" s="5">
        <f>Dataset!AS53</f>
        <v>11.299999999999999</v>
      </c>
      <c r="G53" s="12">
        <f>Dataset!AY53</f>
        <v>30</v>
      </c>
      <c r="H53" s="115">
        <f>Dataset!BS53</f>
        <v>0</v>
      </c>
      <c r="I53" s="115">
        <f>Dataset!AW53</f>
        <v>79.5</v>
      </c>
      <c r="J53" s="115">
        <f>Dataset!BQ53</f>
        <v>0</v>
      </c>
      <c r="L53" s="12">
        <f t="shared" si="12"/>
        <v>-6985371.5481185997</v>
      </c>
      <c r="M53" s="1">
        <f t="shared" si="13"/>
        <v>352041.40095621895</v>
      </c>
      <c r="N53" s="1">
        <f t="shared" si="14"/>
        <v>104864.73127512113</v>
      </c>
      <c r="O53" s="1">
        <f t="shared" si="15"/>
        <v>10671088.0192068</v>
      </c>
      <c r="P53" s="1">
        <f t="shared" si="16"/>
        <v>0</v>
      </c>
      <c r="Q53" s="1">
        <f t="shared" si="17"/>
        <v>8159475.8649921687</v>
      </c>
      <c r="R53" s="1">
        <f t="shared" si="18"/>
        <v>0</v>
      </c>
      <c r="S53" s="1">
        <f t="shared" si="8"/>
        <v>12302098.468311708</v>
      </c>
      <c r="T53" s="1">
        <f t="shared" si="11"/>
        <v>-230940.74553546309</v>
      </c>
      <c r="U53" s="105">
        <f t="shared" si="10"/>
        <v>1.8772467650972759E-2</v>
      </c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"/>
    </row>
    <row r="54" spans="1:38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Dataset!Q54</f>
        <v>13118440.184347173</v>
      </c>
      <c r="E54" s="5">
        <f>Dataset!AP54</f>
        <v>27.200000000000003</v>
      </c>
      <c r="F54" s="5">
        <f>Dataset!AS54</f>
        <v>157.79999999999998</v>
      </c>
      <c r="G54" s="12">
        <f>Dataset!AY54</f>
        <v>31</v>
      </c>
      <c r="H54" s="115">
        <f>Dataset!BS54</f>
        <v>0</v>
      </c>
      <c r="I54" s="115">
        <f>Dataset!AW54</f>
        <v>78.8</v>
      </c>
      <c r="J54" s="115">
        <f>Dataset!BQ54</f>
        <v>1</v>
      </c>
      <c r="L54" s="12">
        <f t="shared" si="12"/>
        <v>-6985371.5481185997</v>
      </c>
      <c r="M54" s="1">
        <f t="shared" si="13"/>
        <v>52325.279267809608</v>
      </c>
      <c r="N54" s="1">
        <f t="shared" si="14"/>
        <v>1464394.2119658508</v>
      </c>
      <c r="O54" s="1">
        <f t="shared" si="15"/>
        <v>11026790.95318036</v>
      </c>
      <c r="P54" s="1">
        <f t="shared" si="16"/>
        <v>0</v>
      </c>
      <c r="Q54" s="1">
        <f t="shared" si="17"/>
        <v>8087631.4234136213</v>
      </c>
      <c r="R54" s="1">
        <f t="shared" si="18"/>
        <v>-927368.04797760001</v>
      </c>
      <c r="S54" s="1">
        <f t="shared" si="8"/>
        <v>12718402.27173144</v>
      </c>
      <c r="T54" s="1">
        <f t="shared" ref="T54:T85" si="20">S54-D54</f>
        <v>-400037.91261573322</v>
      </c>
      <c r="U54" s="105">
        <f t="shared" si="10"/>
        <v>3.145347222621489E-2</v>
      </c>
      <c r="Y54" s="5">
        <v>2012</v>
      </c>
      <c r="Z54" s="12">
        <f t="shared" ref="Z54:AK63" si="21">SUMIFS($T:$T,$B:$B,$Y54,$C:$C,Z$52)</f>
        <v>388770.89872552641</v>
      </c>
      <c r="AA54" s="12">
        <f t="shared" si="21"/>
        <v>355630.0657964237</v>
      </c>
      <c r="AB54" s="12">
        <f t="shared" si="21"/>
        <v>664165.23832277767</v>
      </c>
      <c r="AC54" s="12">
        <f t="shared" si="21"/>
        <v>606628.16815645434</v>
      </c>
      <c r="AD54" s="12">
        <f t="shared" si="21"/>
        <v>793059.53472647816</v>
      </c>
      <c r="AE54" s="12">
        <f t="shared" si="21"/>
        <v>570143.44252427295</v>
      </c>
      <c r="AF54" s="12">
        <f t="shared" si="21"/>
        <v>-273802.61138736457</v>
      </c>
      <c r="AG54" s="12">
        <f t="shared" si="21"/>
        <v>-590557.36909007467</v>
      </c>
      <c r="AH54" s="12">
        <f t="shared" si="21"/>
        <v>-155640.4822206255</v>
      </c>
      <c r="AI54" s="12">
        <f t="shared" si="21"/>
        <v>-17601.375405145809</v>
      </c>
      <c r="AJ54" s="12">
        <f t="shared" si="21"/>
        <v>-7209.8235627301037</v>
      </c>
      <c r="AK54" s="12">
        <f t="shared" si="21"/>
        <v>786288.9697243683</v>
      </c>
      <c r="AL54" s="1">
        <f t="shared" ref="AL54:AL63" si="22">SUM(Z54:AK54)</f>
        <v>3119874.6563103609</v>
      </c>
    </row>
    <row r="55" spans="1:38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Dataset!Q55</f>
        <v>13934865.881647173</v>
      </c>
      <c r="E55" s="5">
        <f>Dataset!AP55</f>
        <v>0</v>
      </c>
      <c r="F55" s="5">
        <f>Dataset!AS55</f>
        <v>282.89999999999998</v>
      </c>
      <c r="G55" s="12">
        <f>Dataset!AY55</f>
        <v>30</v>
      </c>
      <c r="H55" s="115">
        <f>Dataset!BS55</f>
        <v>0</v>
      </c>
      <c r="I55" s="115">
        <f>Dataset!AW55</f>
        <v>79</v>
      </c>
      <c r="J55" s="115">
        <f>Dataset!BQ55</f>
        <v>1</v>
      </c>
      <c r="L55" s="12">
        <f t="shared" si="12"/>
        <v>-6985371.5481185997</v>
      </c>
      <c r="M55" s="1">
        <f t="shared" si="13"/>
        <v>0</v>
      </c>
      <c r="N55" s="1">
        <f t="shared" si="14"/>
        <v>2625330.3077638731</v>
      </c>
      <c r="O55" s="1">
        <f t="shared" si="15"/>
        <v>10671088.0192068</v>
      </c>
      <c r="P55" s="1">
        <f t="shared" si="16"/>
        <v>0</v>
      </c>
      <c r="Q55" s="1">
        <f t="shared" si="17"/>
        <v>8108158.4067217773</v>
      </c>
      <c r="R55" s="1">
        <f t="shared" si="18"/>
        <v>-927368.04797760001</v>
      </c>
      <c r="S55" s="1">
        <f t="shared" ref="S55:S117" si="23">SUM(L55:R55)</f>
        <v>13491837.13759625</v>
      </c>
      <c r="T55" s="1">
        <f t="shared" si="20"/>
        <v>-443028.74405092373</v>
      </c>
      <c r="U55" s="105">
        <f t="shared" ref="U55:U117" si="24">ABS(T55/S55)</f>
        <v>3.2836798986876532E-2</v>
      </c>
      <c r="Y55" s="5">
        <f>Y54+1</f>
        <v>2013</v>
      </c>
      <c r="Z55" s="12">
        <f t="shared" si="21"/>
        <v>102476.82566962205</v>
      </c>
      <c r="AA55" s="12">
        <f t="shared" si="21"/>
        <v>76119.326112812385</v>
      </c>
      <c r="AB55" s="12">
        <f t="shared" si="21"/>
        <v>69023.060626873747</v>
      </c>
      <c r="AC55" s="12">
        <f t="shared" si="21"/>
        <v>157782.98632345721</v>
      </c>
      <c r="AD55" s="12">
        <f t="shared" si="21"/>
        <v>383145.02459531836</v>
      </c>
      <c r="AE55" s="12">
        <f t="shared" si="21"/>
        <v>581686.01837999187</v>
      </c>
      <c r="AF55" s="12">
        <f t="shared" si="21"/>
        <v>-364857.88690326549</v>
      </c>
      <c r="AG55" s="12">
        <f t="shared" si="21"/>
        <v>-241197.58030652441</v>
      </c>
      <c r="AH55" s="12">
        <f t="shared" si="21"/>
        <v>366664.34736830182</v>
      </c>
      <c r="AI55" s="12">
        <f t="shared" si="21"/>
        <v>408910.65484530292</v>
      </c>
      <c r="AJ55" s="12">
        <f t="shared" si="21"/>
        <v>645964.83635254391</v>
      </c>
      <c r="AK55" s="12">
        <f t="shared" si="21"/>
        <v>1330965.5077958684</v>
      </c>
      <c r="AL55" s="1">
        <f t="shared" si="22"/>
        <v>3516683.1208603028</v>
      </c>
    </row>
    <row r="56" spans="1:38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Dataset!Q56</f>
        <v>16105387.908647172</v>
      </c>
      <c r="E56" s="5">
        <f>Dataset!AP56</f>
        <v>0</v>
      </c>
      <c r="F56" s="5">
        <f>Dataset!AS56</f>
        <v>427.99999999999994</v>
      </c>
      <c r="G56" s="12">
        <f>Dataset!AY56</f>
        <v>31</v>
      </c>
      <c r="H56" s="115">
        <f>Dataset!BS56</f>
        <v>0</v>
      </c>
      <c r="I56" s="115">
        <f>Dataset!AW56</f>
        <v>80.2</v>
      </c>
      <c r="J56" s="115">
        <f>Dataset!BQ56</f>
        <v>1</v>
      </c>
      <c r="L56" s="12">
        <f t="shared" si="12"/>
        <v>-6985371.5481185997</v>
      </c>
      <c r="M56" s="1">
        <f t="shared" si="13"/>
        <v>0</v>
      </c>
      <c r="N56" s="1">
        <f t="shared" si="14"/>
        <v>3971867.6978541454</v>
      </c>
      <c r="O56" s="1">
        <f t="shared" si="15"/>
        <v>11026790.95318036</v>
      </c>
      <c r="P56" s="1">
        <f t="shared" si="16"/>
        <v>0</v>
      </c>
      <c r="Q56" s="1">
        <f t="shared" si="17"/>
        <v>8231320.3065707162</v>
      </c>
      <c r="R56" s="1">
        <f t="shared" si="18"/>
        <v>-927368.04797760001</v>
      </c>
      <c r="S56" s="1">
        <f t="shared" si="23"/>
        <v>15317239.361509021</v>
      </c>
      <c r="T56" s="1">
        <f t="shared" si="20"/>
        <v>-788148.54713815078</v>
      </c>
      <c r="U56" s="105">
        <f t="shared" si="24"/>
        <v>5.145499972525755E-2</v>
      </c>
      <c r="Y56" s="5">
        <f t="shared" ref="Y56:Y63" si="25">Y55+1</f>
        <v>2014</v>
      </c>
      <c r="Z56" s="12">
        <f t="shared" si="21"/>
        <v>485447.13725810498</v>
      </c>
      <c r="AA56" s="12">
        <f t="shared" si="21"/>
        <v>468834.0105294399</v>
      </c>
      <c r="AB56" s="12">
        <f t="shared" si="21"/>
        <v>293257.61970652267</v>
      </c>
      <c r="AC56" s="12">
        <f t="shared" si="21"/>
        <v>668515.57672902755</v>
      </c>
      <c r="AD56" s="12">
        <f t="shared" si="21"/>
        <v>711433.53753148206</v>
      </c>
      <c r="AE56" s="12">
        <f t="shared" si="21"/>
        <v>660384.62621338852</v>
      </c>
      <c r="AF56" s="12">
        <f t="shared" si="21"/>
        <v>267820.67226248048</v>
      </c>
      <c r="AG56" s="12">
        <f t="shared" si="21"/>
        <v>4650.8595869578421</v>
      </c>
      <c r="AH56" s="12">
        <f t="shared" si="21"/>
        <v>7236.8003081008792</v>
      </c>
      <c r="AI56" s="12">
        <f t="shared" si="21"/>
        <v>105655.89324852079</v>
      </c>
      <c r="AJ56" s="12">
        <f t="shared" si="21"/>
        <v>10369.409333480522</v>
      </c>
      <c r="AK56" s="12">
        <f t="shared" si="21"/>
        <v>488987.93790207803</v>
      </c>
      <c r="AL56" s="1">
        <f t="shared" si="22"/>
        <v>4172594.0806095842</v>
      </c>
    </row>
    <row r="57" spans="1:38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Dataset!Q57</f>
        <v>16938188.316347171</v>
      </c>
      <c r="E57" s="5">
        <f>Dataset!AP57</f>
        <v>0</v>
      </c>
      <c r="F57" s="5">
        <f>Dataset!AS57</f>
        <v>439.3</v>
      </c>
      <c r="G57" s="12">
        <f>Dataset!AY57</f>
        <v>31</v>
      </c>
      <c r="H57" s="115">
        <f>Dataset!BS57</f>
        <v>0</v>
      </c>
      <c r="I57" s="115">
        <f>Dataset!AW57</f>
        <v>80.7</v>
      </c>
      <c r="J57" s="115">
        <f>Dataset!BQ57</f>
        <v>1</v>
      </c>
      <c r="L57" s="12">
        <f t="shared" si="12"/>
        <v>-6985371.5481185997</v>
      </c>
      <c r="M57" s="1">
        <f t="shared" si="13"/>
        <v>0</v>
      </c>
      <c r="N57" s="1">
        <f t="shared" si="14"/>
        <v>4076732.4291292671</v>
      </c>
      <c r="O57" s="1">
        <f t="shared" si="15"/>
        <v>11026790.95318036</v>
      </c>
      <c r="P57" s="1">
        <f t="shared" si="16"/>
        <v>0</v>
      </c>
      <c r="Q57" s="1">
        <f t="shared" si="17"/>
        <v>8282637.7648411077</v>
      </c>
      <c r="R57" s="1">
        <f t="shared" si="18"/>
        <v>-927368.04797760001</v>
      </c>
      <c r="S57" s="1">
        <f t="shared" si="23"/>
        <v>15473421.551054534</v>
      </c>
      <c r="T57" s="1">
        <f t="shared" si="20"/>
        <v>-1464766.7652926371</v>
      </c>
      <c r="U57" s="105">
        <f t="shared" si="24"/>
        <v>9.4663404629650991E-2</v>
      </c>
      <c r="Y57" s="5">
        <f t="shared" si="25"/>
        <v>2015</v>
      </c>
      <c r="Z57" s="12">
        <f t="shared" si="21"/>
        <v>-645430.99758104421</v>
      </c>
      <c r="AA57" s="12">
        <f t="shared" si="21"/>
        <v>-572348.21856134944</v>
      </c>
      <c r="AB57" s="12">
        <f t="shared" si="21"/>
        <v>-890143.62277393974</v>
      </c>
      <c r="AC57" s="12">
        <f t="shared" si="21"/>
        <v>-533039.10421076417</v>
      </c>
      <c r="AD57" s="12">
        <f t="shared" si="21"/>
        <v>-427646.75390807725</v>
      </c>
      <c r="AE57" s="12">
        <f t="shared" si="21"/>
        <v>-404707.51024677418</v>
      </c>
      <c r="AF57" s="12">
        <f t="shared" si="21"/>
        <v>-901874.18756413832</v>
      </c>
      <c r="AG57" s="12">
        <f t="shared" si="21"/>
        <v>-819902.80955202132</v>
      </c>
      <c r="AH57" s="12">
        <f t="shared" si="21"/>
        <v>-721553.679116318</v>
      </c>
      <c r="AI57" s="12">
        <f t="shared" si="21"/>
        <v>-171261.20669535361</v>
      </c>
      <c r="AJ57" s="12">
        <f t="shared" si="21"/>
        <v>-147817.69113802537</v>
      </c>
      <c r="AK57" s="12">
        <f t="shared" si="21"/>
        <v>-637273.36731631681</v>
      </c>
      <c r="AL57" s="1">
        <f t="shared" si="22"/>
        <v>-6872999.1486641224</v>
      </c>
    </row>
    <row r="58" spans="1:38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Dataset!Q58</f>
        <v>15412523.631847173</v>
      </c>
      <c r="E58" s="5">
        <f>Dataset!AP58</f>
        <v>1.0999999999999996</v>
      </c>
      <c r="F58" s="5">
        <f>Dataset!AS58</f>
        <v>272.40000000000003</v>
      </c>
      <c r="G58" s="12">
        <f>Dataset!AY58</f>
        <v>30</v>
      </c>
      <c r="H58" s="115">
        <f>Dataset!BS58</f>
        <v>0</v>
      </c>
      <c r="I58" s="115">
        <f>Dataset!AW58</f>
        <v>80.5</v>
      </c>
      <c r="J58" s="115">
        <f>Dataset!BQ58</f>
        <v>0</v>
      </c>
      <c r="L58" s="12">
        <f t="shared" si="12"/>
        <v>-6985371.5481185997</v>
      </c>
      <c r="M58" s="1">
        <f t="shared" si="13"/>
        <v>2116.0958527422995</v>
      </c>
      <c r="N58" s="1">
        <f t="shared" si="14"/>
        <v>2527889.6282604425</v>
      </c>
      <c r="O58" s="1">
        <f t="shared" si="15"/>
        <v>10671088.0192068</v>
      </c>
      <c r="P58" s="1">
        <f t="shared" si="16"/>
        <v>0</v>
      </c>
      <c r="Q58" s="1">
        <f t="shared" si="17"/>
        <v>8262110.7815329507</v>
      </c>
      <c r="R58" s="1">
        <f t="shared" si="18"/>
        <v>0</v>
      </c>
      <c r="S58" s="1">
        <f t="shared" si="23"/>
        <v>14477832.976734335</v>
      </c>
      <c r="T58" s="1">
        <f t="shared" si="20"/>
        <v>-934690.65511283837</v>
      </c>
      <c r="U58" s="105">
        <f t="shared" si="24"/>
        <v>6.4560121436327694E-2</v>
      </c>
      <c r="Y58" s="5">
        <f t="shared" si="25"/>
        <v>2016</v>
      </c>
      <c r="Z58" s="12">
        <f t="shared" si="21"/>
        <v>-1560380.5683911853</v>
      </c>
      <c r="AA58" s="12">
        <f t="shared" si="21"/>
        <v>-909637.58105242439</v>
      </c>
      <c r="AB58" s="12">
        <f t="shared" si="21"/>
        <v>-484346.52874447964</v>
      </c>
      <c r="AC58" s="12">
        <f t="shared" si="21"/>
        <v>-230940.74553546309</v>
      </c>
      <c r="AD58" s="12">
        <f t="shared" si="21"/>
        <v>-400037.91261573322</v>
      </c>
      <c r="AE58" s="12">
        <f t="shared" si="21"/>
        <v>-443028.74405092373</v>
      </c>
      <c r="AF58" s="12">
        <f t="shared" si="21"/>
        <v>-788148.54713815078</v>
      </c>
      <c r="AG58" s="12">
        <f t="shared" si="21"/>
        <v>-1464766.7652926371</v>
      </c>
      <c r="AH58" s="12">
        <f t="shared" si="21"/>
        <v>-934690.65511283837</v>
      </c>
      <c r="AI58" s="12">
        <f t="shared" si="21"/>
        <v>-289427.24873041362</v>
      </c>
      <c r="AJ58" s="12">
        <f t="shared" si="21"/>
        <v>-311988.90970075503</v>
      </c>
      <c r="AK58" s="12">
        <f t="shared" si="21"/>
        <v>418530.38592938893</v>
      </c>
      <c r="AL58" s="1">
        <f t="shared" si="22"/>
        <v>-7398863.8204356153</v>
      </c>
    </row>
    <row r="59" spans="1:38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Dataset!Q59</f>
        <v>13701184.614047172</v>
      </c>
      <c r="E59" s="5">
        <f>Dataset!AP59</f>
        <v>72.399999999999991</v>
      </c>
      <c r="F59" s="5">
        <f>Dataset!AS59</f>
        <v>102.20000000000002</v>
      </c>
      <c r="G59" s="12">
        <f>Dataset!AY59</f>
        <v>31</v>
      </c>
      <c r="H59" s="115">
        <f>Dataset!BS59</f>
        <v>0</v>
      </c>
      <c r="I59" s="115">
        <f>Dataset!AW59</f>
        <v>80.7</v>
      </c>
      <c r="J59" s="115">
        <f>Dataset!BQ59</f>
        <v>0</v>
      </c>
      <c r="L59" s="12">
        <f t="shared" si="12"/>
        <v>-6985371.5481185997</v>
      </c>
      <c r="M59" s="1">
        <f t="shared" si="13"/>
        <v>139277.58158049319</v>
      </c>
      <c r="N59" s="1">
        <f t="shared" si="14"/>
        <v>948422.6138333967</v>
      </c>
      <c r="O59" s="1">
        <f t="shared" si="15"/>
        <v>11026790.95318036</v>
      </c>
      <c r="P59" s="1">
        <f t="shared" si="16"/>
        <v>0</v>
      </c>
      <c r="Q59" s="1">
        <f t="shared" si="17"/>
        <v>8282637.7648411077</v>
      </c>
      <c r="R59" s="1">
        <f t="shared" si="18"/>
        <v>0</v>
      </c>
      <c r="S59" s="1">
        <f t="shared" si="23"/>
        <v>13411757.365316758</v>
      </c>
      <c r="T59" s="1">
        <f t="shared" si="20"/>
        <v>-289427.24873041362</v>
      </c>
      <c r="U59" s="105">
        <f t="shared" si="24"/>
        <v>2.1580113690311899E-2</v>
      </c>
      <c r="Y59" s="5">
        <f t="shared" si="25"/>
        <v>2017</v>
      </c>
      <c r="Z59" s="12">
        <f t="shared" si="21"/>
        <v>19421.393791392446</v>
      </c>
      <c r="AA59" s="12">
        <f t="shared" si="21"/>
        <v>38933.244900017977</v>
      </c>
      <c r="AB59" s="12">
        <f t="shared" si="21"/>
        <v>-148718.26928562857</v>
      </c>
      <c r="AC59" s="12">
        <f t="shared" si="21"/>
        <v>345918.74019310065</v>
      </c>
      <c r="AD59" s="12">
        <f t="shared" si="21"/>
        <v>100171.60326830298</v>
      </c>
      <c r="AE59" s="12">
        <f t="shared" si="21"/>
        <v>9207.9134497847408</v>
      </c>
      <c r="AF59" s="12">
        <f t="shared" si="21"/>
        <v>-396264.9211343918</v>
      </c>
      <c r="AG59" s="12">
        <f t="shared" si="21"/>
        <v>-715282.38517675176</v>
      </c>
      <c r="AH59" s="12">
        <f t="shared" si="21"/>
        <v>-585147.0132155437</v>
      </c>
      <c r="AI59" s="12">
        <f t="shared" si="21"/>
        <v>-229699.83283647709</v>
      </c>
      <c r="AJ59" s="12">
        <f t="shared" si="21"/>
        <v>89544.361325966194</v>
      </c>
      <c r="AK59" s="12">
        <f t="shared" si="21"/>
        <v>1050887.460348757</v>
      </c>
      <c r="AL59" s="1">
        <f t="shared" si="22"/>
        <v>-421027.70437147096</v>
      </c>
    </row>
    <row r="60" spans="1:38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Dataset!Q60</f>
        <v>12704115.088247173</v>
      </c>
      <c r="E60" s="5">
        <f>Dataset!AP60</f>
        <v>164.3</v>
      </c>
      <c r="F60" s="5">
        <f>Dataset!AS60</f>
        <v>10.5</v>
      </c>
      <c r="G60" s="12">
        <f>Dataset!AY60</f>
        <v>30</v>
      </c>
      <c r="H60" s="115">
        <f>Dataset!BS60</f>
        <v>0</v>
      </c>
      <c r="I60" s="115">
        <f>Dataset!AW60</f>
        <v>80.8</v>
      </c>
      <c r="J60" s="115">
        <f>Dataset!BQ60</f>
        <v>0</v>
      </c>
      <c r="L60" s="12">
        <f t="shared" si="12"/>
        <v>-6985371.5481185997</v>
      </c>
      <c r="M60" s="1">
        <f t="shared" si="13"/>
        <v>316067.77145959996</v>
      </c>
      <c r="N60" s="1">
        <f t="shared" si="14"/>
        <v>97440.679503431151</v>
      </c>
      <c r="O60" s="1">
        <f t="shared" si="15"/>
        <v>10671088.0192068</v>
      </c>
      <c r="P60" s="1">
        <f t="shared" si="16"/>
        <v>0</v>
      </c>
      <c r="Q60" s="1">
        <f t="shared" si="17"/>
        <v>8292901.2564951852</v>
      </c>
      <c r="R60" s="1">
        <f t="shared" si="18"/>
        <v>0</v>
      </c>
      <c r="S60" s="1">
        <f t="shared" si="23"/>
        <v>12392126.178546418</v>
      </c>
      <c r="T60" s="1">
        <f t="shared" si="20"/>
        <v>-311988.90970075503</v>
      </c>
      <c r="U60" s="105">
        <f t="shared" si="24"/>
        <v>2.5176382584037808E-2</v>
      </c>
      <c r="Y60" s="5">
        <f t="shared" si="25"/>
        <v>2018</v>
      </c>
      <c r="Z60" s="12">
        <f t="shared" si="21"/>
        <v>1190969.5946619045</v>
      </c>
      <c r="AA60" s="12">
        <f t="shared" si="21"/>
        <v>244487.5036382582</v>
      </c>
      <c r="AB60" s="12">
        <f t="shared" si="21"/>
        <v>-20135.176142280921</v>
      </c>
      <c r="AC60" s="12">
        <f t="shared" si="21"/>
        <v>242000.46954344586</v>
      </c>
      <c r="AD60" s="12">
        <f t="shared" si="21"/>
        <v>517401.22627497651</v>
      </c>
      <c r="AE60" s="12">
        <f t="shared" si="21"/>
        <v>505414.34190367721</v>
      </c>
      <c r="AF60" s="12">
        <f t="shared" si="21"/>
        <v>889399.63163653016</v>
      </c>
      <c r="AG60" s="12">
        <f t="shared" si="21"/>
        <v>587122.00045492873</v>
      </c>
      <c r="AH60" s="12">
        <f t="shared" si="21"/>
        <v>210295.38985040039</v>
      </c>
      <c r="AI60" s="12">
        <f t="shared" si="21"/>
        <v>-223505.5413270928</v>
      </c>
      <c r="AJ60" s="12">
        <f t="shared" si="21"/>
        <v>44193.205197161064</v>
      </c>
      <c r="AK60" s="12">
        <f t="shared" si="21"/>
        <v>513972.290140111</v>
      </c>
      <c r="AL60" s="1">
        <f t="shared" si="22"/>
        <v>4701614.9358320199</v>
      </c>
    </row>
    <row r="61" spans="1:38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Dataset!Q61</f>
        <v>12660994.801247172</v>
      </c>
      <c r="E61" s="5">
        <f>Dataset!AP61</f>
        <v>360.7000000000001</v>
      </c>
      <c r="F61" s="5">
        <f>Dataset!AS61</f>
        <v>0</v>
      </c>
      <c r="G61" s="12">
        <f>Dataset!AY61</f>
        <v>31</v>
      </c>
      <c r="H61" s="115">
        <f>Dataset!BS61</f>
        <v>0</v>
      </c>
      <c r="I61" s="115">
        <f>Dataset!AW61</f>
        <v>81.3</v>
      </c>
      <c r="J61" s="115">
        <f>Dataset!BQ61</f>
        <v>0</v>
      </c>
      <c r="L61" s="12">
        <f t="shared" si="12"/>
        <v>-6985371.5481185997</v>
      </c>
      <c r="M61" s="1">
        <f t="shared" si="13"/>
        <v>693887.06734922528</v>
      </c>
      <c r="N61" s="1">
        <f t="shared" si="14"/>
        <v>0</v>
      </c>
      <c r="O61" s="1">
        <f t="shared" si="15"/>
        <v>11026790.95318036</v>
      </c>
      <c r="P61" s="1">
        <f t="shared" si="16"/>
        <v>0</v>
      </c>
      <c r="Q61" s="1">
        <f t="shared" si="17"/>
        <v>8344218.7147655757</v>
      </c>
      <c r="R61" s="1">
        <f t="shared" si="18"/>
        <v>0</v>
      </c>
      <c r="S61" s="1">
        <f t="shared" si="23"/>
        <v>13079525.187176561</v>
      </c>
      <c r="T61" s="1">
        <f t="shared" si="20"/>
        <v>418530.38592938893</v>
      </c>
      <c r="U61" s="105">
        <f t="shared" si="24"/>
        <v>3.1998897508888534E-2</v>
      </c>
      <c r="Y61" s="5">
        <f t="shared" si="25"/>
        <v>2019</v>
      </c>
      <c r="Z61" s="12">
        <f t="shared" si="21"/>
        <v>945371.64497578703</v>
      </c>
      <c r="AA61" s="12">
        <f t="shared" si="21"/>
        <v>-216943.09502390027</v>
      </c>
      <c r="AB61" s="12">
        <f t="shared" si="21"/>
        <v>-339874.07011169381</v>
      </c>
      <c r="AC61" s="12">
        <f t="shared" si="21"/>
        <v>34831.46964244917</v>
      </c>
      <c r="AD61" s="12">
        <f t="shared" si="21"/>
        <v>-540985.46010986529</v>
      </c>
      <c r="AE61" s="12">
        <f t="shared" si="21"/>
        <v>73743.285571923479</v>
      </c>
      <c r="AF61" s="12">
        <f t="shared" si="21"/>
        <v>2131883.2069601826</v>
      </c>
      <c r="AG61" s="12">
        <f t="shared" si="21"/>
        <v>-8498.0761023834348</v>
      </c>
      <c r="AH61" s="12">
        <f t="shared" si="21"/>
        <v>-542219.6708811596</v>
      </c>
      <c r="AI61" s="12">
        <f t="shared" si="21"/>
        <v>-175463.11502219364</v>
      </c>
      <c r="AJ61" s="12">
        <f t="shared" si="21"/>
        <v>-314475.29203477502</v>
      </c>
      <c r="AK61" s="12">
        <f t="shared" si="21"/>
        <v>-304523.46227796003</v>
      </c>
      <c r="AL61" s="1">
        <f t="shared" si="22"/>
        <v>742847.36558641121</v>
      </c>
    </row>
    <row r="62" spans="1:38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Dataset!Q62</f>
        <v>13132945.157038789</v>
      </c>
      <c r="E62" s="5">
        <f>Dataset!AP62</f>
        <v>403.89999999999981</v>
      </c>
      <c r="F62" s="5">
        <f>Dataset!AS62</f>
        <v>0</v>
      </c>
      <c r="G62" s="12">
        <f>Dataset!AY62</f>
        <v>31</v>
      </c>
      <c r="H62" s="115">
        <f>Dataset!BS62</f>
        <v>0</v>
      </c>
      <c r="I62" s="115">
        <f>Dataset!AW62</f>
        <v>81.2</v>
      </c>
      <c r="J62" s="115">
        <f>Dataset!BQ62</f>
        <v>0</v>
      </c>
      <c r="L62" s="12">
        <f t="shared" si="12"/>
        <v>-6985371.5481185997</v>
      </c>
      <c r="M62" s="1">
        <f t="shared" si="13"/>
        <v>776991.92265692237</v>
      </c>
      <c r="N62" s="1">
        <f t="shared" si="14"/>
        <v>0</v>
      </c>
      <c r="O62" s="1">
        <f t="shared" si="15"/>
        <v>11026790.95318036</v>
      </c>
      <c r="P62" s="1">
        <f t="shared" si="16"/>
        <v>0</v>
      </c>
      <c r="Q62" s="1">
        <f t="shared" si="17"/>
        <v>8333955.2231114982</v>
      </c>
      <c r="R62" s="1">
        <f t="shared" si="18"/>
        <v>0</v>
      </c>
      <c r="S62" s="1">
        <f t="shared" si="23"/>
        <v>13152366.550830182</v>
      </c>
      <c r="T62" s="1">
        <f t="shared" si="20"/>
        <v>19421.393791392446</v>
      </c>
      <c r="U62" s="105">
        <f t="shared" si="24"/>
        <v>1.4766463294901525E-3</v>
      </c>
      <c r="Y62" s="5">
        <f t="shared" si="25"/>
        <v>2020</v>
      </c>
      <c r="Z62" s="12">
        <f t="shared" si="21"/>
        <v>-1021460.7878679503</v>
      </c>
      <c r="AA62" s="12">
        <f t="shared" si="21"/>
        <v>-805328.28608926758</v>
      </c>
      <c r="AB62" s="12">
        <f t="shared" si="21"/>
        <v>-618978.5213181302</v>
      </c>
      <c r="AC62" s="12">
        <f t="shared" si="21"/>
        <v>207421.74294914491</v>
      </c>
      <c r="AD62" s="12">
        <f t="shared" si="21"/>
        <v>114008.27427811734</v>
      </c>
      <c r="AE62" s="12">
        <f t="shared" si="21"/>
        <v>1211020.770064164</v>
      </c>
      <c r="AF62" s="12">
        <f t="shared" si="21"/>
        <v>-310623.06481467001</v>
      </c>
      <c r="AG62" s="12">
        <f t="shared" si="21"/>
        <v>-818446.50922983512</v>
      </c>
      <c r="AH62" s="12">
        <f t="shared" si="21"/>
        <v>-143365.60037644766</v>
      </c>
      <c r="AI62" s="12">
        <f t="shared" si="21"/>
        <v>388058.22355022468</v>
      </c>
      <c r="AJ62" s="12">
        <f t="shared" si="21"/>
        <v>184572.56538064033</v>
      </c>
      <c r="AK62" s="12">
        <f t="shared" si="21"/>
        <v>-183394.64008053392</v>
      </c>
      <c r="AL62" s="1">
        <f t="shared" si="22"/>
        <v>-1796515.8335545436</v>
      </c>
    </row>
    <row r="63" spans="1:38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Dataset!Q63</f>
        <v>12010123.441838788</v>
      </c>
      <c r="E63" s="5">
        <f>Dataset!AP63</f>
        <v>342.40000000000003</v>
      </c>
      <c r="F63" s="5">
        <f>Dataset!AS63</f>
        <v>0</v>
      </c>
      <c r="G63" s="12">
        <f>Dataset!AY63</f>
        <v>28</v>
      </c>
      <c r="H63" s="115">
        <f>Dataset!BS63</f>
        <v>0</v>
      </c>
      <c r="I63" s="115">
        <f>Dataset!AW63</f>
        <v>82</v>
      </c>
      <c r="J63" s="115">
        <f>Dataset!BQ63</f>
        <v>0</v>
      </c>
      <c r="L63" s="12">
        <f t="shared" si="12"/>
        <v>-6985371.5481185997</v>
      </c>
      <c r="M63" s="1">
        <f t="shared" si="13"/>
        <v>658682.92725360324</v>
      </c>
      <c r="N63" s="1">
        <f t="shared" si="14"/>
        <v>0</v>
      </c>
      <c r="O63" s="1">
        <f t="shared" si="15"/>
        <v>9959682.1512596793</v>
      </c>
      <c r="P63" s="1">
        <f t="shared" si="16"/>
        <v>0</v>
      </c>
      <c r="Q63" s="1">
        <f t="shared" si="17"/>
        <v>8416063.1563441232</v>
      </c>
      <c r="R63" s="1">
        <f t="shared" si="18"/>
        <v>0</v>
      </c>
      <c r="S63" s="1">
        <f t="shared" si="23"/>
        <v>12049056.686738806</v>
      </c>
      <c r="T63" s="1">
        <f t="shared" si="20"/>
        <v>38933.244900017977</v>
      </c>
      <c r="U63" s="105">
        <f t="shared" si="24"/>
        <v>3.2312276315263678E-3</v>
      </c>
      <c r="Y63" s="5">
        <f t="shared" si="25"/>
        <v>2021</v>
      </c>
      <c r="Z63" s="12">
        <f t="shared" si="21"/>
        <v>97028.326027533039</v>
      </c>
      <c r="AA63" s="12">
        <f t="shared" si="21"/>
        <v>-206866.09018333443</v>
      </c>
      <c r="AB63" s="12">
        <f t="shared" si="21"/>
        <v>-370107.21748644859</v>
      </c>
      <c r="AC63" s="12">
        <f t="shared" si="21"/>
        <v>143951.83360209689</v>
      </c>
      <c r="AD63" s="12">
        <f t="shared" si="21"/>
        <v>-543993.23284905963</v>
      </c>
      <c r="AE63" s="12">
        <f t="shared" si="21"/>
        <v>1094391.0176851638</v>
      </c>
      <c r="AF63" s="12">
        <f t="shared" si="21"/>
        <v>379527.08968617208</v>
      </c>
      <c r="AG63" s="12">
        <f t="shared" si="21"/>
        <v>949213.49387635477</v>
      </c>
      <c r="AH63" s="12">
        <f t="shared" si="21"/>
        <v>-584855.53893608041</v>
      </c>
      <c r="AI63" s="12">
        <f t="shared" si="21"/>
        <v>-48689.606255467981</v>
      </c>
      <c r="AJ63" s="12">
        <f t="shared" si="21"/>
        <v>-635792.8638803754</v>
      </c>
      <c r="AK63" s="12">
        <f t="shared" si="21"/>
        <v>-217401.64061661437</v>
      </c>
      <c r="AL63" s="1">
        <f t="shared" si="22"/>
        <v>56405.570669939741</v>
      </c>
    </row>
    <row r="64" spans="1:38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Dataset!Q64</f>
        <v>13471264.229438787</v>
      </c>
      <c r="E64" s="5">
        <f>Dataset!AP64</f>
        <v>406.99999999999989</v>
      </c>
      <c r="F64" s="5">
        <f>Dataset!AS64</f>
        <v>0</v>
      </c>
      <c r="G64" s="12">
        <f>Dataset!AY64</f>
        <v>31</v>
      </c>
      <c r="H64" s="115">
        <f>Dataset!BS64</f>
        <v>0</v>
      </c>
      <c r="I64" s="115">
        <f>Dataset!AW64</f>
        <v>82.8</v>
      </c>
      <c r="J64" s="115">
        <f>Dataset!BQ64</f>
        <v>0</v>
      </c>
      <c r="L64" s="12">
        <f t="shared" si="12"/>
        <v>-6985371.5481185997</v>
      </c>
      <c r="M64" s="1">
        <f t="shared" si="13"/>
        <v>782955.4655146508</v>
      </c>
      <c r="N64" s="1">
        <f t="shared" si="14"/>
        <v>0</v>
      </c>
      <c r="O64" s="1">
        <f t="shared" si="15"/>
        <v>11026790.95318036</v>
      </c>
      <c r="P64" s="1">
        <f t="shared" si="16"/>
        <v>0</v>
      </c>
      <c r="Q64" s="1">
        <f t="shared" si="17"/>
        <v>8498171.0895767491</v>
      </c>
      <c r="R64" s="1">
        <f t="shared" si="18"/>
        <v>0</v>
      </c>
      <c r="S64" s="1">
        <f t="shared" si="23"/>
        <v>13322545.960153159</v>
      </c>
      <c r="T64" s="1">
        <f t="shared" si="20"/>
        <v>-148718.26928562857</v>
      </c>
      <c r="U64" s="105">
        <f t="shared" si="24"/>
        <v>1.1162901575302118E-2</v>
      </c>
      <c r="Z64" s="1">
        <f>SUM(Z53:Z63)</f>
        <v>2213.4672696907073</v>
      </c>
      <c r="AA64" s="1">
        <f t="shared" ref="AA64:AJ64" si="26">SUM(AA53:AA63)</f>
        <v>-1527119.1199333239</v>
      </c>
      <c r="AB64" s="1">
        <f t="shared" si="26"/>
        <v>-1845857.4872064274</v>
      </c>
      <c r="AC64" s="1">
        <f t="shared" si="26"/>
        <v>1643071.1373929493</v>
      </c>
      <c r="AD64" s="1">
        <f t="shared" si="26"/>
        <v>706555.84119194001</v>
      </c>
      <c r="AE64" s="1">
        <f t="shared" si="26"/>
        <v>3858255.1614946686</v>
      </c>
      <c r="AF64" s="1">
        <f t="shared" si="26"/>
        <v>633059.38160338439</v>
      </c>
      <c r="AG64" s="1">
        <f t="shared" si="26"/>
        <v>-3117665.1408319864</v>
      </c>
      <c r="AH64" s="1">
        <f t="shared" si="26"/>
        <v>-3083276.1023322102</v>
      </c>
      <c r="AI64" s="1">
        <f t="shared" si="26"/>
        <v>-253023.15462809615</v>
      </c>
      <c r="AJ64" s="1">
        <f t="shared" si="26"/>
        <v>-442640.20272686891</v>
      </c>
      <c r="AK64" s="1">
        <f>SUM(AK53:AK63)</f>
        <v>3247039.4415491465</v>
      </c>
      <c r="AL64" s="1">
        <f>SUM(Z64:AK64)</f>
        <v>-179386.77715713345</v>
      </c>
    </row>
    <row r="65" spans="1:21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Dataset!Q65</f>
        <v>12445332.538438788</v>
      </c>
      <c r="E65" s="5">
        <f>Dataset!AP65</f>
        <v>102.30000000000001</v>
      </c>
      <c r="F65" s="5">
        <f>Dataset!AS65</f>
        <v>36.5</v>
      </c>
      <c r="G65" s="12">
        <f>Dataset!AY65</f>
        <v>30</v>
      </c>
      <c r="H65" s="115">
        <f>Dataset!BS65</f>
        <v>0</v>
      </c>
      <c r="I65" s="115">
        <f>Dataset!AW65</f>
        <v>83.5</v>
      </c>
      <c r="J65" s="115">
        <f>Dataset!BQ65</f>
        <v>0</v>
      </c>
      <c r="L65" s="12">
        <f t="shared" si="12"/>
        <v>-6985371.5481185997</v>
      </c>
      <c r="M65" s="1">
        <f t="shared" si="13"/>
        <v>196796.91430503392</v>
      </c>
      <c r="N65" s="1">
        <f t="shared" si="14"/>
        <v>338722.3620833559</v>
      </c>
      <c r="O65" s="1">
        <f t="shared" si="15"/>
        <v>10671088.0192068</v>
      </c>
      <c r="P65" s="1">
        <f t="shared" si="16"/>
        <v>0</v>
      </c>
      <c r="Q65" s="1">
        <f t="shared" si="17"/>
        <v>8570015.5311552975</v>
      </c>
      <c r="R65" s="1">
        <f t="shared" si="18"/>
        <v>0</v>
      </c>
      <c r="S65" s="1">
        <f t="shared" si="23"/>
        <v>12791251.278631888</v>
      </c>
      <c r="T65" s="1">
        <f t="shared" si="20"/>
        <v>345918.74019310065</v>
      </c>
      <c r="U65" s="105">
        <f t="shared" si="24"/>
        <v>2.7043385565489339E-2</v>
      </c>
    </row>
    <row r="66" spans="1:21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Dataset!Q66</f>
        <v>12863400.691738788</v>
      </c>
      <c r="E66" s="5">
        <f>Dataset!AP66</f>
        <v>31.1</v>
      </c>
      <c r="F66" s="5">
        <f>Dataset!AS66</f>
        <v>125.89999999999998</v>
      </c>
      <c r="G66" s="12">
        <f>Dataset!AY66</f>
        <v>31</v>
      </c>
      <c r="H66" s="115">
        <f>Dataset!BS66</f>
        <v>0</v>
      </c>
      <c r="I66" s="115">
        <f>Dataset!AW66</f>
        <v>84</v>
      </c>
      <c r="J66" s="115">
        <f>Dataset!BQ66</f>
        <v>1</v>
      </c>
      <c r="L66" s="12">
        <f t="shared" ref="L66:L97" si="27">$Z$9</f>
        <v>-6985371.5481185997</v>
      </c>
      <c r="M66" s="1">
        <f t="shared" ref="M66:M97" si="28">E66*$Z$10</f>
        <v>59827.800927532306</v>
      </c>
      <c r="N66" s="1">
        <f t="shared" ref="N66:N97" si="29">F66*$Z$11</f>
        <v>1168360.1475697123</v>
      </c>
      <c r="O66" s="1">
        <f t="shared" ref="O66:O97" si="30">G66*$Z$12</f>
        <v>11026790.95318036</v>
      </c>
      <c r="P66" s="1">
        <f t="shared" ref="P66:P97" si="31">H66*$Z$13</f>
        <v>0</v>
      </c>
      <c r="Q66" s="1">
        <f t="shared" ref="Q66:Q97" si="32">I66*$Z$14</f>
        <v>8621332.9894256871</v>
      </c>
      <c r="R66" s="1">
        <f t="shared" ref="R66:R97" si="33">J66*$Z$15</f>
        <v>-927368.04797760001</v>
      </c>
      <c r="S66" s="1">
        <f t="shared" si="23"/>
        <v>12963572.295007091</v>
      </c>
      <c r="T66" s="1">
        <f t="shared" si="20"/>
        <v>100171.60326830298</v>
      </c>
      <c r="U66" s="105">
        <f t="shared" si="24"/>
        <v>7.7271604607692885E-3</v>
      </c>
    </row>
    <row r="67" spans="1:21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Dataset!Q67</f>
        <v>13877836.144038787</v>
      </c>
      <c r="E67" s="5">
        <f>Dataset!AP67</f>
        <v>0</v>
      </c>
      <c r="F67" s="5">
        <f>Dataset!AS67</f>
        <v>272.40000000000003</v>
      </c>
      <c r="G67" s="12">
        <f>Dataset!AY67</f>
        <v>30</v>
      </c>
      <c r="H67" s="115">
        <f>Dataset!BS67</f>
        <v>0</v>
      </c>
      <c r="I67" s="115">
        <f>Dataset!AW67</f>
        <v>83.8</v>
      </c>
      <c r="J67" s="115">
        <f>Dataset!BQ67</f>
        <v>1</v>
      </c>
      <c r="L67" s="12">
        <f t="shared" si="27"/>
        <v>-6985371.5481185997</v>
      </c>
      <c r="M67" s="1">
        <f t="shared" si="28"/>
        <v>0</v>
      </c>
      <c r="N67" s="1">
        <f t="shared" si="29"/>
        <v>2527889.6282604425</v>
      </c>
      <c r="O67" s="1">
        <f t="shared" si="30"/>
        <v>10671088.0192068</v>
      </c>
      <c r="P67" s="1">
        <f t="shared" si="31"/>
        <v>0</v>
      </c>
      <c r="Q67" s="1">
        <f t="shared" si="32"/>
        <v>8600806.0061175302</v>
      </c>
      <c r="R67" s="1">
        <f t="shared" si="33"/>
        <v>-927368.04797760001</v>
      </c>
      <c r="S67" s="1">
        <f t="shared" si="23"/>
        <v>13887044.057488572</v>
      </c>
      <c r="T67" s="1">
        <f t="shared" si="20"/>
        <v>9207.9134497847408</v>
      </c>
      <c r="U67" s="105">
        <f t="shared" si="24"/>
        <v>6.630578409391151E-4</v>
      </c>
    </row>
    <row r="68" spans="1:21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Dataset!Q68</f>
        <v>15530881.55213879</v>
      </c>
      <c r="E68" s="5">
        <f>Dataset!AP68</f>
        <v>0</v>
      </c>
      <c r="F68" s="5">
        <f>Dataset!AS68</f>
        <v>367.4</v>
      </c>
      <c r="G68" s="12">
        <f>Dataset!AY68</f>
        <v>31</v>
      </c>
      <c r="H68" s="115">
        <f>Dataset!BS68</f>
        <v>0</v>
      </c>
      <c r="I68" s="115">
        <f>Dataset!AW68</f>
        <v>83.9</v>
      </c>
      <c r="J68" s="115">
        <f>Dataset!BQ68</f>
        <v>1</v>
      </c>
      <c r="L68" s="12">
        <f t="shared" si="27"/>
        <v>-6985371.5481185997</v>
      </c>
      <c r="M68" s="1">
        <f t="shared" si="28"/>
        <v>0</v>
      </c>
      <c r="N68" s="1">
        <f t="shared" si="29"/>
        <v>3409495.7761486289</v>
      </c>
      <c r="O68" s="1">
        <f t="shared" si="30"/>
        <v>11026790.95318036</v>
      </c>
      <c r="P68" s="1">
        <f t="shared" si="31"/>
        <v>0</v>
      </c>
      <c r="Q68" s="1">
        <f t="shared" si="32"/>
        <v>8611069.4977716096</v>
      </c>
      <c r="R68" s="1">
        <f t="shared" si="33"/>
        <v>-927368.04797760001</v>
      </c>
      <c r="S68" s="1">
        <f t="shared" si="23"/>
        <v>15134616.631004399</v>
      </c>
      <c r="T68" s="1">
        <f t="shared" si="20"/>
        <v>-396264.9211343918</v>
      </c>
      <c r="U68" s="105">
        <f t="shared" si="24"/>
        <v>2.6182686406645634E-2</v>
      </c>
    </row>
    <row r="69" spans="1:21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Dataset!Q69</f>
        <v>15474762.719838789</v>
      </c>
      <c r="E69" s="5">
        <f>Dataset!AP69</f>
        <v>0</v>
      </c>
      <c r="F69" s="5">
        <f>Dataset!AS69</f>
        <v>331.40000000000009</v>
      </c>
      <c r="G69" s="12">
        <f>Dataset!AY69</f>
        <v>31</v>
      </c>
      <c r="H69" s="115">
        <f>Dataset!BS69</f>
        <v>0</v>
      </c>
      <c r="I69" s="115">
        <f>Dataset!AW69</f>
        <v>83.5</v>
      </c>
      <c r="J69" s="115">
        <f>Dataset!BQ69</f>
        <v>1</v>
      </c>
      <c r="L69" s="12">
        <f t="shared" si="27"/>
        <v>-6985371.5481185997</v>
      </c>
      <c r="M69" s="1">
        <f t="shared" si="28"/>
        <v>0</v>
      </c>
      <c r="N69" s="1">
        <f t="shared" si="29"/>
        <v>3075413.4464225802</v>
      </c>
      <c r="O69" s="1">
        <f t="shared" si="30"/>
        <v>11026790.95318036</v>
      </c>
      <c r="P69" s="1">
        <f t="shared" si="31"/>
        <v>0</v>
      </c>
      <c r="Q69" s="1">
        <f t="shared" si="32"/>
        <v>8570015.5311552975</v>
      </c>
      <c r="R69" s="1">
        <f t="shared" si="33"/>
        <v>-927368.04797760001</v>
      </c>
      <c r="S69" s="1">
        <f t="shared" si="23"/>
        <v>14759480.334662037</v>
      </c>
      <c r="T69" s="1">
        <f t="shared" si="20"/>
        <v>-715282.38517675176</v>
      </c>
      <c r="U69" s="105">
        <f t="shared" si="24"/>
        <v>4.8462572459068244E-2</v>
      </c>
    </row>
    <row r="70" spans="1:21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Dataset!Q70</f>
        <v>15246030.210238788</v>
      </c>
      <c r="E70" s="5">
        <f>Dataset!AP70</f>
        <v>2.1999999999999993</v>
      </c>
      <c r="F70" s="5">
        <f>Dataset!AS70</f>
        <v>255.40000000000003</v>
      </c>
      <c r="G70" s="12">
        <f>Dataset!AY70</f>
        <v>30</v>
      </c>
      <c r="H70" s="115">
        <f>Dataset!BS70</f>
        <v>0</v>
      </c>
      <c r="I70" s="115">
        <f>Dataset!AW70</f>
        <v>83.8</v>
      </c>
      <c r="J70" s="115">
        <f>Dataset!BQ70</f>
        <v>0</v>
      </c>
      <c r="L70" s="12">
        <f t="shared" si="27"/>
        <v>-6985371.5481185997</v>
      </c>
      <c r="M70" s="1">
        <f t="shared" si="28"/>
        <v>4232.191705484599</v>
      </c>
      <c r="N70" s="1">
        <f t="shared" si="29"/>
        <v>2370128.5281120301</v>
      </c>
      <c r="O70" s="1">
        <f t="shared" si="30"/>
        <v>10671088.0192068</v>
      </c>
      <c r="P70" s="1">
        <f t="shared" si="31"/>
        <v>0</v>
      </c>
      <c r="Q70" s="1">
        <f t="shared" si="32"/>
        <v>8600806.0061175302</v>
      </c>
      <c r="R70" s="1">
        <f t="shared" si="33"/>
        <v>0</v>
      </c>
      <c r="S70" s="1">
        <f t="shared" si="23"/>
        <v>14660883.197023245</v>
      </c>
      <c r="T70" s="1">
        <f t="shared" si="20"/>
        <v>-585147.0132155437</v>
      </c>
      <c r="U70" s="105">
        <f t="shared" si="24"/>
        <v>3.9912125712477702E-2</v>
      </c>
    </row>
    <row r="71" spans="1:21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Dataset!Q71</f>
        <v>14279321.584638787</v>
      </c>
      <c r="E71" s="5">
        <f>Dataset!AP71</f>
        <v>24.400000000000002</v>
      </c>
      <c r="F71" s="5">
        <f>Dataset!AS71</f>
        <v>146.59999999999997</v>
      </c>
      <c r="G71" s="12">
        <f>Dataset!AY71</f>
        <v>31</v>
      </c>
      <c r="H71" s="115">
        <f>Dataset!BS71</f>
        <v>0</v>
      </c>
      <c r="I71" s="115">
        <f>Dataset!AW71</f>
        <v>83.8</v>
      </c>
      <c r="J71" s="115">
        <f>Dataset!BQ71</f>
        <v>0</v>
      </c>
      <c r="L71" s="12">
        <f t="shared" si="27"/>
        <v>-6985371.5481185997</v>
      </c>
      <c r="M71" s="1">
        <f t="shared" si="28"/>
        <v>46938.853460829203</v>
      </c>
      <c r="N71" s="1">
        <f t="shared" si="29"/>
        <v>1360457.4871621907</v>
      </c>
      <c r="O71" s="1">
        <f t="shared" si="30"/>
        <v>11026790.95318036</v>
      </c>
      <c r="P71" s="1">
        <f t="shared" si="31"/>
        <v>0</v>
      </c>
      <c r="Q71" s="1">
        <f t="shared" si="32"/>
        <v>8600806.0061175302</v>
      </c>
      <c r="R71" s="1">
        <f t="shared" si="33"/>
        <v>0</v>
      </c>
      <c r="S71" s="1">
        <f t="shared" si="23"/>
        <v>14049621.75180231</v>
      </c>
      <c r="T71" s="1">
        <f t="shared" si="20"/>
        <v>-229699.83283647709</v>
      </c>
      <c r="U71" s="105">
        <f t="shared" si="24"/>
        <v>1.6349182696467311E-2</v>
      </c>
    </row>
    <row r="72" spans="1:21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Dataset!Q72</f>
        <v>12742358.786438789</v>
      </c>
      <c r="E72" s="5">
        <f>Dataset!AP72</f>
        <v>214.8</v>
      </c>
      <c r="F72" s="5">
        <f>Dataset!AS72</f>
        <v>6.5</v>
      </c>
      <c r="G72" s="12">
        <f>Dataset!AY72</f>
        <v>30</v>
      </c>
      <c r="H72" s="115">
        <f>Dataset!BS72</f>
        <v>0</v>
      </c>
      <c r="I72" s="115">
        <f>Dataset!AW72</f>
        <v>84.5</v>
      </c>
      <c r="J72" s="115">
        <f>Dataset!BQ72</f>
        <v>0</v>
      </c>
      <c r="L72" s="12">
        <f t="shared" si="27"/>
        <v>-6985371.5481185997</v>
      </c>
      <c r="M72" s="1">
        <f t="shared" si="28"/>
        <v>413215.80833549646</v>
      </c>
      <c r="N72" s="1">
        <f t="shared" si="29"/>
        <v>60320.42064498119</v>
      </c>
      <c r="O72" s="1">
        <f t="shared" si="30"/>
        <v>10671088.0192068</v>
      </c>
      <c r="P72" s="1">
        <f t="shared" si="31"/>
        <v>0</v>
      </c>
      <c r="Q72" s="1">
        <f t="shared" si="32"/>
        <v>8672650.4476960786</v>
      </c>
      <c r="R72" s="1">
        <f t="shared" si="33"/>
        <v>0</v>
      </c>
      <c r="S72" s="1">
        <f t="shared" si="23"/>
        <v>12831903.147764755</v>
      </c>
      <c r="T72" s="1">
        <f t="shared" si="20"/>
        <v>89544.361325966194</v>
      </c>
      <c r="U72" s="105">
        <f t="shared" si="24"/>
        <v>6.9782603792146224E-3</v>
      </c>
    </row>
    <row r="73" spans="1:21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Dataset!Q73</f>
        <v>12776247.652438788</v>
      </c>
      <c r="E73" s="5">
        <f>Dataset!AP73</f>
        <v>530.09999999999991</v>
      </c>
      <c r="F73" s="5">
        <f>Dataset!AS73</f>
        <v>9.9999999999999645E-2</v>
      </c>
      <c r="G73" s="12">
        <f>Dataset!AY73</f>
        <v>31</v>
      </c>
      <c r="H73" s="115">
        <f>Dataset!BS73</f>
        <v>0</v>
      </c>
      <c r="I73" s="115">
        <f>Dataset!AW73</f>
        <v>85.4</v>
      </c>
      <c r="J73" s="115">
        <f>Dataset!BQ73</f>
        <v>0</v>
      </c>
      <c r="L73" s="12">
        <f t="shared" si="27"/>
        <v>-6985371.5481185997</v>
      </c>
      <c r="M73" s="1">
        <f t="shared" si="28"/>
        <v>1019765.8286715392</v>
      </c>
      <c r="N73" s="1">
        <f t="shared" si="29"/>
        <v>928.00647146124572</v>
      </c>
      <c r="O73" s="1">
        <f t="shared" si="30"/>
        <v>11026790.95318036</v>
      </c>
      <c r="P73" s="1">
        <f t="shared" si="31"/>
        <v>0</v>
      </c>
      <c r="Q73" s="1">
        <f t="shared" si="32"/>
        <v>8765021.8725827839</v>
      </c>
      <c r="R73" s="1">
        <f t="shared" si="33"/>
        <v>0</v>
      </c>
      <c r="S73" s="1">
        <f t="shared" si="23"/>
        <v>13827135.112787545</v>
      </c>
      <c r="T73" s="1">
        <f t="shared" si="20"/>
        <v>1050887.460348757</v>
      </c>
      <c r="U73" s="105">
        <f t="shared" si="24"/>
        <v>7.6001821908638204E-2</v>
      </c>
    </row>
    <row r="74" spans="1:21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Dataset!Q74</f>
        <v>12641948.746068209</v>
      </c>
      <c r="E74" s="5">
        <f>Dataset!AP74</f>
        <v>565.59999999999991</v>
      </c>
      <c r="F74" s="5">
        <f>Dataset!AS74</f>
        <v>0</v>
      </c>
      <c r="G74" s="12">
        <f>Dataset!AY74</f>
        <v>31</v>
      </c>
      <c r="H74" s="115">
        <f>Dataset!BS74</f>
        <v>0</v>
      </c>
      <c r="I74" s="115">
        <f>Dataset!AW74</f>
        <v>84.8</v>
      </c>
      <c r="J74" s="115">
        <f>Dataset!BQ74</f>
        <v>0</v>
      </c>
      <c r="L74" s="12">
        <f t="shared" si="27"/>
        <v>-6985371.5481185997</v>
      </c>
      <c r="M74" s="1">
        <f t="shared" si="28"/>
        <v>1088058.0130100406</v>
      </c>
      <c r="N74" s="1">
        <f t="shared" si="29"/>
        <v>0</v>
      </c>
      <c r="O74" s="1">
        <f t="shared" si="30"/>
        <v>11026790.95318036</v>
      </c>
      <c r="P74" s="1">
        <f t="shared" si="31"/>
        <v>0</v>
      </c>
      <c r="Q74" s="1">
        <f t="shared" si="32"/>
        <v>8703440.9226583131</v>
      </c>
      <c r="R74" s="1">
        <f t="shared" si="33"/>
        <v>0</v>
      </c>
      <c r="S74" s="1">
        <f t="shared" si="23"/>
        <v>13832918.340730114</v>
      </c>
      <c r="T74" s="1">
        <f t="shared" si="20"/>
        <v>1190969.5946619045</v>
      </c>
      <c r="U74" s="105">
        <f t="shared" si="24"/>
        <v>8.6096770422996946E-2</v>
      </c>
    </row>
    <row r="75" spans="1:21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Dataset!Q75</f>
        <v>12083393.011068208</v>
      </c>
      <c r="E75" s="5">
        <f>Dataset!AP75</f>
        <v>375.2999999999999</v>
      </c>
      <c r="F75" s="5">
        <f>Dataset!AS75</f>
        <v>0</v>
      </c>
      <c r="G75" s="12">
        <f>Dataset!AY75</f>
        <v>28</v>
      </c>
      <c r="H75" s="115">
        <f>Dataset!BS75</f>
        <v>0</v>
      </c>
      <c r="I75" s="115">
        <f>Dataset!AW75</f>
        <v>84.1</v>
      </c>
      <c r="J75" s="115">
        <f>Dataset!BQ75</f>
        <v>0</v>
      </c>
      <c r="L75" s="12">
        <f t="shared" si="27"/>
        <v>-6985371.5481185997</v>
      </c>
      <c r="M75" s="1">
        <f t="shared" si="28"/>
        <v>721973.43048562272</v>
      </c>
      <c r="N75" s="1">
        <f t="shared" si="29"/>
        <v>0</v>
      </c>
      <c r="O75" s="1">
        <f t="shared" si="30"/>
        <v>9959682.1512596793</v>
      </c>
      <c r="P75" s="1">
        <f t="shared" si="31"/>
        <v>0</v>
      </c>
      <c r="Q75" s="1">
        <f t="shared" si="32"/>
        <v>8631596.4810797647</v>
      </c>
      <c r="R75" s="1">
        <f t="shared" si="33"/>
        <v>0</v>
      </c>
      <c r="S75" s="1">
        <f t="shared" si="23"/>
        <v>12327880.514706466</v>
      </c>
      <c r="T75" s="1">
        <f t="shared" si="20"/>
        <v>244487.5036382582</v>
      </c>
      <c r="U75" s="105">
        <f t="shared" si="24"/>
        <v>1.9832079273205024E-2</v>
      </c>
    </row>
    <row r="76" spans="1:21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Dataset!Q76</f>
        <v>13227268.625068208</v>
      </c>
      <c r="E76" s="5">
        <f>Dataset!AP76</f>
        <v>331.00000000000006</v>
      </c>
      <c r="F76" s="5">
        <f>Dataset!AS76</f>
        <v>0</v>
      </c>
      <c r="G76" s="12">
        <f>Dataset!AY76</f>
        <v>31</v>
      </c>
      <c r="H76" s="115">
        <f>Dataset!BS76</f>
        <v>0</v>
      </c>
      <c r="I76" s="115">
        <f>Dataset!AW76</f>
        <v>83.1</v>
      </c>
      <c r="J76" s="115">
        <f>Dataset!BQ76</f>
        <v>0</v>
      </c>
      <c r="L76" s="12">
        <f t="shared" si="27"/>
        <v>-6985371.5481185997</v>
      </c>
      <c r="M76" s="1">
        <f t="shared" si="28"/>
        <v>636752.47932518309</v>
      </c>
      <c r="N76" s="1">
        <f t="shared" si="29"/>
        <v>0</v>
      </c>
      <c r="O76" s="1">
        <f t="shared" si="30"/>
        <v>11026790.95318036</v>
      </c>
      <c r="P76" s="1">
        <f t="shared" si="31"/>
        <v>0</v>
      </c>
      <c r="Q76" s="1">
        <f t="shared" si="32"/>
        <v>8528961.5645389836</v>
      </c>
      <c r="R76" s="1">
        <f t="shared" si="33"/>
        <v>0</v>
      </c>
      <c r="S76" s="1">
        <f t="shared" si="23"/>
        <v>13207133.448925927</v>
      </c>
      <c r="T76" s="1">
        <f t="shared" si="20"/>
        <v>-20135.176142280921</v>
      </c>
      <c r="U76" s="105">
        <f t="shared" si="24"/>
        <v>1.5245682358058113E-3</v>
      </c>
    </row>
    <row r="77" spans="1:21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Dataset!Q77</f>
        <v>12499511.928068209</v>
      </c>
      <c r="E77" s="5">
        <f>Dataset!AP77</f>
        <v>213.9</v>
      </c>
      <c r="F77" s="5">
        <f>Dataset!AS77</f>
        <v>6.8999999999999986</v>
      </c>
      <c r="G77" s="12">
        <f>Dataset!AY77</f>
        <v>30</v>
      </c>
      <c r="H77" s="115">
        <f>Dataset!BS77</f>
        <v>0</v>
      </c>
      <c r="I77" s="115">
        <f>Dataset!AW77</f>
        <v>83.6</v>
      </c>
      <c r="J77" s="115">
        <f>Dataset!BQ77</f>
        <v>0</v>
      </c>
      <c r="L77" s="12">
        <f t="shared" si="27"/>
        <v>-6985371.5481185997</v>
      </c>
      <c r="M77" s="1">
        <f t="shared" si="28"/>
        <v>411484.45718325273</v>
      </c>
      <c r="N77" s="1">
        <f t="shared" si="29"/>
        <v>64032.446530826172</v>
      </c>
      <c r="O77" s="1">
        <f t="shared" si="30"/>
        <v>10671088.0192068</v>
      </c>
      <c r="P77" s="1">
        <f t="shared" si="31"/>
        <v>0</v>
      </c>
      <c r="Q77" s="1">
        <f t="shared" si="32"/>
        <v>8580279.0228093751</v>
      </c>
      <c r="R77" s="1">
        <f t="shared" si="33"/>
        <v>0</v>
      </c>
      <c r="S77" s="1">
        <f t="shared" si="23"/>
        <v>12741512.397611655</v>
      </c>
      <c r="T77" s="1">
        <f t="shared" si="20"/>
        <v>242000.46954344586</v>
      </c>
      <c r="U77" s="105">
        <f t="shared" si="24"/>
        <v>1.8993072564039405E-2</v>
      </c>
    </row>
    <row r="78" spans="1:21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Dataset!Q78</f>
        <v>12824733.016068207</v>
      </c>
      <c r="E78" s="5">
        <f>Dataset!AP78</f>
        <v>10.100000000000001</v>
      </c>
      <c r="F78" s="5">
        <f>Dataset!AS78</f>
        <v>180.99999999999997</v>
      </c>
      <c r="G78" s="12">
        <f>Dataset!AY78</f>
        <v>31</v>
      </c>
      <c r="H78" s="115">
        <f>Dataset!BS78</f>
        <v>0</v>
      </c>
      <c r="I78" s="115">
        <f>Dataset!AW78</f>
        <v>83.1</v>
      </c>
      <c r="J78" s="115">
        <f>Dataset!BQ78</f>
        <v>1</v>
      </c>
      <c r="L78" s="12">
        <f t="shared" si="27"/>
        <v>-6985371.5481185997</v>
      </c>
      <c r="M78" s="1">
        <f t="shared" si="28"/>
        <v>19429.607375179305</v>
      </c>
      <c r="N78" s="1">
        <f t="shared" si="29"/>
        <v>1679691.7133448604</v>
      </c>
      <c r="O78" s="1">
        <f t="shared" si="30"/>
        <v>11026790.95318036</v>
      </c>
      <c r="P78" s="1">
        <f t="shared" si="31"/>
        <v>0</v>
      </c>
      <c r="Q78" s="1">
        <f t="shared" si="32"/>
        <v>8528961.5645389836</v>
      </c>
      <c r="R78" s="1">
        <f t="shared" si="33"/>
        <v>-927368.04797760001</v>
      </c>
      <c r="S78" s="1">
        <f t="shared" si="23"/>
        <v>13342134.242343184</v>
      </c>
      <c r="T78" s="1">
        <f t="shared" si="20"/>
        <v>517401.22627497651</v>
      </c>
      <c r="U78" s="105">
        <f t="shared" si="24"/>
        <v>3.8779494860194795E-2</v>
      </c>
    </row>
    <row r="79" spans="1:21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Dataset!Q79</f>
        <v>13168340.347068207</v>
      </c>
      <c r="E79" s="5">
        <f>Dataset!AP79</f>
        <v>0</v>
      </c>
      <c r="F79" s="5">
        <f>Dataset!AS79</f>
        <v>264.89999999999998</v>
      </c>
      <c r="G79" s="12">
        <f>Dataset!AY79</f>
        <v>30</v>
      </c>
      <c r="H79" s="115">
        <f>Dataset!BS79</f>
        <v>0</v>
      </c>
      <c r="I79" s="115">
        <f>Dataset!AW79</f>
        <v>82.4</v>
      </c>
      <c r="J79" s="115">
        <f>Dataset!BQ79</f>
        <v>1</v>
      </c>
      <c r="L79" s="12">
        <f t="shared" si="27"/>
        <v>-6985371.5481185997</v>
      </c>
      <c r="M79" s="1">
        <f t="shared" si="28"/>
        <v>0</v>
      </c>
      <c r="N79" s="1">
        <f t="shared" si="29"/>
        <v>2458289.1429008483</v>
      </c>
      <c r="O79" s="1">
        <f t="shared" si="30"/>
        <v>10671088.0192068</v>
      </c>
      <c r="P79" s="1">
        <f t="shared" si="31"/>
        <v>0</v>
      </c>
      <c r="Q79" s="1">
        <f t="shared" si="32"/>
        <v>8457117.1229604371</v>
      </c>
      <c r="R79" s="1">
        <f t="shared" si="33"/>
        <v>-927368.04797760001</v>
      </c>
      <c r="S79" s="1">
        <f t="shared" si="23"/>
        <v>13673754.688971885</v>
      </c>
      <c r="T79" s="1">
        <f t="shared" si="20"/>
        <v>505414.34190367721</v>
      </c>
      <c r="U79" s="105">
        <f t="shared" si="24"/>
        <v>3.6962367206375468E-2</v>
      </c>
    </row>
    <row r="80" spans="1:21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Dataset!Q80</f>
        <v>14629397.537068209</v>
      </c>
      <c r="E80" s="5">
        <f>Dataset!AP80</f>
        <v>0</v>
      </c>
      <c r="F80" s="5">
        <f>Dataset!AS80</f>
        <v>427.59999999999985</v>
      </c>
      <c r="G80" s="12">
        <f>Dataset!AY80</f>
        <v>31</v>
      </c>
      <c r="H80" s="115">
        <f>Dataset!BS80</f>
        <v>0</v>
      </c>
      <c r="I80" s="115">
        <f>Dataset!AW80</f>
        <v>82.2</v>
      </c>
      <c r="J80" s="115">
        <f>Dataset!BQ80</f>
        <v>1</v>
      </c>
      <c r="L80" s="12">
        <f t="shared" si="27"/>
        <v>-6985371.5481185997</v>
      </c>
      <c r="M80" s="1">
        <f t="shared" si="28"/>
        <v>0</v>
      </c>
      <c r="N80" s="1">
        <f t="shared" si="29"/>
        <v>3968155.6719682994</v>
      </c>
      <c r="O80" s="1">
        <f t="shared" si="30"/>
        <v>11026790.95318036</v>
      </c>
      <c r="P80" s="1">
        <f t="shared" si="31"/>
        <v>0</v>
      </c>
      <c r="Q80" s="1">
        <f t="shared" si="32"/>
        <v>8436590.1396522801</v>
      </c>
      <c r="R80" s="1">
        <f t="shared" si="33"/>
        <v>-927368.04797760001</v>
      </c>
      <c r="S80" s="1">
        <f t="shared" si="23"/>
        <v>15518797.168704739</v>
      </c>
      <c r="T80" s="1">
        <f t="shared" si="20"/>
        <v>889399.63163653016</v>
      </c>
      <c r="U80" s="105">
        <f t="shared" si="24"/>
        <v>5.7311119023457348E-2</v>
      </c>
    </row>
    <row r="81" spans="1:21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Dataset!Q81</f>
        <v>14934625.449068209</v>
      </c>
      <c r="E81" s="5">
        <f>Dataset!AP81</f>
        <v>0</v>
      </c>
      <c r="F81" s="5">
        <f>Dataset!AS81</f>
        <v>424.60000000000008</v>
      </c>
      <c r="G81" s="12">
        <f>Dataset!AY81</f>
        <v>31</v>
      </c>
      <c r="H81" s="115">
        <f>Dataset!BS81</f>
        <v>0</v>
      </c>
      <c r="I81" s="115">
        <f>Dataset!AW81</f>
        <v>82.5</v>
      </c>
      <c r="J81" s="115">
        <f>Dataset!BQ81</f>
        <v>1</v>
      </c>
      <c r="L81" s="12">
        <f t="shared" si="27"/>
        <v>-6985371.5481185997</v>
      </c>
      <c r="M81" s="1">
        <f t="shared" si="28"/>
        <v>0</v>
      </c>
      <c r="N81" s="1">
        <f t="shared" si="29"/>
        <v>3940315.477824464</v>
      </c>
      <c r="O81" s="1">
        <f t="shared" si="30"/>
        <v>11026790.95318036</v>
      </c>
      <c r="P81" s="1">
        <f t="shared" si="31"/>
        <v>0</v>
      </c>
      <c r="Q81" s="1">
        <f t="shared" si="32"/>
        <v>8467380.6146145146</v>
      </c>
      <c r="R81" s="1">
        <f t="shared" si="33"/>
        <v>-927368.04797760001</v>
      </c>
      <c r="S81" s="1">
        <f t="shared" si="23"/>
        <v>15521747.449523138</v>
      </c>
      <c r="T81" s="1">
        <f t="shared" si="20"/>
        <v>587122.00045492873</v>
      </c>
      <c r="U81" s="105">
        <f t="shared" si="24"/>
        <v>3.7825766870918029E-2</v>
      </c>
    </row>
    <row r="82" spans="1:21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Dataset!Q82</f>
        <v>14653959.707068207</v>
      </c>
      <c r="E82" s="5">
        <f>Dataset!AP82</f>
        <v>0.40000000000000036</v>
      </c>
      <c r="F82" s="5">
        <f>Dataset!AS82</f>
        <v>279.89999999999998</v>
      </c>
      <c r="G82" s="12">
        <f>Dataset!AY82</f>
        <v>30</v>
      </c>
      <c r="H82" s="115">
        <f>Dataset!BS82</f>
        <v>0</v>
      </c>
      <c r="I82" s="115">
        <f>Dataset!AW82</f>
        <v>83.6</v>
      </c>
      <c r="J82" s="115">
        <f>Dataset!BQ82</f>
        <v>0</v>
      </c>
      <c r="L82" s="12">
        <f t="shared" si="27"/>
        <v>-6985371.5481185997</v>
      </c>
      <c r="M82" s="1">
        <f t="shared" si="28"/>
        <v>769.48940099720073</v>
      </c>
      <c r="N82" s="1">
        <f t="shared" si="29"/>
        <v>2597490.1136200358</v>
      </c>
      <c r="O82" s="1">
        <f t="shared" si="30"/>
        <v>10671088.0192068</v>
      </c>
      <c r="P82" s="1">
        <f t="shared" si="31"/>
        <v>0</v>
      </c>
      <c r="Q82" s="1">
        <f t="shared" si="32"/>
        <v>8580279.0228093751</v>
      </c>
      <c r="R82" s="1">
        <f t="shared" si="33"/>
        <v>0</v>
      </c>
      <c r="S82" s="1">
        <f t="shared" si="23"/>
        <v>14864255.096918607</v>
      </c>
      <c r="T82" s="1">
        <f t="shared" si="20"/>
        <v>210295.38985040039</v>
      </c>
      <c r="U82" s="105">
        <f t="shared" si="24"/>
        <v>1.414772475843711E-2</v>
      </c>
    </row>
    <row r="83" spans="1:21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Dataset!Q83</f>
        <v>13592425.685068209</v>
      </c>
      <c r="E83" s="5">
        <f>Dataset!AP83</f>
        <v>94.699999999999989</v>
      </c>
      <c r="F83" s="5">
        <f>Dataset!AS83</f>
        <v>63.099999999999994</v>
      </c>
      <c r="G83" s="12">
        <f>Dataset!AY83</f>
        <v>31</v>
      </c>
      <c r="H83" s="115">
        <f>Dataset!BS83</f>
        <v>0</v>
      </c>
      <c r="I83" s="115">
        <f>Dataset!AW83</f>
        <v>83.4</v>
      </c>
      <c r="J83" s="115">
        <f>Dataset!BQ83</f>
        <v>0</v>
      </c>
      <c r="L83" s="12">
        <f t="shared" si="27"/>
        <v>-6985371.5481185997</v>
      </c>
      <c r="M83" s="1">
        <f t="shared" si="28"/>
        <v>182176.61568608708</v>
      </c>
      <c r="N83" s="1">
        <f t="shared" si="29"/>
        <v>585572.08349204808</v>
      </c>
      <c r="O83" s="1">
        <f t="shared" si="30"/>
        <v>11026790.95318036</v>
      </c>
      <c r="P83" s="1">
        <f t="shared" si="31"/>
        <v>0</v>
      </c>
      <c r="Q83" s="1">
        <f t="shared" si="32"/>
        <v>8559752.03950122</v>
      </c>
      <c r="R83" s="1">
        <f t="shared" si="33"/>
        <v>0</v>
      </c>
      <c r="S83" s="1">
        <f t="shared" si="23"/>
        <v>13368920.143741116</v>
      </c>
      <c r="T83" s="1">
        <f t="shared" si="20"/>
        <v>-223505.5413270928</v>
      </c>
      <c r="U83" s="105">
        <f t="shared" si="24"/>
        <v>1.6718294291834083E-2</v>
      </c>
    </row>
    <row r="84" spans="1:21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Dataset!Q84</f>
        <v>12734714.604068208</v>
      </c>
      <c r="E84" s="5">
        <f>Dataset!AP84</f>
        <v>272.5</v>
      </c>
      <c r="F84" s="5">
        <f>Dataset!AS84</f>
        <v>2.0999999999999996</v>
      </c>
      <c r="G84" s="12">
        <f>Dataset!AY84</f>
        <v>30</v>
      </c>
      <c r="H84" s="115">
        <f>Dataset!BS84</f>
        <v>0</v>
      </c>
      <c r="I84" s="115">
        <f>Dataset!AW84</f>
        <v>83.3</v>
      </c>
      <c r="J84" s="115">
        <f>Dataset!BQ84</f>
        <v>0</v>
      </c>
      <c r="L84" s="12">
        <f t="shared" si="27"/>
        <v>-6985371.5481185997</v>
      </c>
      <c r="M84" s="1">
        <f t="shared" si="28"/>
        <v>524214.65442934254</v>
      </c>
      <c r="N84" s="1">
        <f t="shared" si="29"/>
        <v>19488.135900686226</v>
      </c>
      <c r="O84" s="1">
        <f t="shared" si="30"/>
        <v>10671088.0192068</v>
      </c>
      <c r="P84" s="1">
        <f t="shared" si="31"/>
        <v>0</v>
      </c>
      <c r="Q84" s="1">
        <f t="shared" si="32"/>
        <v>8549488.5478471406</v>
      </c>
      <c r="R84" s="1">
        <f t="shared" si="33"/>
        <v>0</v>
      </c>
      <c r="S84" s="1">
        <f t="shared" si="23"/>
        <v>12778907.80926537</v>
      </c>
      <c r="T84" s="1">
        <f t="shared" si="20"/>
        <v>44193.205197161064</v>
      </c>
      <c r="U84" s="105">
        <f t="shared" si="24"/>
        <v>3.4582928257075852E-3</v>
      </c>
    </row>
    <row r="85" spans="1:21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Dataset!Q85</f>
        <v>12706922.413068209</v>
      </c>
      <c r="E85" s="5">
        <f>Dataset!AP85</f>
        <v>375.5</v>
      </c>
      <c r="F85" s="5">
        <f>Dataset!AS85</f>
        <v>0</v>
      </c>
      <c r="G85" s="12">
        <f>Dataset!AY85</f>
        <v>31</v>
      </c>
      <c r="H85" s="115">
        <f>Dataset!BS85</f>
        <v>0</v>
      </c>
      <c r="I85" s="115">
        <f>Dataset!AW85</f>
        <v>82.4</v>
      </c>
      <c r="J85" s="115">
        <f>Dataset!BQ85</f>
        <v>0</v>
      </c>
      <c r="L85" s="12">
        <f t="shared" si="27"/>
        <v>-6985371.5481185997</v>
      </c>
      <c r="M85" s="1">
        <f t="shared" si="28"/>
        <v>722358.17518612149</v>
      </c>
      <c r="N85" s="1">
        <f t="shared" si="29"/>
        <v>0</v>
      </c>
      <c r="O85" s="1">
        <f t="shared" si="30"/>
        <v>11026790.95318036</v>
      </c>
      <c r="P85" s="1">
        <f t="shared" si="31"/>
        <v>0</v>
      </c>
      <c r="Q85" s="1">
        <f t="shared" si="32"/>
        <v>8457117.1229604371</v>
      </c>
      <c r="R85" s="1">
        <f t="shared" si="33"/>
        <v>0</v>
      </c>
      <c r="S85" s="1">
        <f t="shared" si="23"/>
        <v>13220894.70320832</v>
      </c>
      <c r="T85" s="1">
        <f t="shared" si="20"/>
        <v>513972.290140111</v>
      </c>
      <c r="U85" s="105">
        <f t="shared" si="24"/>
        <v>3.8875757025383852E-2</v>
      </c>
    </row>
    <row r="86" spans="1:21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Dataset!Q86</f>
        <v>12644810.213620322</v>
      </c>
      <c r="E86" s="5">
        <f>Dataset!AP86</f>
        <v>572.80000000000007</v>
      </c>
      <c r="F86" s="5">
        <f>Dataset!AS86</f>
        <v>0</v>
      </c>
      <c r="G86" s="12">
        <f>Dataset!AY86</f>
        <v>31</v>
      </c>
      <c r="H86" s="115">
        <f>Dataset!BS86</f>
        <v>0</v>
      </c>
      <c r="I86" s="115">
        <f>Dataset!AW86</f>
        <v>82.3</v>
      </c>
      <c r="J86" s="115">
        <f>Dataset!BQ86</f>
        <v>0</v>
      </c>
      <c r="L86" s="12">
        <f t="shared" si="27"/>
        <v>-6985371.5481185997</v>
      </c>
      <c r="M86" s="1">
        <f t="shared" si="28"/>
        <v>1101908.8222279905</v>
      </c>
      <c r="N86" s="1">
        <f t="shared" si="29"/>
        <v>0</v>
      </c>
      <c r="O86" s="1">
        <f t="shared" si="30"/>
        <v>11026790.95318036</v>
      </c>
      <c r="P86" s="1">
        <f t="shared" si="31"/>
        <v>0</v>
      </c>
      <c r="Q86" s="1">
        <f t="shared" si="32"/>
        <v>8446853.6313063577</v>
      </c>
      <c r="R86" s="1">
        <f t="shared" si="33"/>
        <v>0</v>
      </c>
      <c r="S86" s="1">
        <f t="shared" si="23"/>
        <v>13590181.858596109</v>
      </c>
      <c r="T86" s="1">
        <f t="shared" ref="T86:T117" si="34">S86-D86</f>
        <v>945371.64497578703</v>
      </c>
      <c r="U86" s="105">
        <f t="shared" si="24"/>
        <v>6.9562839909888124E-2</v>
      </c>
    </row>
    <row r="87" spans="1:21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Dataset!Q87</f>
        <v>12471905.953620322</v>
      </c>
      <c r="E87" s="5">
        <f>Dataset!AP87</f>
        <v>444.09999999999997</v>
      </c>
      <c r="F87" s="5">
        <f>Dataset!AS87</f>
        <v>0</v>
      </c>
      <c r="G87" s="12">
        <f>Dataset!AY87</f>
        <v>28</v>
      </c>
      <c r="H87" s="115">
        <f>Dataset!BS87</f>
        <v>0</v>
      </c>
      <c r="I87" s="115">
        <f>Dataset!AW87</f>
        <v>82.1</v>
      </c>
      <c r="J87" s="115">
        <f>Dataset!BQ87</f>
        <v>0</v>
      </c>
      <c r="L87" s="12">
        <f t="shared" si="27"/>
        <v>-6985371.5481185997</v>
      </c>
      <c r="M87" s="1">
        <f t="shared" si="28"/>
        <v>854325.60745714128</v>
      </c>
      <c r="N87" s="1">
        <f t="shared" si="29"/>
        <v>0</v>
      </c>
      <c r="O87" s="1">
        <f t="shared" si="30"/>
        <v>9959682.1512596793</v>
      </c>
      <c r="P87" s="1">
        <f t="shared" si="31"/>
        <v>0</v>
      </c>
      <c r="Q87" s="1">
        <f t="shared" si="32"/>
        <v>8426326.6479982007</v>
      </c>
      <c r="R87" s="1">
        <f t="shared" si="33"/>
        <v>0</v>
      </c>
      <c r="S87" s="1">
        <f t="shared" si="23"/>
        <v>12254962.858596422</v>
      </c>
      <c r="T87" s="1">
        <f t="shared" si="34"/>
        <v>-216943.09502390027</v>
      </c>
      <c r="U87" s="105">
        <f t="shared" si="24"/>
        <v>1.7702468585755231E-2</v>
      </c>
    </row>
    <row r="88" spans="1:21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Dataset!Q88</f>
        <v>13635170.913620321</v>
      </c>
      <c r="E88" s="5">
        <f>Dataset!AP88</f>
        <v>387.49999999999994</v>
      </c>
      <c r="F88" s="5">
        <f>Dataset!AS88</f>
        <v>0</v>
      </c>
      <c r="G88" s="12">
        <f>Dataset!AY88</f>
        <v>31</v>
      </c>
      <c r="H88" s="115">
        <f>Dataset!BS88</f>
        <v>0</v>
      </c>
      <c r="I88" s="115">
        <f>Dataset!AW88</f>
        <v>82.9</v>
      </c>
      <c r="J88" s="115">
        <f>Dataset!BQ88</f>
        <v>0</v>
      </c>
      <c r="L88" s="12">
        <f t="shared" si="27"/>
        <v>-6985371.5481185997</v>
      </c>
      <c r="M88" s="1">
        <f t="shared" si="28"/>
        <v>745442.85721603746</v>
      </c>
      <c r="N88" s="1">
        <f t="shared" si="29"/>
        <v>0</v>
      </c>
      <c r="O88" s="1">
        <f t="shared" si="30"/>
        <v>11026790.95318036</v>
      </c>
      <c r="P88" s="1">
        <f t="shared" si="31"/>
        <v>0</v>
      </c>
      <c r="Q88" s="1">
        <f t="shared" si="32"/>
        <v>8508434.5812308285</v>
      </c>
      <c r="R88" s="1">
        <f t="shared" si="33"/>
        <v>0</v>
      </c>
      <c r="S88" s="1">
        <f t="shared" si="23"/>
        <v>13295296.843508627</v>
      </c>
      <c r="T88" s="1">
        <f t="shared" si="34"/>
        <v>-339874.07011169381</v>
      </c>
      <c r="U88" s="105">
        <f t="shared" si="24"/>
        <v>2.5563481140147382E-2</v>
      </c>
    </row>
    <row r="89" spans="1:21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Dataset!Q89</f>
        <v>12637225.513620323</v>
      </c>
      <c r="E89" s="5">
        <f>Dataset!AP89</f>
        <v>141.5</v>
      </c>
      <c r="F89" s="5">
        <f>Dataset!AS89</f>
        <v>10</v>
      </c>
      <c r="G89" s="12">
        <f>Dataset!AY89</f>
        <v>30</v>
      </c>
      <c r="H89" s="115">
        <f>Dataset!BS89</f>
        <v>0</v>
      </c>
      <c r="I89" s="115">
        <f>Dataset!AW89</f>
        <v>84</v>
      </c>
      <c r="J89" s="115">
        <f>Dataset!BQ89</f>
        <v>0</v>
      </c>
      <c r="L89" s="12">
        <f t="shared" si="27"/>
        <v>-6985371.5481185997</v>
      </c>
      <c r="M89" s="1">
        <f t="shared" si="28"/>
        <v>272206.87560275954</v>
      </c>
      <c r="N89" s="1">
        <f t="shared" si="29"/>
        <v>92800.647146124902</v>
      </c>
      <c r="O89" s="1">
        <f t="shared" si="30"/>
        <v>10671088.0192068</v>
      </c>
      <c r="P89" s="1">
        <f t="shared" si="31"/>
        <v>0</v>
      </c>
      <c r="Q89" s="1">
        <f t="shared" si="32"/>
        <v>8621332.9894256871</v>
      </c>
      <c r="R89" s="1">
        <f t="shared" si="33"/>
        <v>0</v>
      </c>
      <c r="S89" s="1">
        <f t="shared" si="23"/>
        <v>12672056.983262772</v>
      </c>
      <c r="T89" s="1">
        <f t="shared" si="34"/>
        <v>34831.46964244917</v>
      </c>
      <c r="U89" s="105">
        <f t="shared" si="24"/>
        <v>2.7486831607886949E-3</v>
      </c>
    </row>
    <row r="90" spans="1:21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Dataset!Q90</f>
        <v>13298731.343620325</v>
      </c>
      <c r="E90" s="5">
        <f>Dataset!AP90</f>
        <v>30.4</v>
      </c>
      <c r="F90" s="5">
        <f>Dataset!AS90</f>
        <v>91.699999999999989</v>
      </c>
      <c r="G90" s="12">
        <f>Dataset!AY90</f>
        <v>31</v>
      </c>
      <c r="H90" s="115">
        <f>Dataset!BS90</f>
        <v>0</v>
      </c>
      <c r="I90" s="115">
        <f>Dataset!AW90</f>
        <v>85.1</v>
      </c>
      <c r="J90" s="115">
        <f>Dataset!BQ90</f>
        <v>1</v>
      </c>
      <c r="L90" s="12">
        <f t="shared" si="27"/>
        <v>-6985371.5481185997</v>
      </c>
      <c r="M90" s="1">
        <f t="shared" si="28"/>
        <v>58481.194475787197</v>
      </c>
      <c r="N90" s="1">
        <f t="shared" si="29"/>
        <v>850981.93432996527</v>
      </c>
      <c r="O90" s="1">
        <f t="shared" si="30"/>
        <v>11026790.95318036</v>
      </c>
      <c r="P90" s="1">
        <f t="shared" si="31"/>
        <v>0</v>
      </c>
      <c r="Q90" s="1">
        <f t="shared" si="32"/>
        <v>8734231.3976205476</v>
      </c>
      <c r="R90" s="1">
        <f t="shared" si="33"/>
        <v>-927368.04797760001</v>
      </c>
      <c r="S90" s="1">
        <f t="shared" si="23"/>
        <v>12757745.883510459</v>
      </c>
      <c r="T90" s="1">
        <f t="shared" si="34"/>
        <v>-540985.46010986529</v>
      </c>
      <c r="U90" s="105">
        <f t="shared" si="24"/>
        <v>4.2404470589831669E-2</v>
      </c>
    </row>
    <row r="91" spans="1:21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Dataset!Q91</f>
        <v>13932321.423620323</v>
      </c>
      <c r="E91" s="5">
        <f>Dataset!AP91</f>
        <v>0</v>
      </c>
      <c r="F91" s="5">
        <f>Dataset!AS91</f>
        <v>262</v>
      </c>
      <c r="G91" s="12">
        <f>Dataset!AY91</f>
        <v>30</v>
      </c>
      <c r="H91" s="115">
        <f>Dataset!BS91</f>
        <v>0</v>
      </c>
      <c r="I91" s="115">
        <f>Dataset!AW91</f>
        <v>85.9</v>
      </c>
      <c r="J91" s="115">
        <f>Dataset!BQ91</f>
        <v>1</v>
      </c>
      <c r="L91" s="12">
        <f t="shared" si="27"/>
        <v>-6985371.5481185997</v>
      </c>
      <c r="M91" s="1">
        <f t="shared" si="28"/>
        <v>0</v>
      </c>
      <c r="N91" s="1">
        <f t="shared" si="29"/>
        <v>2431376.9552284726</v>
      </c>
      <c r="O91" s="1">
        <f t="shared" si="30"/>
        <v>10671088.0192068</v>
      </c>
      <c r="P91" s="1">
        <f t="shared" si="31"/>
        <v>0</v>
      </c>
      <c r="Q91" s="1">
        <f t="shared" si="32"/>
        <v>8816339.3308531735</v>
      </c>
      <c r="R91" s="1">
        <f t="shared" si="33"/>
        <v>-927368.04797760001</v>
      </c>
      <c r="S91" s="1">
        <f t="shared" si="23"/>
        <v>14006064.709192246</v>
      </c>
      <c r="T91" s="1">
        <f t="shared" si="34"/>
        <v>73743.285571923479</v>
      </c>
      <c r="U91" s="105">
        <f t="shared" si="24"/>
        <v>5.2650967350968622E-3</v>
      </c>
    </row>
    <row r="92" spans="1:21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Dataset!Q92</f>
        <v>13589025.973620323</v>
      </c>
      <c r="E92" s="5">
        <f>Dataset!AP92</f>
        <v>0</v>
      </c>
      <c r="F92" s="5">
        <f>Dataset!AS92</f>
        <v>416.2000000000001</v>
      </c>
      <c r="G92" s="12">
        <f>Dataset!AY92</f>
        <v>31</v>
      </c>
      <c r="H92" s="115">
        <f>Dataset!BS92</f>
        <v>0</v>
      </c>
      <c r="I92" s="115">
        <f>Dataset!AW92</f>
        <v>85.2</v>
      </c>
      <c r="J92" s="115">
        <f>Dataset!BQ92</f>
        <v>1</v>
      </c>
      <c r="L92" s="12">
        <f t="shared" si="27"/>
        <v>-6985371.5481185997</v>
      </c>
      <c r="M92" s="1">
        <f t="shared" si="28"/>
        <v>0</v>
      </c>
      <c r="N92" s="1">
        <f t="shared" si="29"/>
        <v>3862362.9342217194</v>
      </c>
      <c r="O92" s="1">
        <f t="shared" si="30"/>
        <v>11026790.95318036</v>
      </c>
      <c r="P92" s="1">
        <f t="shared" si="31"/>
        <v>0</v>
      </c>
      <c r="Q92" s="1">
        <f t="shared" si="32"/>
        <v>8744494.889274627</v>
      </c>
      <c r="R92" s="1">
        <f t="shared" si="33"/>
        <v>-927368.04797760001</v>
      </c>
      <c r="S92" s="1">
        <f t="shared" si="23"/>
        <v>15720909.180580506</v>
      </c>
      <c r="T92" s="1">
        <f t="shared" si="34"/>
        <v>2131883.2069601826</v>
      </c>
      <c r="U92" s="105">
        <f t="shared" si="24"/>
        <v>0.13560813706586539</v>
      </c>
    </row>
    <row r="93" spans="1:21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Dataset!Q93</f>
        <v>15202784.223620323</v>
      </c>
      <c r="E93" s="5">
        <f>Dataset!AP93</f>
        <v>0</v>
      </c>
      <c r="F93" s="5">
        <f>Dataset!AS93</f>
        <v>368.29999999999995</v>
      </c>
      <c r="G93" s="12">
        <f>Dataset!AY93</f>
        <v>31</v>
      </c>
      <c r="H93" s="115">
        <f>Dataset!BS93</f>
        <v>0</v>
      </c>
      <c r="I93" s="115">
        <f>Dataset!AW93</f>
        <v>84.4</v>
      </c>
      <c r="J93" s="115">
        <f>Dataset!BQ93</f>
        <v>1</v>
      </c>
      <c r="L93" s="12">
        <f t="shared" si="27"/>
        <v>-6985371.5481185997</v>
      </c>
      <c r="M93" s="1">
        <f t="shared" si="28"/>
        <v>0</v>
      </c>
      <c r="N93" s="1">
        <f t="shared" si="29"/>
        <v>3417847.8343917797</v>
      </c>
      <c r="O93" s="1">
        <f t="shared" si="30"/>
        <v>11026790.95318036</v>
      </c>
      <c r="P93" s="1">
        <f t="shared" si="31"/>
        <v>0</v>
      </c>
      <c r="Q93" s="1">
        <f t="shared" si="32"/>
        <v>8662386.956042001</v>
      </c>
      <c r="R93" s="1">
        <f t="shared" si="33"/>
        <v>-927368.04797760001</v>
      </c>
      <c r="S93" s="1">
        <f t="shared" si="23"/>
        <v>15194286.14751794</v>
      </c>
      <c r="T93" s="1">
        <f t="shared" si="34"/>
        <v>-8498.0761023834348</v>
      </c>
      <c r="U93" s="105">
        <f t="shared" si="24"/>
        <v>5.592941991402233E-4</v>
      </c>
    </row>
    <row r="94" spans="1:21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Dataset!Q94</f>
        <v>14817127.493620321</v>
      </c>
      <c r="E94" s="5">
        <f>Dataset!AP94</f>
        <v>0</v>
      </c>
      <c r="F94" s="5">
        <f>Dataset!AS94</f>
        <v>220.9</v>
      </c>
      <c r="G94" s="12">
        <f>Dataset!AY94</f>
        <v>30</v>
      </c>
      <c r="H94" s="115">
        <f>Dataset!BS94</f>
        <v>0</v>
      </c>
      <c r="I94" s="115">
        <f>Dataset!AW94</f>
        <v>83.2</v>
      </c>
      <c r="J94" s="115">
        <f>Dataset!BQ94</f>
        <v>0</v>
      </c>
      <c r="L94" s="12">
        <f t="shared" si="27"/>
        <v>-6985371.5481185997</v>
      </c>
      <c r="M94" s="1">
        <f t="shared" si="28"/>
        <v>0</v>
      </c>
      <c r="N94" s="1">
        <f t="shared" si="29"/>
        <v>2049966.2954578991</v>
      </c>
      <c r="O94" s="1">
        <f t="shared" si="30"/>
        <v>10671088.0192068</v>
      </c>
      <c r="P94" s="1">
        <f t="shared" si="31"/>
        <v>0</v>
      </c>
      <c r="Q94" s="1">
        <f t="shared" si="32"/>
        <v>8539225.056193063</v>
      </c>
      <c r="R94" s="1">
        <f t="shared" si="33"/>
        <v>0</v>
      </c>
      <c r="S94" s="1">
        <f t="shared" si="23"/>
        <v>14274907.822739162</v>
      </c>
      <c r="T94" s="1">
        <f t="shared" si="34"/>
        <v>-542219.6708811596</v>
      </c>
      <c r="U94" s="105">
        <f t="shared" si="24"/>
        <v>3.7984110133267045E-2</v>
      </c>
    </row>
    <row r="95" spans="1:21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Dataset!Q95</f>
        <v>13442639.713620322</v>
      </c>
      <c r="E95" s="5">
        <f>Dataset!AP95</f>
        <v>37.700000000000003</v>
      </c>
      <c r="F95" s="5">
        <f>Dataset!AS95</f>
        <v>72.799999999999983</v>
      </c>
      <c r="G95" s="12">
        <f>Dataset!AY95</f>
        <v>31</v>
      </c>
      <c r="H95" s="115">
        <f>Dataset!BS95</f>
        <v>0</v>
      </c>
      <c r="I95" s="115">
        <f>Dataset!AW95</f>
        <v>82.6</v>
      </c>
      <c r="J95" s="115">
        <f>Dataset!BQ95</f>
        <v>0</v>
      </c>
      <c r="L95" s="12">
        <f t="shared" si="27"/>
        <v>-6985371.5481185997</v>
      </c>
      <c r="M95" s="1">
        <f t="shared" si="28"/>
        <v>72524.376043986107</v>
      </c>
      <c r="N95" s="1">
        <f t="shared" si="29"/>
        <v>675588.71122378914</v>
      </c>
      <c r="O95" s="1">
        <f t="shared" si="30"/>
        <v>11026790.95318036</v>
      </c>
      <c r="P95" s="1">
        <f t="shared" si="31"/>
        <v>0</v>
      </c>
      <c r="Q95" s="1">
        <f t="shared" si="32"/>
        <v>8477644.1062685922</v>
      </c>
      <c r="R95" s="1">
        <f t="shared" si="33"/>
        <v>0</v>
      </c>
      <c r="S95" s="1">
        <f t="shared" si="23"/>
        <v>13267176.598598128</v>
      </c>
      <c r="T95" s="1">
        <f t="shared" si="34"/>
        <v>-175463.11502219364</v>
      </c>
      <c r="U95" s="105">
        <f t="shared" si="24"/>
        <v>1.3225354597355242E-2</v>
      </c>
    </row>
    <row r="96" spans="1:21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Dataset!Q96</f>
        <v>13004597.323620323</v>
      </c>
      <c r="E96" s="5">
        <f>Dataset!AP96</f>
        <v>300.5</v>
      </c>
      <c r="F96" s="5">
        <f>Dataset!AS96</f>
        <v>0</v>
      </c>
      <c r="G96" s="12">
        <f>Dataset!AY96</f>
        <v>30</v>
      </c>
      <c r="H96" s="115">
        <f>Dataset!BS96</f>
        <v>0</v>
      </c>
      <c r="I96" s="115">
        <f>Dataset!AW96</f>
        <v>82.1</v>
      </c>
      <c r="J96" s="115">
        <f>Dataset!BQ96</f>
        <v>0</v>
      </c>
      <c r="L96" s="12">
        <f t="shared" si="27"/>
        <v>-6985371.5481185997</v>
      </c>
      <c r="M96" s="1">
        <f t="shared" si="28"/>
        <v>578078.91249914654</v>
      </c>
      <c r="N96" s="1">
        <f t="shared" si="29"/>
        <v>0</v>
      </c>
      <c r="O96" s="1">
        <f t="shared" si="30"/>
        <v>10671088.0192068</v>
      </c>
      <c r="P96" s="1">
        <f t="shared" si="31"/>
        <v>0</v>
      </c>
      <c r="Q96" s="1">
        <f t="shared" si="32"/>
        <v>8426326.6479982007</v>
      </c>
      <c r="R96" s="1">
        <f t="shared" si="33"/>
        <v>0</v>
      </c>
      <c r="S96" s="1">
        <f t="shared" si="23"/>
        <v>12690122.031585548</v>
      </c>
      <c r="T96" s="1">
        <f t="shared" si="34"/>
        <v>-314475.29203477502</v>
      </c>
      <c r="U96" s="105">
        <f t="shared" si="24"/>
        <v>2.4781108586036455E-2</v>
      </c>
    </row>
    <row r="97" spans="1:21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Dataset!Q97</f>
        <v>13523223.413620323</v>
      </c>
      <c r="E97" s="5">
        <f>Dataset!AP97</f>
        <v>395.7</v>
      </c>
      <c r="F97" s="5">
        <f>Dataset!AS97</f>
        <v>0</v>
      </c>
      <c r="G97" s="12">
        <f>Dataset!AY97</f>
        <v>31</v>
      </c>
      <c r="H97" s="115">
        <f>Dataset!BS97</f>
        <v>0</v>
      </c>
      <c r="I97" s="115">
        <f>Dataset!AW97</f>
        <v>82</v>
      </c>
      <c r="J97" s="115">
        <f>Dataset!BQ97</f>
        <v>0</v>
      </c>
      <c r="L97" s="12">
        <f t="shared" si="27"/>
        <v>-6985371.5481185997</v>
      </c>
      <c r="M97" s="1">
        <f t="shared" si="28"/>
        <v>761217.38993648009</v>
      </c>
      <c r="N97" s="1">
        <f t="shared" si="29"/>
        <v>0</v>
      </c>
      <c r="O97" s="1">
        <f t="shared" si="30"/>
        <v>11026790.95318036</v>
      </c>
      <c r="P97" s="1">
        <f t="shared" si="31"/>
        <v>0</v>
      </c>
      <c r="Q97" s="1">
        <f t="shared" si="32"/>
        <v>8416063.1563441232</v>
      </c>
      <c r="R97" s="1">
        <f t="shared" si="33"/>
        <v>0</v>
      </c>
      <c r="S97" s="1">
        <f t="shared" si="23"/>
        <v>13218699.951342363</v>
      </c>
      <c r="T97" s="1">
        <f t="shared" si="34"/>
        <v>-304523.46227796003</v>
      </c>
      <c r="U97" s="105">
        <f t="shared" si="24"/>
        <v>2.3037323140619102E-2</v>
      </c>
    </row>
    <row r="98" spans="1:21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Dataset!Q98</f>
        <v>14325652.718734216</v>
      </c>
      <c r="E98" s="5">
        <f>Dataset!AP98</f>
        <v>418.80000000000007</v>
      </c>
      <c r="F98" s="5">
        <f>Dataset!AS98</f>
        <v>0</v>
      </c>
      <c r="G98" s="12">
        <f>Dataset!AY98</f>
        <v>31</v>
      </c>
      <c r="H98" s="115">
        <f>Dataset!BS98</f>
        <v>0</v>
      </c>
      <c r="I98" s="115">
        <f>Dataset!AW98</f>
        <v>82.4</v>
      </c>
      <c r="J98" s="115">
        <f>Dataset!BQ98</f>
        <v>0</v>
      </c>
      <c r="L98" s="12">
        <f t="shared" ref="L98:L121" si="35">$Z$9</f>
        <v>-6985371.5481185997</v>
      </c>
      <c r="M98" s="1">
        <f t="shared" ref="M98:M121" si="36">E98*$Z$10</f>
        <v>805655.40284406859</v>
      </c>
      <c r="N98" s="1">
        <f t="shared" ref="N98:N121" si="37">F98*$Z$11</f>
        <v>0</v>
      </c>
      <c r="O98" s="1">
        <f t="shared" ref="O98:O121" si="38">G98*$Z$12</f>
        <v>11026790.95318036</v>
      </c>
      <c r="P98" s="1">
        <f t="shared" ref="P98:P121" si="39">H98*$Z$13</f>
        <v>0</v>
      </c>
      <c r="Q98" s="1">
        <f t="shared" ref="Q98:Q121" si="40">I98*$Z$14</f>
        <v>8457117.1229604371</v>
      </c>
      <c r="R98" s="1">
        <f t="shared" ref="R98:R121" si="41">J98*$Z$15</f>
        <v>0</v>
      </c>
      <c r="S98" s="1">
        <f t="shared" si="23"/>
        <v>13304191.930866266</v>
      </c>
      <c r="T98" s="1">
        <f t="shared" si="34"/>
        <v>-1021460.7878679503</v>
      </c>
      <c r="U98" s="105">
        <f t="shared" si="24"/>
        <v>7.6777364095155579E-2</v>
      </c>
    </row>
    <row r="99" spans="1:21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Dataset!Q99</f>
        <v>13467842.694734216</v>
      </c>
      <c r="E99" s="5">
        <f>Dataset!AP99</f>
        <v>417.69999999999993</v>
      </c>
      <c r="F99" s="5">
        <f>Dataset!AS99</f>
        <v>0</v>
      </c>
      <c r="G99" s="12">
        <f>Dataset!AY99</f>
        <v>29</v>
      </c>
      <c r="H99" s="115">
        <f>Dataset!BS99</f>
        <v>0</v>
      </c>
      <c r="I99" s="115">
        <f>Dataset!AW99</f>
        <v>83.1</v>
      </c>
      <c r="J99" s="115">
        <f>Dataset!BQ99</f>
        <v>0</v>
      </c>
      <c r="L99" s="12">
        <f t="shared" si="35"/>
        <v>-6985371.5481185997</v>
      </c>
      <c r="M99" s="1">
        <f t="shared" si="36"/>
        <v>803539.30699132604</v>
      </c>
      <c r="N99" s="1">
        <f t="shared" si="37"/>
        <v>0</v>
      </c>
      <c r="O99" s="1">
        <f t="shared" si="38"/>
        <v>10315385.085233239</v>
      </c>
      <c r="P99" s="1">
        <f t="shared" si="39"/>
        <v>0</v>
      </c>
      <c r="Q99" s="1">
        <f t="shared" si="40"/>
        <v>8528961.5645389836</v>
      </c>
      <c r="R99" s="1">
        <f t="shared" si="41"/>
        <v>0</v>
      </c>
      <c r="S99" s="1">
        <f t="shared" si="23"/>
        <v>12662514.408644948</v>
      </c>
      <c r="T99" s="1">
        <f t="shared" si="34"/>
        <v>-805328.28608926758</v>
      </c>
      <c r="U99" s="105">
        <f t="shared" si="24"/>
        <v>6.3599397410316394E-2</v>
      </c>
    </row>
    <row r="100" spans="1:21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Dataset!Q100</f>
        <v>13042119.628734218</v>
      </c>
      <c r="E100" s="5">
        <f>Dataset!AP100</f>
        <v>259.39999999999998</v>
      </c>
      <c r="F100" s="5">
        <f>Dataset!AS100</f>
        <v>0</v>
      </c>
      <c r="G100" s="12">
        <f>Dataset!AY100</f>
        <v>31</v>
      </c>
      <c r="H100" s="115">
        <f>Dataset!BS100</f>
        <v>0.5</v>
      </c>
      <c r="I100" s="115">
        <f>Dataset!AW100</f>
        <v>81.3</v>
      </c>
      <c r="J100" s="115">
        <f>Dataset!BQ100</f>
        <v>0</v>
      </c>
      <c r="L100" s="12">
        <f t="shared" si="35"/>
        <v>-6985371.5481185997</v>
      </c>
      <c r="M100" s="1">
        <f t="shared" si="36"/>
        <v>499013.87654668419</v>
      </c>
      <c r="N100" s="1">
        <f t="shared" si="37"/>
        <v>0</v>
      </c>
      <c r="O100" s="1">
        <f t="shared" si="38"/>
        <v>11026790.95318036</v>
      </c>
      <c r="P100" s="1">
        <f t="shared" si="39"/>
        <v>-461510.88895793201</v>
      </c>
      <c r="Q100" s="1">
        <f t="shared" si="40"/>
        <v>8344218.7147655757</v>
      </c>
      <c r="R100" s="1">
        <f t="shared" si="41"/>
        <v>0</v>
      </c>
      <c r="S100" s="1">
        <f t="shared" si="23"/>
        <v>12423141.107416088</v>
      </c>
      <c r="T100" s="1">
        <f t="shared" si="34"/>
        <v>-618978.5213181302</v>
      </c>
      <c r="U100" s="105">
        <f t="shared" si="24"/>
        <v>4.9824639031800608E-2</v>
      </c>
    </row>
    <row r="101" spans="1:21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Dataset!Q101</f>
        <v>10853990.175734216</v>
      </c>
      <c r="E101" s="5">
        <f>Dataset!AP101</f>
        <v>164.69999999999996</v>
      </c>
      <c r="F101" s="5">
        <f>Dataset!AS101</f>
        <v>6.2999999999999989</v>
      </c>
      <c r="G101" s="12">
        <f>Dataset!AY101</f>
        <v>30</v>
      </c>
      <c r="H101" s="115">
        <f>Dataset!BS101</f>
        <v>1</v>
      </c>
      <c r="I101" s="115">
        <f>Dataset!AW101</f>
        <v>77.2</v>
      </c>
      <c r="J101" s="115">
        <f>Dataset!BQ101</f>
        <v>0</v>
      </c>
      <c r="L101" s="12">
        <f t="shared" si="35"/>
        <v>-6985371.5481185997</v>
      </c>
      <c r="M101" s="1">
        <f t="shared" si="36"/>
        <v>316837.26086059702</v>
      </c>
      <c r="N101" s="1">
        <f t="shared" si="37"/>
        <v>58464.407702058677</v>
      </c>
      <c r="O101" s="1">
        <f t="shared" si="38"/>
        <v>10671088.0192068</v>
      </c>
      <c r="P101" s="1">
        <f t="shared" si="39"/>
        <v>-923021.77791586402</v>
      </c>
      <c r="Q101" s="1">
        <f t="shared" si="40"/>
        <v>7923415.5569483703</v>
      </c>
      <c r="R101" s="1">
        <f t="shared" si="41"/>
        <v>0</v>
      </c>
      <c r="S101" s="1">
        <f t="shared" si="23"/>
        <v>11061411.918683361</v>
      </c>
      <c r="T101" s="1">
        <f t="shared" si="34"/>
        <v>207421.74294914491</v>
      </c>
      <c r="U101" s="105">
        <f t="shared" si="24"/>
        <v>1.8751832449056312E-2</v>
      </c>
    </row>
    <row r="102" spans="1:21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Dataset!Q102</f>
        <v>10955713.231734218</v>
      </c>
      <c r="E102" s="5">
        <f>Dataset!AP102</f>
        <v>58.600000000000009</v>
      </c>
      <c r="F102" s="5">
        <f>Dataset!AS102</f>
        <v>129.5</v>
      </c>
      <c r="G102" s="12">
        <f>Dataset!AY102</f>
        <v>31</v>
      </c>
      <c r="H102" s="115">
        <f>Dataset!BS102</f>
        <v>1</v>
      </c>
      <c r="I102" s="115">
        <f>Dataset!AW102</f>
        <v>73.7</v>
      </c>
      <c r="J102" s="115">
        <f>Dataset!BQ102</f>
        <v>1</v>
      </c>
      <c r="L102" s="12">
        <f t="shared" si="35"/>
        <v>-6985371.5481185997</v>
      </c>
      <c r="M102" s="1">
        <f t="shared" si="36"/>
        <v>112730.19724608983</v>
      </c>
      <c r="N102" s="1">
        <f t="shared" si="37"/>
        <v>1201768.3805423174</v>
      </c>
      <c r="O102" s="1">
        <f t="shared" si="38"/>
        <v>11026790.95318036</v>
      </c>
      <c r="P102" s="1">
        <f t="shared" si="39"/>
        <v>-923021.77791586402</v>
      </c>
      <c r="Q102" s="1">
        <f t="shared" si="40"/>
        <v>7564193.3490556339</v>
      </c>
      <c r="R102" s="1">
        <f t="shared" si="41"/>
        <v>-927368.04797760001</v>
      </c>
      <c r="S102" s="1">
        <f t="shared" si="23"/>
        <v>11069721.506012335</v>
      </c>
      <c r="T102" s="1">
        <f t="shared" si="34"/>
        <v>114008.27427811734</v>
      </c>
      <c r="U102" s="105">
        <f t="shared" si="24"/>
        <v>1.0299109531906077E-2</v>
      </c>
    </row>
    <row r="103" spans="1:21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Dataset!Q103</f>
        <v>11399524.148734216</v>
      </c>
      <c r="E103" s="5">
        <f>Dataset!AP103</f>
        <v>1.0999999999999996</v>
      </c>
      <c r="F103" s="5">
        <f>Dataset!AS103</f>
        <v>286.09999999999997</v>
      </c>
      <c r="G103" s="12">
        <f>Dataset!AY103</f>
        <v>30</v>
      </c>
      <c r="H103" s="115">
        <f>Dataset!BS103</f>
        <v>0.5</v>
      </c>
      <c r="I103" s="115">
        <f>Dataset!AW103</f>
        <v>74.599999999999994</v>
      </c>
      <c r="J103" s="115">
        <f>Dataset!BQ103</f>
        <v>1</v>
      </c>
      <c r="L103" s="12">
        <f t="shared" si="35"/>
        <v>-6985371.5481185997</v>
      </c>
      <c r="M103" s="1">
        <f t="shared" si="36"/>
        <v>2116.0958527422995</v>
      </c>
      <c r="N103" s="1">
        <f t="shared" si="37"/>
        <v>2655026.5148506332</v>
      </c>
      <c r="O103" s="1">
        <f t="shared" si="38"/>
        <v>10671088.0192068</v>
      </c>
      <c r="P103" s="1">
        <f t="shared" si="39"/>
        <v>-461510.88895793201</v>
      </c>
      <c r="Q103" s="1">
        <f t="shared" si="40"/>
        <v>7656564.7739423364</v>
      </c>
      <c r="R103" s="1">
        <f t="shared" si="41"/>
        <v>-927368.04797760001</v>
      </c>
      <c r="S103" s="1">
        <f t="shared" si="23"/>
        <v>12610544.91879838</v>
      </c>
      <c r="T103" s="1">
        <f t="shared" si="34"/>
        <v>1211020.770064164</v>
      </c>
      <c r="U103" s="105">
        <f t="shared" si="24"/>
        <v>9.6032390183148283E-2</v>
      </c>
    </row>
    <row r="104" spans="1:21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Dataset!Q104</f>
        <v>15294776.090734215</v>
      </c>
      <c r="E104" s="5">
        <f>Dataset!AP104</f>
        <v>0</v>
      </c>
      <c r="F104" s="5">
        <f>Dataset!AS104</f>
        <v>471.7</v>
      </c>
      <c r="G104" s="12">
        <f>Dataset!AY104</f>
        <v>31</v>
      </c>
      <c r="H104" s="115">
        <f>Dataset!BS104</f>
        <v>0.5</v>
      </c>
      <c r="I104" s="115">
        <f>Dataset!AW104</f>
        <v>77.5</v>
      </c>
      <c r="J104" s="115">
        <f>Dataset!BQ104</f>
        <v>1</v>
      </c>
      <c r="L104" s="12">
        <f t="shared" si="35"/>
        <v>-6985371.5481185997</v>
      </c>
      <c r="M104" s="1">
        <f t="shared" si="36"/>
        <v>0</v>
      </c>
      <c r="N104" s="1">
        <f t="shared" si="37"/>
        <v>4377406.5258827116</v>
      </c>
      <c r="O104" s="1">
        <f t="shared" si="38"/>
        <v>11026790.95318036</v>
      </c>
      <c r="P104" s="1">
        <f t="shared" si="39"/>
        <v>-461510.88895793201</v>
      </c>
      <c r="Q104" s="1">
        <f t="shared" si="40"/>
        <v>7954206.0319106048</v>
      </c>
      <c r="R104" s="1">
        <f t="shared" si="41"/>
        <v>-927368.04797760001</v>
      </c>
      <c r="S104" s="1">
        <f t="shared" si="23"/>
        <v>14984153.025919545</v>
      </c>
      <c r="T104" s="1">
        <f t="shared" si="34"/>
        <v>-310623.06481467001</v>
      </c>
      <c r="U104" s="105">
        <f t="shared" si="24"/>
        <v>2.0730104950033218E-2</v>
      </c>
    </row>
    <row r="105" spans="1:21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Dataset!Q105</f>
        <v>15175613.824734217</v>
      </c>
      <c r="E105" s="5">
        <f>Dataset!AP105</f>
        <v>0</v>
      </c>
      <c r="F105" s="5">
        <f>Dataset!AS105</f>
        <v>378.7</v>
      </c>
      <c r="G105" s="12">
        <f>Dataset!AY105</f>
        <v>31</v>
      </c>
      <c r="H105" s="115">
        <f>Dataset!BS105</f>
        <v>0.5</v>
      </c>
      <c r="I105" s="115">
        <f>Dataset!AW105</f>
        <v>79.8</v>
      </c>
      <c r="J105" s="115">
        <f>Dataset!BQ105</f>
        <v>1</v>
      </c>
      <c r="L105" s="12">
        <f t="shared" si="35"/>
        <v>-6985371.5481185997</v>
      </c>
      <c r="M105" s="1">
        <f t="shared" si="36"/>
        <v>0</v>
      </c>
      <c r="N105" s="1">
        <f t="shared" si="37"/>
        <v>3514360.5074237501</v>
      </c>
      <c r="O105" s="1">
        <f t="shared" si="38"/>
        <v>11026790.95318036</v>
      </c>
      <c r="P105" s="1">
        <f t="shared" si="39"/>
        <v>-461510.88895793201</v>
      </c>
      <c r="Q105" s="1">
        <f t="shared" si="40"/>
        <v>8190266.3399544032</v>
      </c>
      <c r="R105" s="1">
        <f t="shared" si="41"/>
        <v>-927368.04797760001</v>
      </c>
      <c r="S105" s="1">
        <f t="shared" si="23"/>
        <v>14357167.315504381</v>
      </c>
      <c r="T105" s="1">
        <f t="shared" si="34"/>
        <v>-818446.50922983512</v>
      </c>
      <c r="U105" s="105">
        <f t="shared" si="24"/>
        <v>5.7006127409686892E-2</v>
      </c>
    </row>
    <row r="106" spans="1:21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Dataset!Q106</f>
        <v>13608350.231734218</v>
      </c>
      <c r="E106" s="5">
        <f>Dataset!AP106</f>
        <v>5.8999999999999995</v>
      </c>
      <c r="F106" s="5">
        <f>Dataset!AS106</f>
        <v>213.1</v>
      </c>
      <c r="G106" s="12">
        <f>Dataset!AY106</f>
        <v>30</v>
      </c>
      <c r="H106" s="115">
        <f>Dataset!BS106</f>
        <v>0.5</v>
      </c>
      <c r="I106" s="115">
        <f>Dataset!AW106</f>
        <v>80.400000000000006</v>
      </c>
      <c r="J106" s="115">
        <f>Dataset!BQ106</f>
        <v>0</v>
      </c>
      <c r="L106" s="12">
        <f t="shared" si="35"/>
        <v>-6985371.5481185997</v>
      </c>
      <c r="M106" s="1">
        <f t="shared" si="36"/>
        <v>11349.9686647087</v>
      </c>
      <c r="N106" s="1">
        <f t="shared" si="37"/>
        <v>1977581.7906839217</v>
      </c>
      <c r="O106" s="1">
        <f t="shared" si="38"/>
        <v>10671088.0192068</v>
      </c>
      <c r="P106" s="1">
        <f t="shared" si="39"/>
        <v>-461510.88895793201</v>
      </c>
      <c r="Q106" s="1">
        <f t="shared" si="40"/>
        <v>8251847.2898788732</v>
      </c>
      <c r="R106" s="1">
        <f t="shared" si="41"/>
        <v>0</v>
      </c>
      <c r="S106" s="1">
        <f t="shared" si="23"/>
        <v>13464984.63135777</v>
      </c>
      <c r="T106" s="1">
        <f t="shared" si="34"/>
        <v>-143365.60037644766</v>
      </c>
      <c r="U106" s="105">
        <f t="shared" si="24"/>
        <v>1.0647290309011744E-2</v>
      </c>
    </row>
    <row r="107" spans="1:21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Dataset!Q107</f>
        <v>12304887.396734217</v>
      </c>
      <c r="E107" s="5">
        <f>Dataset!AP107</f>
        <v>70.2</v>
      </c>
      <c r="F107" s="5">
        <f>Dataset!AS107</f>
        <v>69.400000000000006</v>
      </c>
      <c r="G107" s="12">
        <f>Dataset!AY107</f>
        <v>31</v>
      </c>
      <c r="H107" s="115">
        <f>Dataset!BS107</f>
        <v>0.5</v>
      </c>
      <c r="I107" s="115">
        <f>Dataset!AW107</f>
        <v>81.2</v>
      </c>
      <c r="J107" s="115">
        <f>Dataset!BQ107</f>
        <v>0</v>
      </c>
      <c r="L107" s="12">
        <f t="shared" si="35"/>
        <v>-6985371.5481185997</v>
      </c>
      <c r="M107" s="1">
        <f t="shared" si="36"/>
        <v>135045.38987500861</v>
      </c>
      <c r="N107" s="1">
        <f t="shared" si="37"/>
        <v>644036.49119410687</v>
      </c>
      <c r="O107" s="1">
        <f t="shared" si="38"/>
        <v>11026790.95318036</v>
      </c>
      <c r="P107" s="1">
        <f t="shared" si="39"/>
        <v>-461510.88895793201</v>
      </c>
      <c r="Q107" s="1">
        <f t="shared" si="40"/>
        <v>8333955.2231114982</v>
      </c>
      <c r="R107" s="1">
        <f t="shared" si="41"/>
        <v>0</v>
      </c>
      <c r="S107" s="1">
        <f t="shared" si="23"/>
        <v>12692945.620284442</v>
      </c>
      <c r="T107" s="1">
        <f t="shared" si="34"/>
        <v>388058.22355022468</v>
      </c>
      <c r="U107" s="105">
        <f t="shared" si="24"/>
        <v>3.0572747663085671E-2</v>
      </c>
    </row>
    <row r="108" spans="1:21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Dataset!Q108</f>
        <v>12017493.426734217</v>
      </c>
      <c r="E108" s="5">
        <f>Dataset!AP108</f>
        <v>145.29999999999998</v>
      </c>
      <c r="F108" s="5">
        <f>Dataset!AS108</f>
        <v>27.099999999999994</v>
      </c>
      <c r="G108" s="12">
        <f>Dataset!AY108</f>
        <v>30</v>
      </c>
      <c r="H108" s="115">
        <f>Dataset!BS108</f>
        <v>0.5</v>
      </c>
      <c r="I108" s="115">
        <f>Dataset!AW108</f>
        <v>82.3</v>
      </c>
      <c r="J108" s="115">
        <f>Dataset!BQ108</f>
        <v>0</v>
      </c>
      <c r="L108" s="12">
        <f t="shared" si="35"/>
        <v>-6985371.5481185997</v>
      </c>
      <c r="M108" s="1">
        <f t="shared" si="36"/>
        <v>279517.02491223288</v>
      </c>
      <c r="N108" s="1">
        <f t="shared" si="37"/>
        <v>251489.75376599844</v>
      </c>
      <c r="O108" s="1">
        <f t="shared" si="38"/>
        <v>10671088.0192068</v>
      </c>
      <c r="P108" s="1">
        <f t="shared" si="39"/>
        <v>-461510.88895793201</v>
      </c>
      <c r="Q108" s="1">
        <f t="shared" si="40"/>
        <v>8446853.6313063577</v>
      </c>
      <c r="R108" s="1">
        <f t="shared" si="41"/>
        <v>0</v>
      </c>
      <c r="S108" s="1">
        <f t="shared" si="23"/>
        <v>12202065.992114857</v>
      </c>
      <c r="T108" s="1">
        <f t="shared" si="34"/>
        <v>184572.56538064033</v>
      </c>
      <c r="U108" s="105">
        <f t="shared" si="24"/>
        <v>1.512633725304499E-2</v>
      </c>
    </row>
    <row r="109" spans="1:21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Dataset!Q109</f>
        <v>12999254.905734217</v>
      </c>
      <c r="E109" s="5">
        <f>Dataset!AP109</f>
        <v>335.5</v>
      </c>
      <c r="F109" s="5">
        <f>Dataset!AS109</f>
        <v>0</v>
      </c>
      <c r="G109" s="12">
        <f>Dataset!AY109</f>
        <v>31</v>
      </c>
      <c r="H109" s="115">
        <f>Dataset!BS109</f>
        <v>0.5</v>
      </c>
      <c r="I109" s="115">
        <f>Dataset!AW109</f>
        <v>83.7</v>
      </c>
      <c r="J109" s="115">
        <f>Dataset!BQ109</f>
        <v>0</v>
      </c>
      <c r="L109" s="12">
        <f t="shared" si="35"/>
        <v>-6985371.5481185997</v>
      </c>
      <c r="M109" s="1">
        <f t="shared" si="36"/>
        <v>645409.23508640158</v>
      </c>
      <c r="N109" s="1">
        <f t="shared" si="37"/>
        <v>0</v>
      </c>
      <c r="O109" s="1">
        <f t="shared" si="38"/>
        <v>11026790.95318036</v>
      </c>
      <c r="P109" s="1">
        <f t="shared" si="39"/>
        <v>-461510.88895793201</v>
      </c>
      <c r="Q109" s="1">
        <f t="shared" si="40"/>
        <v>8590542.5144634526</v>
      </c>
      <c r="R109" s="1">
        <f t="shared" si="41"/>
        <v>0</v>
      </c>
      <c r="S109" s="1">
        <f t="shared" si="23"/>
        <v>12815860.265653683</v>
      </c>
      <c r="T109" s="1">
        <f t="shared" si="34"/>
        <v>-183394.64008053392</v>
      </c>
      <c r="U109" s="105">
        <f t="shared" si="24"/>
        <v>1.4309975005893975E-2</v>
      </c>
    </row>
    <row r="110" spans="1:21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Dataset!Q110</f>
        <v>12993233.567094862</v>
      </c>
      <c r="E110" s="5">
        <f>Dataset!AP110</f>
        <v>456.79999999999995</v>
      </c>
      <c r="F110" s="5">
        <f>Dataset!AS110</f>
        <v>0</v>
      </c>
      <c r="G110" s="12">
        <f>Dataset!AY110</f>
        <v>31</v>
      </c>
      <c r="H110" s="115">
        <f>Dataset!BS110</f>
        <v>0.5</v>
      </c>
      <c r="I110" s="115">
        <f>Dataset!AW110</f>
        <v>84.1</v>
      </c>
      <c r="J110" s="115">
        <f>Dataset!BQ110</f>
        <v>0</v>
      </c>
      <c r="L110" s="12">
        <f t="shared" si="35"/>
        <v>-6985371.5481185997</v>
      </c>
      <c r="M110" s="1">
        <f t="shared" si="36"/>
        <v>878756.89593880239</v>
      </c>
      <c r="N110" s="1">
        <f t="shared" si="37"/>
        <v>0</v>
      </c>
      <c r="O110" s="1">
        <f t="shared" si="38"/>
        <v>11026790.95318036</v>
      </c>
      <c r="P110" s="1">
        <f t="shared" si="39"/>
        <v>-461510.88895793201</v>
      </c>
      <c r="Q110" s="1">
        <f t="shared" si="40"/>
        <v>8631596.4810797647</v>
      </c>
      <c r="R110" s="1">
        <f t="shared" si="41"/>
        <v>0</v>
      </c>
      <c r="S110" s="1">
        <f t="shared" si="23"/>
        <v>13090261.893122396</v>
      </c>
      <c r="T110" s="1">
        <f t="shared" si="34"/>
        <v>97028.326027533039</v>
      </c>
      <c r="U110" s="105">
        <f t="shared" si="24"/>
        <v>7.4122524682650988E-3</v>
      </c>
    </row>
    <row r="111" spans="1:21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Dataset!Q111</f>
        <v>12244707.237094862</v>
      </c>
      <c r="E111" s="5">
        <f>Dataset!AP111</f>
        <v>459.09999999999991</v>
      </c>
      <c r="F111" s="5">
        <f>Dataset!AS111</f>
        <v>0</v>
      </c>
      <c r="G111" s="12">
        <f>Dataset!AY111</f>
        <v>28</v>
      </c>
      <c r="H111" s="115">
        <f>Dataset!BS111</f>
        <v>0.5</v>
      </c>
      <c r="I111" s="115">
        <f>Dataset!AW111</f>
        <v>84.2</v>
      </c>
      <c r="J111" s="115">
        <f>Dataset!BQ111</f>
        <v>0</v>
      </c>
      <c r="L111" s="12">
        <f t="shared" si="35"/>
        <v>-6985371.5481185997</v>
      </c>
      <c r="M111" s="1">
        <f t="shared" si="36"/>
        <v>883181.45999453613</v>
      </c>
      <c r="N111" s="1">
        <f t="shared" si="37"/>
        <v>0</v>
      </c>
      <c r="O111" s="1">
        <f t="shared" si="38"/>
        <v>9959682.1512596793</v>
      </c>
      <c r="P111" s="1">
        <f t="shared" si="39"/>
        <v>-461510.88895793201</v>
      </c>
      <c r="Q111" s="1">
        <f t="shared" si="40"/>
        <v>8641859.9727338441</v>
      </c>
      <c r="R111" s="1">
        <f t="shared" si="41"/>
        <v>0</v>
      </c>
      <c r="S111" s="1">
        <f t="shared" si="23"/>
        <v>12037841.146911528</v>
      </c>
      <c r="T111" s="1">
        <f t="shared" si="34"/>
        <v>-206866.09018333443</v>
      </c>
      <c r="U111" s="105">
        <f t="shared" si="24"/>
        <v>1.7184650275635906E-2</v>
      </c>
    </row>
    <row r="112" spans="1:21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Dataset!Q112</f>
        <v>13157488.817094862</v>
      </c>
      <c r="E112" s="5">
        <f>Dataset!AP112</f>
        <v>295.10000000000008</v>
      </c>
      <c r="F112" s="5">
        <f>Dataset!AS112</f>
        <v>4.2000000000000011</v>
      </c>
      <c r="G112" s="12">
        <f>Dataset!AY112</f>
        <v>31</v>
      </c>
      <c r="H112" s="115">
        <f>Dataset!BS112</f>
        <v>0.5</v>
      </c>
      <c r="I112" s="115">
        <f>Dataset!AW112</f>
        <v>83.8</v>
      </c>
      <c r="J112" s="115">
        <f>Dataset!BQ112</f>
        <v>0</v>
      </c>
      <c r="L112" s="12">
        <f t="shared" si="35"/>
        <v>-6985371.5481185997</v>
      </c>
      <c r="M112" s="1">
        <f t="shared" si="36"/>
        <v>567690.80558568449</v>
      </c>
      <c r="N112" s="1">
        <f t="shared" si="37"/>
        <v>38976.271801372466</v>
      </c>
      <c r="O112" s="1">
        <f t="shared" si="38"/>
        <v>11026790.95318036</v>
      </c>
      <c r="P112" s="1">
        <f t="shared" si="39"/>
        <v>-461510.88895793201</v>
      </c>
      <c r="Q112" s="1">
        <f t="shared" si="40"/>
        <v>8600806.0061175302</v>
      </c>
      <c r="R112" s="1">
        <f t="shared" si="41"/>
        <v>0</v>
      </c>
      <c r="S112" s="1">
        <f t="shared" si="23"/>
        <v>12787381.599608414</v>
      </c>
      <c r="T112" s="1">
        <f t="shared" si="34"/>
        <v>-370107.21748644859</v>
      </c>
      <c r="U112" s="105">
        <f t="shared" si="24"/>
        <v>2.8943158894842266E-2</v>
      </c>
    </row>
    <row r="113" spans="1:21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Dataset!Q113</f>
        <v>12176603.797094861</v>
      </c>
      <c r="E113" s="5">
        <f>Dataset!AP113</f>
        <v>107.80000000000003</v>
      </c>
      <c r="F113" s="5">
        <f>Dataset!AS113</f>
        <v>39.900000000000013</v>
      </c>
      <c r="G113" s="12">
        <f>Dataset!AY113</f>
        <v>30</v>
      </c>
      <c r="H113" s="115">
        <f>Dataset!BS113</f>
        <v>0.5</v>
      </c>
      <c r="I113" s="115">
        <f>Dataset!AW113</f>
        <v>83</v>
      </c>
      <c r="J113" s="115">
        <f>Dataset!BQ113</f>
        <v>0</v>
      </c>
      <c r="L113" s="12">
        <f t="shared" si="35"/>
        <v>-6985371.5481185997</v>
      </c>
      <c r="M113" s="1">
        <f t="shared" si="36"/>
        <v>207377.39356874547</v>
      </c>
      <c r="N113" s="1">
        <f t="shared" si="37"/>
        <v>370274.58211303846</v>
      </c>
      <c r="O113" s="1">
        <f t="shared" si="38"/>
        <v>10671088.0192068</v>
      </c>
      <c r="P113" s="1">
        <f t="shared" si="39"/>
        <v>-461510.88895793201</v>
      </c>
      <c r="Q113" s="1">
        <f t="shared" si="40"/>
        <v>8518698.0728849061</v>
      </c>
      <c r="R113" s="1">
        <f t="shared" si="41"/>
        <v>0</v>
      </c>
      <c r="S113" s="1">
        <f t="shared" si="23"/>
        <v>12320555.630696958</v>
      </c>
      <c r="T113" s="1">
        <f t="shared" si="34"/>
        <v>143951.83360209689</v>
      </c>
      <c r="U113" s="105">
        <f t="shared" si="24"/>
        <v>1.1683875136559382E-2</v>
      </c>
    </row>
    <row r="114" spans="1:21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Dataset!Q114</f>
        <v>12690478.277094861</v>
      </c>
      <c r="E114" s="5">
        <f>Dataset!AP114</f>
        <v>28.200000000000003</v>
      </c>
      <c r="F114" s="5">
        <f>Dataset!AS114</f>
        <v>127.99999999999999</v>
      </c>
      <c r="G114" s="12">
        <f>Dataset!AY114</f>
        <v>31</v>
      </c>
      <c r="H114" s="115">
        <f>Dataset!BS114</f>
        <v>0.5</v>
      </c>
      <c r="I114" s="115">
        <f>Dataset!AW114</f>
        <v>80.400000000000006</v>
      </c>
      <c r="J114" s="115">
        <f>Dataset!BQ114</f>
        <v>1</v>
      </c>
      <c r="L114" s="12">
        <f t="shared" si="35"/>
        <v>-6985371.5481185997</v>
      </c>
      <c r="M114" s="1">
        <f t="shared" si="36"/>
        <v>54249.002770302606</v>
      </c>
      <c r="N114" s="1">
        <f t="shared" si="37"/>
        <v>1187848.2834703985</v>
      </c>
      <c r="O114" s="1">
        <f t="shared" si="38"/>
        <v>11026790.95318036</v>
      </c>
      <c r="P114" s="1">
        <f t="shared" si="39"/>
        <v>-461510.88895793201</v>
      </c>
      <c r="Q114" s="1">
        <f t="shared" si="40"/>
        <v>8251847.2898788732</v>
      </c>
      <c r="R114" s="1">
        <f t="shared" si="41"/>
        <v>-927368.04797760001</v>
      </c>
      <c r="S114" s="1">
        <f t="shared" si="23"/>
        <v>12146485.044245802</v>
      </c>
      <c r="T114" s="1">
        <f t="shared" si="34"/>
        <v>-543993.23284905963</v>
      </c>
      <c r="U114" s="105">
        <f t="shared" si="24"/>
        <v>4.4786062047371268E-2</v>
      </c>
    </row>
    <row r="115" spans="1:21">
      <c r="A115" s="11">
        <f>Dataset!A115</f>
        <v>44348</v>
      </c>
      <c r="B115" s="5">
        <f>Dataset!B115</f>
        <v>2021</v>
      </c>
      <c r="C115" s="5">
        <f>Dataset!C115</f>
        <v>6</v>
      </c>
      <c r="D115" s="12">
        <f>Dataset!Q115</f>
        <v>12325476.267094862</v>
      </c>
      <c r="E115" s="5">
        <f>Dataset!AP115</f>
        <v>0</v>
      </c>
      <c r="F115" s="5">
        <f>Dataset!AS115</f>
        <v>329.3</v>
      </c>
      <c r="G115" s="12">
        <f>Dataset!AY115</f>
        <v>30</v>
      </c>
      <c r="H115" s="115">
        <f>Dataset!BS115</f>
        <v>0.5</v>
      </c>
      <c r="I115" s="115">
        <f>Dataset!AW115</f>
        <v>78.599999999999994</v>
      </c>
      <c r="J115" s="115">
        <f>Dataset!BQ115</f>
        <v>1</v>
      </c>
      <c r="L115" s="12">
        <f t="shared" si="35"/>
        <v>-6985371.5481185997</v>
      </c>
      <c r="M115" s="1">
        <f t="shared" si="36"/>
        <v>0</v>
      </c>
      <c r="N115" s="1">
        <f t="shared" si="37"/>
        <v>3055925.3105218932</v>
      </c>
      <c r="O115" s="1">
        <f t="shared" si="38"/>
        <v>10671088.0192068</v>
      </c>
      <c r="P115" s="1">
        <f t="shared" si="39"/>
        <v>-461510.88895793201</v>
      </c>
      <c r="Q115" s="1">
        <f t="shared" si="40"/>
        <v>8067104.4401054643</v>
      </c>
      <c r="R115" s="1">
        <f t="shared" si="41"/>
        <v>-927368.04797760001</v>
      </c>
      <c r="S115" s="1">
        <f t="shared" si="23"/>
        <v>13419867.284780025</v>
      </c>
      <c r="T115" s="1">
        <f t="shared" si="34"/>
        <v>1094391.0176851638</v>
      </c>
      <c r="U115" s="105">
        <f t="shared" si="24"/>
        <v>8.1550062639319368E-2</v>
      </c>
    </row>
    <row r="116" spans="1:21">
      <c r="A116" s="11">
        <f>Dataset!A116</f>
        <v>44378</v>
      </c>
      <c r="B116" s="5">
        <f>Dataset!B116</f>
        <v>2021</v>
      </c>
      <c r="C116" s="5">
        <f>Dataset!C116</f>
        <v>7</v>
      </c>
      <c r="D116" s="12">
        <f>Dataset!Q116</f>
        <v>13672533.637094861</v>
      </c>
      <c r="E116" s="5">
        <f>Dataset!AP116</f>
        <v>0</v>
      </c>
      <c r="F116" s="5">
        <f>Dataset!AS116</f>
        <v>360.20000000000005</v>
      </c>
      <c r="G116" s="12">
        <f>Dataset!AY116</f>
        <v>31</v>
      </c>
      <c r="H116" s="115">
        <f>Dataset!BS116</f>
        <v>0.5</v>
      </c>
      <c r="I116" s="115">
        <f>Dataset!AW116</f>
        <v>78.5</v>
      </c>
      <c r="J116" s="115">
        <f>Dataset!BQ116</f>
        <v>1</v>
      </c>
      <c r="L116" s="12">
        <f t="shared" si="35"/>
        <v>-6985371.5481185997</v>
      </c>
      <c r="M116" s="1">
        <f t="shared" si="36"/>
        <v>0</v>
      </c>
      <c r="N116" s="1">
        <f t="shared" si="37"/>
        <v>3342679.3102034195</v>
      </c>
      <c r="O116" s="1">
        <f t="shared" si="38"/>
        <v>11026790.95318036</v>
      </c>
      <c r="P116" s="1">
        <f t="shared" si="39"/>
        <v>-461510.88895793201</v>
      </c>
      <c r="Q116" s="1">
        <f t="shared" si="40"/>
        <v>8056840.9484513868</v>
      </c>
      <c r="R116" s="1">
        <f t="shared" si="41"/>
        <v>-927368.04797760001</v>
      </c>
      <c r="S116" s="1">
        <f t="shared" si="23"/>
        <v>14052060.726781033</v>
      </c>
      <c r="T116" s="1">
        <f t="shared" si="34"/>
        <v>379527.08968617208</v>
      </c>
      <c r="U116" s="105">
        <f t="shared" si="24"/>
        <v>2.7008642864946687E-2</v>
      </c>
    </row>
    <row r="117" spans="1:21">
      <c r="A117" s="11">
        <f>Dataset!A117</f>
        <v>44409</v>
      </c>
      <c r="B117" s="5">
        <f>Dataset!B117</f>
        <v>2021</v>
      </c>
      <c r="C117" s="5">
        <f>Dataset!C117</f>
        <v>8</v>
      </c>
      <c r="D117" s="12">
        <f>Dataset!Q117</f>
        <v>13975132.037094863</v>
      </c>
      <c r="E117" s="5">
        <f>Dataset!AP117</f>
        <v>0</v>
      </c>
      <c r="F117" s="5">
        <f>Dataset!AS117</f>
        <v>436.5</v>
      </c>
      <c r="G117" s="12">
        <f>Dataset!AY117</f>
        <v>31</v>
      </c>
      <c r="H117" s="115">
        <f>Dataset!BS117</f>
        <v>0.5</v>
      </c>
      <c r="I117" s="115">
        <f>Dataset!AW117</f>
        <v>80.099999999999994</v>
      </c>
      <c r="J117" s="115">
        <f>Dataset!BQ117</f>
        <v>1</v>
      </c>
      <c r="L117" s="12">
        <f t="shared" si="35"/>
        <v>-6985371.5481185997</v>
      </c>
      <c r="M117" s="1">
        <f t="shared" si="36"/>
        <v>0</v>
      </c>
      <c r="N117" s="1">
        <f t="shared" si="37"/>
        <v>4050748.2479283521</v>
      </c>
      <c r="O117" s="1">
        <f t="shared" si="38"/>
        <v>11026790.95318036</v>
      </c>
      <c r="P117" s="1">
        <f t="shared" si="39"/>
        <v>-461510.88895793201</v>
      </c>
      <c r="Q117" s="1">
        <f t="shared" si="40"/>
        <v>8221056.8149166377</v>
      </c>
      <c r="R117" s="1">
        <f t="shared" si="41"/>
        <v>-927368.04797760001</v>
      </c>
      <c r="S117" s="1">
        <f t="shared" si="23"/>
        <v>14924345.530971218</v>
      </c>
      <c r="T117" s="1">
        <f t="shared" si="34"/>
        <v>949213.49387635477</v>
      </c>
      <c r="U117" s="105">
        <f t="shared" si="24"/>
        <v>6.3601683029016795E-2</v>
      </c>
    </row>
    <row r="118" spans="1:21">
      <c r="A118" s="11">
        <f>Dataset!A118</f>
        <v>44440</v>
      </c>
      <c r="B118" s="5">
        <f>Dataset!B118</f>
        <v>2021</v>
      </c>
      <c r="C118" s="5">
        <f>Dataset!C118</f>
        <v>9</v>
      </c>
      <c r="D118" s="12">
        <f>Dataset!Q118</f>
        <v>14476620.097094862</v>
      </c>
      <c r="E118" s="5">
        <f>Dataset!AP118</f>
        <v>0</v>
      </c>
      <c r="F118" s="5">
        <f>Dataset!AS118</f>
        <v>258.09999999999997</v>
      </c>
      <c r="G118" s="12">
        <f>Dataset!AY118</f>
        <v>30</v>
      </c>
      <c r="H118" s="115">
        <f>Dataset!BS118</f>
        <v>0.5</v>
      </c>
      <c r="I118" s="115">
        <f>Dataset!AW118</f>
        <v>80.599999999999994</v>
      </c>
      <c r="J118" s="115">
        <f>Dataset!BQ118</f>
        <v>0</v>
      </c>
      <c r="L118" s="12">
        <f t="shared" si="35"/>
        <v>-6985371.5481185997</v>
      </c>
      <c r="M118" s="1">
        <f t="shared" si="36"/>
        <v>0</v>
      </c>
      <c r="N118" s="1">
        <f t="shared" si="37"/>
        <v>2395184.7028414835</v>
      </c>
      <c r="O118" s="1">
        <f t="shared" si="38"/>
        <v>10671088.0192068</v>
      </c>
      <c r="P118" s="1">
        <f t="shared" si="39"/>
        <v>-461510.88895793201</v>
      </c>
      <c r="Q118" s="1">
        <f t="shared" si="40"/>
        <v>8272374.2731870282</v>
      </c>
      <c r="R118" s="1">
        <f t="shared" si="41"/>
        <v>0</v>
      </c>
      <c r="S118" s="1">
        <f t="shared" ref="S118:S121" si="42">SUM(L118:R118)</f>
        <v>13891764.558158781</v>
      </c>
      <c r="T118" s="1">
        <f t="shared" ref="T118:T121" si="43">S118-D118</f>
        <v>-584855.53893608041</v>
      </c>
      <c r="U118" s="105">
        <f t="shared" ref="U118:U121" si="44">ABS(T118/S118)</f>
        <v>4.2100881892112731E-2</v>
      </c>
    </row>
    <row r="119" spans="1:21">
      <c r="A119" s="11">
        <f>Dataset!A119</f>
        <v>44470</v>
      </c>
      <c r="B119" s="5">
        <f>Dataset!B119</f>
        <v>2021</v>
      </c>
      <c r="C119" s="5">
        <f>Dataset!C119</f>
        <v>10</v>
      </c>
      <c r="D119" s="12">
        <f>Dataset!Q119</f>
        <v>13485508.799094863</v>
      </c>
      <c r="E119" s="5">
        <f>Dataset!AP119</f>
        <v>26.1</v>
      </c>
      <c r="F119" s="5">
        <f>Dataset!AS119</f>
        <v>158.69999999999999</v>
      </c>
      <c r="G119" s="12">
        <f>Dataset!AY119</f>
        <v>31</v>
      </c>
      <c r="H119" s="115">
        <f>Dataset!BS119</f>
        <v>0.5</v>
      </c>
      <c r="I119" s="115">
        <f>Dataset!AW119</f>
        <v>81.2</v>
      </c>
      <c r="J119" s="115">
        <f>Dataset!BQ119</f>
        <v>0</v>
      </c>
      <c r="L119" s="12">
        <f t="shared" si="35"/>
        <v>-6985371.5481185997</v>
      </c>
      <c r="M119" s="1">
        <f t="shared" si="36"/>
        <v>50209.183415067302</v>
      </c>
      <c r="N119" s="1">
        <f t="shared" si="37"/>
        <v>1472746.2702090021</v>
      </c>
      <c r="O119" s="1">
        <f t="shared" si="38"/>
        <v>11026790.95318036</v>
      </c>
      <c r="P119" s="1">
        <f t="shared" si="39"/>
        <v>-461510.88895793201</v>
      </c>
      <c r="Q119" s="1">
        <f t="shared" si="40"/>
        <v>8333955.2231114982</v>
      </c>
      <c r="R119" s="1">
        <f t="shared" si="41"/>
        <v>0</v>
      </c>
      <c r="S119" s="1">
        <f t="shared" si="42"/>
        <v>13436819.192839395</v>
      </c>
      <c r="T119" s="1">
        <f t="shared" si="43"/>
        <v>-48689.606255467981</v>
      </c>
      <c r="U119" s="105">
        <f t="shared" si="44"/>
        <v>3.6235961470267547E-3</v>
      </c>
    </row>
    <row r="120" spans="1:21">
      <c r="A120" s="11">
        <f>Dataset!A120</f>
        <v>44501</v>
      </c>
      <c r="B120" s="5">
        <f>Dataset!B120</f>
        <v>2021</v>
      </c>
      <c r="C120" s="5">
        <f>Dataset!C120</f>
        <v>11</v>
      </c>
      <c r="D120" s="12">
        <f>Dataset!Q120</f>
        <v>12663097.705094863</v>
      </c>
      <c r="E120" s="5">
        <f>Dataset!AP120</f>
        <v>208.60000000000002</v>
      </c>
      <c r="F120" s="5">
        <f>Dataset!AS120</f>
        <v>5.0999999999999996</v>
      </c>
      <c r="G120" s="12">
        <f>Dataset!AY120</f>
        <v>30</v>
      </c>
      <c r="H120" s="115">
        <f>Dataset!BS120</f>
        <v>0.5</v>
      </c>
      <c r="I120" s="115">
        <f>Dataset!AW120</f>
        <v>81.400000000000006</v>
      </c>
      <c r="J120" s="115">
        <f>Dataset!BQ120</f>
        <v>0</v>
      </c>
      <c r="L120" s="12">
        <f t="shared" si="35"/>
        <v>-6985371.5481185997</v>
      </c>
      <c r="M120" s="1">
        <f t="shared" si="36"/>
        <v>401288.72262003983</v>
      </c>
      <c r="N120" s="1">
        <f t="shared" si="37"/>
        <v>47328.330044523696</v>
      </c>
      <c r="O120" s="1">
        <f t="shared" si="38"/>
        <v>10671088.0192068</v>
      </c>
      <c r="P120" s="1">
        <f t="shared" si="39"/>
        <v>-461510.88895793201</v>
      </c>
      <c r="Q120" s="1">
        <f t="shared" si="40"/>
        <v>8354482.2064196551</v>
      </c>
      <c r="R120" s="1">
        <f t="shared" si="41"/>
        <v>0</v>
      </c>
      <c r="S120" s="1">
        <f t="shared" si="42"/>
        <v>12027304.841214487</v>
      </c>
      <c r="T120" s="1">
        <f t="shared" si="43"/>
        <v>-635792.8638803754</v>
      </c>
      <c r="U120" s="105">
        <f t="shared" si="44"/>
        <v>5.2862455244476421E-2</v>
      </c>
    </row>
    <row r="121" spans="1:21">
      <c r="A121" s="11">
        <f>Dataset!A121</f>
        <v>44531</v>
      </c>
      <c r="B121" s="5">
        <f>Dataset!B121</f>
        <v>2021</v>
      </c>
      <c r="C121" s="5">
        <f>Dataset!C121</f>
        <v>12</v>
      </c>
      <c r="D121" s="12">
        <f>Dataset!Q121</f>
        <v>12835847.108094862</v>
      </c>
      <c r="E121" s="5">
        <f>Dataset!AP121</f>
        <v>324.60000000000002</v>
      </c>
      <c r="F121" s="5">
        <f>Dataset!AS121</f>
        <v>2</v>
      </c>
      <c r="G121" s="12">
        <f>Dataset!AY121</f>
        <v>31</v>
      </c>
      <c r="H121" s="115">
        <f>Dataset!BS121</f>
        <v>0.5</v>
      </c>
      <c r="I121" s="115">
        <f>Dataset!AW121</f>
        <v>81.8</v>
      </c>
      <c r="J121" s="115">
        <f>Dataset!BQ121</f>
        <v>0</v>
      </c>
      <c r="L121" s="12">
        <f t="shared" si="35"/>
        <v>-6985371.5481185997</v>
      </c>
      <c r="M121" s="1">
        <f t="shared" si="36"/>
        <v>624440.64890922792</v>
      </c>
      <c r="N121" s="1">
        <f t="shared" si="37"/>
        <v>18560.12942922498</v>
      </c>
      <c r="O121" s="1">
        <f t="shared" si="38"/>
        <v>11026790.95318036</v>
      </c>
      <c r="P121" s="1">
        <f t="shared" si="39"/>
        <v>-461510.88895793201</v>
      </c>
      <c r="Q121" s="1">
        <f t="shared" si="40"/>
        <v>8395536.1730359662</v>
      </c>
      <c r="R121" s="1">
        <f t="shared" si="41"/>
        <v>0</v>
      </c>
      <c r="S121" s="1">
        <f t="shared" si="42"/>
        <v>12618445.467478247</v>
      </c>
      <c r="T121" s="1">
        <f t="shared" si="43"/>
        <v>-217401.64061661437</v>
      </c>
      <c r="U121" s="105">
        <f t="shared" si="44"/>
        <v>1.7228876661307263E-2</v>
      </c>
    </row>
    <row r="122" spans="1:21">
      <c r="U122" s="105">
        <f>AVERAGE(U2:U121)</f>
        <v>3.3994192878619961E-2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Dataset</vt:lpstr>
      <vt:lpstr>Monthly Data</vt:lpstr>
      <vt:lpstr>Weather</vt:lpstr>
      <vt:lpstr>Economic</vt:lpstr>
      <vt:lpstr>Historic CDM</vt:lpstr>
      <vt:lpstr>Residential</vt:lpstr>
      <vt:lpstr>GSlt50</vt:lpstr>
      <vt:lpstr>GSgt50</vt:lpstr>
      <vt:lpstr>LargeUse</vt:lpstr>
      <vt:lpstr>Model Summary</vt:lpstr>
      <vt:lpstr>Residential Normalized</vt:lpstr>
      <vt:lpstr>GSlt50 Normalized</vt:lpstr>
      <vt:lpstr>GSgt50 Normalized</vt:lpstr>
      <vt:lpstr>LargeUse Normalized</vt:lpstr>
      <vt:lpstr>Normalized Annual Summary</vt:lpstr>
      <vt:lpstr>Customer Count</vt:lpstr>
      <vt:lpstr>kW Forecast</vt:lpstr>
      <vt:lpstr>CDM Adjustment</vt:lpstr>
      <vt:lpstr>Summary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Frank</dc:creator>
  <cp:lastModifiedBy>Andrew Blair</cp:lastModifiedBy>
  <dcterms:created xsi:type="dcterms:W3CDTF">2010-02-17T15:09:16Z</dcterms:created>
  <dcterms:modified xsi:type="dcterms:W3CDTF">2022-09-08T21:53:08Z</dcterms:modified>
</cp:coreProperties>
</file>