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rild\.syncclient\1662641313162\aprildugan@hydroottawa.com\1Nj5I4n91LikspK_ed9BKDQTAgxvOCGEx\"/>
    </mc:Choice>
  </mc:AlternateContent>
  <bookViews>
    <workbookView xWindow="0" yWindow="0" windowWidth="28800" windowHeight="12435" activeTab="3"/>
  </bookViews>
  <sheets>
    <sheet name="LOW" sheetId="1" r:id="rId1"/>
    <sheet name="MID" sheetId="2" r:id="rId2"/>
    <sheet name="HIGH" sheetId="3" r:id="rId3"/>
    <sheet name="Rates" sheetId="4" r:id="rId4"/>
  </sheets>
  <calcPr calcId="152511"/>
</workbook>
</file>

<file path=xl/calcChain.xml><?xml version="1.0" encoding="utf-8"?>
<calcChain xmlns="http://schemas.openxmlformats.org/spreadsheetml/2006/main">
  <c r="G13" i="3" l="1"/>
  <c r="N35" i="3"/>
  <c r="M35" i="3"/>
  <c r="N31" i="3"/>
  <c r="N30" i="3"/>
  <c r="M30" i="3"/>
  <c r="N29" i="3"/>
  <c r="M29" i="3"/>
  <c r="N28" i="3"/>
  <c r="M28" i="3"/>
  <c r="J27" i="3"/>
  <c r="K27" i="3" s="1"/>
  <c r="M27" i="3" s="1"/>
  <c r="I27" i="3"/>
  <c r="G27" i="3"/>
  <c r="F27" i="3"/>
  <c r="E27" i="3"/>
  <c r="K25" i="3"/>
  <c r="M25" i="3" s="1"/>
  <c r="N25" i="3" s="1"/>
  <c r="I25" i="3"/>
  <c r="G25" i="3"/>
  <c r="E25" i="3"/>
  <c r="I24" i="3"/>
  <c r="E24" i="3"/>
  <c r="I23" i="3"/>
  <c r="E23" i="3"/>
  <c r="K21" i="3"/>
  <c r="J21" i="3"/>
  <c r="I21" i="3"/>
  <c r="F21" i="3"/>
  <c r="G21" i="3" s="1"/>
  <c r="E21" i="3"/>
  <c r="K20" i="3"/>
  <c r="J20" i="3"/>
  <c r="I20" i="3"/>
  <c r="F20" i="3"/>
  <c r="G20" i="3" s="1"/>
  <c r="E20" i="3"/>
  <c r="J18" i="3"/>
  <c r="K18" i="3" s="1"/>
  <c r="M18" i="3" s="1"/>
  <c r="I18" i="3"/>
  <c r="G18" i="3"/>
  <c r="F18" i="3"/>
  <c r="F24" i="3" s="1"/>
  <c r="G24" i="3" s="1"/>
  <c r="E18" i="3"/>
  <c r="J17" i="3"/>
  <c r="K17" i="3" s="1"/>
  <c r="M17" i="3" s="1"/>
  <c r="I17" i="3"/>
  <c r="G17" i="3"/>
  <c r="F17" i="3"/>
  <c r="E17" i="3"/>
  <c r="J16" i="3"/>
  <c r="K16" i="3" s="1"/>
  <c r="M16" i="3" s="1"/>
  <c r="I16" i="3"/>
  <c r="G16" i="3"/>
  <c r="N16" i="3" s="1"/>
  <c r="F16" i="3"/>
  <c r="J15" i="3"/>
  <c r="K15" i="3" s="1"/>
  <c r="M15" i="3" s="1"/>
  <c r="I15" i="3"/>
  <c r="G15" i="3"/>
  <c r="F15" i="3"/>
  <c r="E15" i="3"/>
  <c r="J14" i="3"/>
  <c r="K14" i="3" s="1"/>
  <c r="M14" i="3" s="1"/>
  <c r="I14" i="3"/>
  <c r="G14" i="3"/>
  <c r="N14" i="3" s="1"/>
  <c r="F14" i="3"/>
  <c r="E14" i="3"/>
  <c r="K12" i="3"/>
  <c r="J12" i="3"/>
  <c r="F12" i="3"/>
  <c r="E12" i="3"/>
  <c r="G12" i="3" s="1"/>
  <c r="K11" i="3"/>
  <c r="J11" i="3"/>
  <c r="I11" i="3"/>
  <c r="F11" i="3"/>
  <c r="E11" i="3"/>
  <c r="G11" i="3" s="1"/>
  <c r="K10" i="3"/>
  <c r="M10" i="3" s="1"/>
  <c r="J10" i="3"/>
  <c r="I10" i="3"/>
  <c r="F10" i="3"/>
  <c r="E10" i="3"/>
  <c r="G10" i="3" s="1"/>
  <c r="K9" i="3"/>
  <c r="M9" i="3" s="1"/>
  <c r="J9" i="3"/>
  <c r="I9" i="3"/>
  <c r="F9" i="3"/>
  <c r="E9" i="3"/>
  <c r="G9" i="3" s="1"/>
  <c r="N35" i="2"/>
  <c r="M35" i="2"/>
  <c r="N31" i="2"/>
  <c r="N30" i="2"/>
  <c r="M30" i="2"/>
  <c r="N29" i="2"/>
  <c r="M29" i="2"/>
  <c r="N28" i="2"/>
  <c r="M28" i="2"/>
  <c r="J27" i="2"/>
  <c r="F27" i="2"/>
  <c r="G27" i="2" s="1"/>
  <c r="E27" i="2"/>
  <c r="I27" i="2" s="1"/>
  <c r="K27" i="2" s="1"/>
  <c r="M27" i="2" s="1"/>
  <c r="K25" i="2"/>
  <c r="I25" i="2"/>
  <c r="E25" i="2"/>
  <c r="G25" i="2" s="1"/>
  <c r="I24" i="2"/>
  <c r="E24" i="2"/>
  <c r="I23" i="2"/>
  <c r="E23" i="2"/>
  <c r="J21" i="2"/>
  <c r="K21" i="2" s="1"/>
  <c r="M21" i="2" s="1"/>
  <c r="I21" i="2"/>
  <c r="G21" i="2"/>
  <c r="F21" i="2"/>
  <c r="E21" i="2"/>
  <c r="J20" i="2"/>
  <c r="K20" i="2" s="1"/>
  <c r="M20" i="2" s="1"/>
  <c r="I20" i="2"/>
  <c r="G20" i="2"/>
  <c r="N20" i="2" s="1"/>
  <c r="F20" i="2"/>
  <c r="E20" i="2"/>
  <c r="J18" i="2"/>
  <c r="J24" i="2" s="1"/>
  <c r="K24" i="2" s="1"/>
  <c r="F18" i="2"/>
  <c r="G18" i="2" s="1"/>
  <c r="E18" i="2"/>
  <c r="I18" i="2" s="1"/>
  <c r="K18" i="2" s="1"/>
  <c r="K17" i="2"/>
  <c r="J17" i="2"/>
  <c r="I17" i="2"/>
  <c r="F17" i="2"/>
  <c r="G17" i="2" s="1"/>
  <c r="E17" i="2"/>
  <c r="K16" i="2"/>
  <c r="J16" i="2"/>
  <c r="I16" i="2"/>
  <c r="F16" i="2"/>
  <c r="G16" i="2" s="1"/>
  <c r="J15" i="2"/>
  <c r="I15" i="2"/>
  <c r="K15" i="2" s="1"/>
  <c r="M15" i="2" s="1"/>
  <c r="N15" i="2" s="1"/>
  <c r="G15" i="2"/>
  <c r="F15" i="2"/>
  <c r="E15" i="2"/>
  <c r="K14" i="2"/>
  <c r="J14" i="2"/>
  <c r="I14" i="2"/>
  <c r="G14" i="2"/>
  <c r="F14" i="2"/>
  <c r="E14" i="2"/>
  <c r="F12" i="2"/>
  <c r="J12" i="2" s="1"/>
  <c r="K12" i="2" s="1"/>
  <c r="E12" i="2"/>
  <c r="I11" i="2"/>
  <c r="F11" i="2"/>
  <c r="J11" i="2" s="1"/>
  <c r="K11" i="2" s="1"/>
  <c r="E11" i="2"/>
  <c r="I10" i="2"/>
  <c r="F10" i="2"/>
  <c r="J10" i="2" s="1"/>
  <c r="K10" i="2" s="1"/>
  <c r="E10" i="2"/>
  <c r="K9" i="2"/>
  <c r="J9" i="2"/>
  <c r="I9" i="2"/>
  <c r="F9" i="2"/>
  <c r="G9" i="2" s="1"/>
  <c r="E9" i="2"/>
  <c r="N35" i="1"/>
  <c r="M35" i="1"/>
  <c r="N31" i="1"/>
  <c r="N30" i="1"/>
  <c r="M30" i="1"/>
  <c r="N29" i="1"/>
  <c r="M29" i="1"/>
  <c r="N28" i="1"/>
  <c r="M28" i="1"/>
  <c r="J27" i="1"/>
  <c r="F27" i="1"/>
  <c r="G27" i="1" s="1"/>
  <c r="E27" i="1"/>
  <c r="I27" i="1" s="1"/>
  <c r="K25" i="1"/>
  <c r="M25" i="1" s="1"/>
  <c r="N25" i="1" s="1"/>
  <c r="I25" i="1"/>
  <c r="G25" i="1"/>
  <c r="E25" i="1"/>
  <c r="I24" i="1"/>
  <c r="E24" i="1"/>
  <c r="I23" i="1"/>
  <c r="E23" i="1"/>
  <c r="K21" i="1"/>
  <c r="J21" i="1"/>
  <c r="I21" i="1"/>
  <c r="F21" i="1"/>
  <c r="G21" i="1" s="1"/>
  <c r="E21" i="1"/>
  <c r="K20" i="1"/>
  <c r="J20" i="1"/>
  <c r="I20" i="1"/>
  <c r="F20" i="1"/>
  <c r="G20" i="1" s="1"/>
  <c r="E20" i="1"/>
  <c r="J18" i="1"/>
  <c r="I18" i="1"/>
  <c r="G18" i="1"/>
  <c r="F18" i="1"/>
  <c r="F24" i="1" s="1"/>
  <c r="G24" i="1" s="1"/>
  <c r="E18" i="1"/>
  <c r="J17" i="1"/>
  <c r="K17" i="1" s="1"/>
  <c r="M17" i="1" s="1"/>
  <c r="I17" i="1"/>
  <c r="G17" i="1"/>
  <c r="F17" i="1"/>
  <c r="E17" i="1"/>
  <c r="J16" i="1"/>
  <c r="K16" i="1" s="1"/>
  <c r="I16" i="1"/>
  <c r="G16" i="1"/>
  <c r="N16" i="1" s="1"/>
  <c r="F16" i="1"/>
  <c r="J15" i="1"/>
  <c r="K15" i="1" s="1"/>
  <c r="M15" i="1" s="1"/>
  <c r="I15" i="1"/>
  <c r="G15" i="1"/>
  <c r="F15" i="1"/>
  <c r="E15" i="1"/>
  <c r="J14" i="1"/>
  <c r="K14" i="1" s="1"/>
  <c r="I14" i="1"/>
  <c r="G14" i="1"/>
  <c r="F14" i="1"/>
  <c r="E14" i="1"/>
  <c r="K12" i="1"/>
  <c r="M12" i="1" s="1"/>
  <c r="N12" i="1" s="1"/>
  <c r="J12" i="1"/>
  <c r="G12" i="1"/>
  <c r="F12" i="1"/>
  <c r="E12" i="1"/>
  <c r="K11" i="1"/>
  <c r="J11" i="1"/>
  <c r="I11" i="1"/>
  <c r="G11" i="1"/>
  <c r="F11" i="1"/>
  <c r="E11" i="1"/>
  <c r="J10" i="1"/>
  <c r="K10" i="1" s="1"/>
  <c r="M10" i="1" s="1"/>
  <c r="N10" i="1" s="1"/>
  <c r="I10" i="1"/>
  <c r="G10" i="1"/>
  <c r="F10" i="1"/>
  <c r="E10" i="1"/>
  <c r="K9" i="1"/>
  <c r="J9" i="1"/>
  <c r="I9" i="1"/>
  <c r="G9" i="1"/>
  <c r="G13" i="1" s="1"/>
  <c r="G19" i="1" s="1"/>
  <c r="F9" i="1"/>
  <c r="E9" i="1"/>
  <c r="K13" i="1" l="1"/>
  <c r="M13" i="1" s="1"/>
  <c r="N13" i="1" s="1"/>
  <c r="M14" i="1"/>
  <c r="N14" i="1" s="1"/>
  <c r="K27" i="1"/>
  <c r="M27" i="1" s="1"/>
  <c r="N27" i="1" s="1"/>
  <c r="M16" i="1"/>
  <c r="K18" i="1"/>
  <c r="M18" i="1" s="1"/>
  <c r="N18" i="1"/>
  <c r="M11" i="1"/>
  <c r="N11" i="1" s="1"/>
  <c r="M14" i="2"/>
  <c r="N14" i="2" s="1"/>
  <c r="N21" i="2"/>
  <c r="N15" i="3"/>
  <c r="N17" i="3"/>
  <c r="M20" i="1"/>
  <c r="N20" i="1" s="1"/>
  <c r="M21" i="3"/>
  <c r="N21" i="3" s="1"/>
  <c r="K19" i="1"/>
  <c r="M20" i="3"/>
  <c r="N20" i="3" s="1"/>
  <c r="N10" i="3"/>
  <c r="M25" i="2"/>
  <c r="N25" i="2" s="1"/>
  <c r="N27" i="2"/>
  <c r="M21" i="1"/>
  <c r="N21" i="1" s="1"/>
  <c r="M11" i="3"/>
  <c r="N11" i="3" s="1"/>
  <c r="N18" i="2"/>
  <c r="K13" i="2"/>
  <c r="M17" i="2"/>
  <c r="N17" i="2" s="1"/>
  <c r="N15" i="1"/>
  <c r="N24" i="3"/>
  <c r="N27" i="3"/>
  <c r="G22" i="1"/>
  <c r="M9" i="2"/>
  <c r="N9" i="2" s="1"/>
  <c r="M16" i="2"/>
  <c r="N16" i="2"/>
  <c r="N12" i="3"/>
  <c r="M12" i="3"/>
  <c r="N17" i="1"/>
  <c r="M18" i="2"/>
  <c r="N9" i="3"/>
  <c r="N18" i="3"/>
  <c r="F23" i="1"/>
  <c r="G23" i="1" s="1"/>
  <c r="J23" i="2"/>
  <c r="K23" i="2" s="1"/>
  <c r="F23" i="3"/>
  <c r="G23" i="3" s="1"/>
  <c r="M9" i="1"/>
  <c r="N9" i="1" s="1"/>
  <c r="J23" i="1"/>
  <c r="K23" i="1" s="1"/>
  <c r="J23" i="3"/>
  <c r="K23" i="3" s="1"/>
  <c r="J24" i="3"/>
  <c r="K24" i="3" s="1"/>
  <c r="M24" i="3" s="1"/>
  <c r="J24" i="1"/>
  <c r="K24" i="1" s="1"/>
  <c r="M24" i="1" s="1"/>
  <c r="N24" i="1" s="1"/>
  <c r="G10" i="2"/>
  <c r="G12" i="2"/>
  <c r="F23" i="2"/>
  <c r="G23" i="2" s="1"/>
  <c r="F24" i="2"/>
  <c r="G24" i="2" s="1"/>
  <c r="K13" i="3"/>
  <c r="G11" i="2"/>
  <c r="M11" i="2" s="1"/>
  <c r="K26" i="2" l="1"/>
  <c r="M23" i="2"/>
  <c r="G26" i="1"/>
  <c r="K22" i="1"/>
  <c r="M22" i="1" s="1"/>
  <c r="N22" i="1" s="1"/>
  <c r="M19" i="1"/>
  <c r="N19" i="1" s="1"/>
  <c r="N11" i="2"/>
  <c r="K26" i="3"/>
  <c r="M23" i="3"/>
  <c r="M13" i="3"/>
  <c r="K19" i="3"/>
  <c r="K26" i="1"/>
  <c r="M23" i="1"/>
  <c r="N23" i="1" s="1"/>
  <c r="G13" i="2"/>
  <c r="G19" i="3"/>
  <c r="N13" i="3"/>
  <c r="M10" i="2"/>
  <c r="N10" i="2" s="1"/>
  <c r="M24" i="2"/>
  <c r="N24" i="2" s="1"/>
  <c r="N23" i="2"/>
  <c r="G26" i="2"/>
  <c r="N23" i="3"/>
  <c r="G26" i="3"/>
  <c r="K19" i="2"/>
  <c r="M12" i="2"/>
  <c r="N12" i="2" s="1"/>
  <c r="G19" i="2" l="1"/>
  <c r="M19" i="2" s="1"/>
  <c r="M26" i="1"/>
  <c r="N26" i="1" s="1"/>
  <c r="K32" i="1"/>
  <c r="K22" i="3"/>
  <c r="M19" i="3"/>
  <c r="N19" i="3" s="1"/>
  <c r="G32" i="1"/>
  <c r="K22" i="2"/>
  <c r="M13" i="2"/>
  <c r="N13" i="2" s="1"/>
  <c r="K32" i="2"/>
  <c r="G32" i="3"/>
  <c r="G22" i="3"/>
  <c r="M22" i="3" l="1"/>
  <c r="N22" i="3"/>
  <c r="G33" i="1"/>
  <c r="G34" i="1" s="1"/>
  <c r="K32" i="3"/>
  <c r="K33" i="1"/>
  <c r="M32" i="1"/>
  <c r="N32" i="1" s="1"/>
  <c r="K34" i="1"/>
  <c r="K33" i="2"/>
  <c r="M22" i="2"/>
  <c r="G33" i="3"/>
  <c r="N19" i="2"/>
  <c r="G22" i="2"/>
  <c r="M33" i="1" l="1"/>
  <c r="K33" i="3"/>
  <c r="M33" i="3" s="1"/>
  <c r="N33" i="3" s="1"/>
  <c r="M32" i="3"/>
  <c r="N32" i="3" s="1"/>
  <c r="G36" i="1"/>
  <c r="K36" i="1"/>
  <c r="M36" i="1" s="1"/>
  <c r="M34" i="1"/>
  <c r="N34" i="1" s="1"/>
  <c r="G34" i="3"/>
  <c r="N33" i="1"/>
  <c r="N22" i="2"/>
  <c r="G32" i="2"/>
  <c r="K34" i="2"/>
  <c r="K36" i="2" l="1"/>
  <c r="N36" i="1"/>
  <c r="G36" i="3"/>
  <c r="K34" i="3"/>
  <c r="G33" i="2"/>
  <c r="M32" i="2"/>
  <c r="N32" i="2" s="1"/>
  <c r="M33" i="2" l="1"/>
  <c r="N33" i="2" s="1"/>
  <c r="K36" i="3"/>
  <c r="M36" i="3" s="1"/>
  <c r="N36" i="3" s="1"/>
  <c r="M34" i="3"/>
  <c r="N34" i="3" s="1"/>
  <c r="G34" i="2"/>
  <c r="G36" i="2" l="1"/>
  <c r="M34" i="2"/>
  <c r="N34" i="2" s="1"/>
  <c r="M36" i="2" l="1"/>
  <c r="N36" i="2" s="1"/>
</calcChain>
</file>

<file path=xl/sharedStrings.xml><?xml version="1.0" encoding="utf-8"?>
<sst xmlns="http://schemas.openxmlformats.org/spreadsheetml/2006/main" count="232" uniqueCount="74">
  <si>
    <t>Attachment OEB-2(A)  Hydro Ottawa Street Light Bill Impacts</t>
  </si>
  <si>
    <t>Load Profile</t>
  </si>
  <si>
    <t>LOW</t>
  </si>
  <si>
    <t xml:space="preserve">Consumption </t>
  </si>
  <si>
    <t xml:space="preserve"> kWh</t>
  </si>
  <si>
    <t>Demand</t>
  </si>
  <si>
    <t>kW</t>
  </si>
  <si>
    <t>Units</t>
  </si>
  <si>
    <t># of Connections</t>
  </si>
  <si>
    <t>2022 Approved</t>
  </si>
  <si>
    <t>2023 Proposed</t>
  </si>
  <si>
    <t>Impact 2023 vs 2022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</si>
  <si>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</si>
  <si>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</si>
  <si>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</si>
  <si>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</si>
  <si>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</si>
  <si>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</si>
  <si>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</si>
  <si>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</si>
  <si>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</si>
  <si>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Distribution Volumetric Rate</t>
  </si>
  <si>
    <t>per kW</t>
  </si>
  <si>
    <t>LRAM Rate Rider</t>
  </si>
  <si>
    <t>Deferral/Variance Account Disposition Rate Rider Class 2</t>
  </si>
  <si>
    <t>Sub-Total A (excluding pass through)</t>
  </si>
  <si>
    <t>Deferral/Variance Account Disposition Rate Rider Class 1</t>
  </si>
  <si>
    <t>Global Adjustment Rate Rider</t>
  </si>
  <si>
    <t>per kWh</t>
  </si>
  <si>
    <t>Rate Rider Capacity Based Recovery Account Applicable for only for Class B</t>
  </si>
  <si>
    <t>Low Voltage Service Charge</t>
  </si>
  <si>
    <t>Line Losses on Cost of Power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</si>
  <si>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</si>
  <si>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</si>
  <si>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</si>
  <si>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</si>
  <si>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</si>
  <si>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</si>
  <si>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</si>
  <si>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Regulatory Charges</t>
  </si>
  <si>
    <t>Average IESO Wholesale Market</t>
  </si>
  <si>
    <t>RPP</t>
  </si>
  <si>
    <t>Total Bill - Non-RPP (before Taxes)</t>
  </si>
  <si>
    <t>HST</t>
  </si>
  <si>
    <t>Total Bill (including HST)</t>
  </si>
  <si>
    <t>Provincial Rebate</t>
  </si>
  <si>
    <t>Total Bill (incl Prov. Rebate)</t>
  </si>
  <si>
    <t>Loss Factor</t>
  </si>
  <si>
    <t>MID</t>
  </si>
  <si>
    <t>Consumption</t>
  </si>
  <si>
    <t>2022 OEB-Approved</t>
  </si>
  <si>
    <t>HIGH</t>
  </si>
  <si>
    <t>Distribution</t>
  </si>
  <si>
    <t>Service Charge</t>
  </si>
  <si>
    <t>$</t>
  </si>
  <si>
    <t>$/kW</t>
  </si>
  <si>
    <t>Low Voltage</t>
  </si>
  <si>
    <t>Rate Rider for DVA</t>
  </si>
  <si>
    <t>Rate Rider for Group 2</t>
  </si>
  <si>
    <t>Rate Rider for LRAM</t>
  </si>
  <si>
    <t>$/kWh</t>
  </si>
  <si>
    <t>Rate Rider for CBR</t>
  </si>
  <si>
    <t>RTSR - Network Service Rate</t>
  </si>
  <si>
    <t>RTSR - Line &amp; Transformation Connection Service Rate</t>
  </si>
  <si>
    <t>Regulatory</t>
  </si>
  <si>
    <t>Wholesale Market Service Charge (WMS)</t>
  </si>
  <si>
    <t>Rural and Remport Rate Protection Charge (RRRP)</t>
  </si>
  <si>
    <t>Standard Supply Service - Administrative Charge</t>
  </si>
  <si>
    <t>Average IESO Wholesale Market Price</t>
  </si>
  <si>
    <t>Hydro Ottawa Limited
EB-2022-0042
Interrogatory Response
IRR OEB-2
ATTACHMENT A
Page 1 of 4</t>
  </si>
  <si>
    <t>Hydro Ottawa Limited
EB-2022-0042
Interrogatory Response
IRR OEB-2
ATTACHMENT A
Page 2 of 4</t>
  </si>
  <si>
    <t>Hydro Ottawa Limited
EB-2022-0042
Interrogatory Response
IRR OEB-2
ATTACHMENT A
Page 3 of 4</t>
  </si>
  <si>
    <t>Hydro Ottawa Limited
EB-2022-0042
Interrogatory Response
IRR OEB-2
ATTACHMENT A
Page 4 of 4</t>
  </si>
  <si>
    <t>Commodity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</si>
</sst>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-;\-* #,##0_-;_-* &quot;-&quot;??_-;_-@"/>
    <numFmt numFmtId="165" formatCode="_-* #,##0.00_-;\-* #,##0.00_-;_-* &quot;-&quot;??_-;_-@"/>
    <numFmt numFmtId="166" formatCode="_-&quot;$&quot;* #,##0.00_-;\-&quot;$&quot;* #,##0.00_-;_-&quot;$&quot;* &quot;-&quot;??_-;_-@"/>
    <numFmt numFmtId="167" formatCode="_-&quot;$&quot;* #,##0.0000_-;\-&quot;$&quot;* #,##0.0000_-;_-&quot;$&quot;* &quot;-&quot;??_-;_-@"/>
    <numFmt numFmtId="168" formatCode="_-&quot;$&quot;* #,##0.00000_-;\-&quot;$&quot;* #,##0.00000_-;_-&quot;$&quot;* &quot;-&quot;??_-;_-@"/>
    <numFmt numFmtId="169" formatCode="0.0%"/>
    <numFmt numFmtId="170" formatCode="0.0000%"/>
    <numFmt numFmtId="171" formatCode="_-* #,##0.00_-;\-* #,##0.00_-;_-* &quot;-&quot;??.00_-;_-@"/>
    <numFmt numFmtId="172" formatCode="_-&quot;$&quot;* #,##0.000_-;\-&quot;$&quot;* #,##0.000_-;_-&quot;$&quot;* &quot;-&quot;??.0_-;_-@"/>
    <numFmt numFmtId="173" formatCode="0.000"/>
    <numFmt numFmtId="174" formatCode="0.0000"/>
    <numFmt numFmtId="175" formatCode="mmm\ yyyy"/>
  </numFmts>
  <fonts count="14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i/>
      <sz val="10"/>
      <color theme="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C2D69B"/>
        <bgColor rgb="FFC2D69B"/>
      </patternFill>
    </fill>
    <fill>
      <patternFill patternType="solid">
        <fgColor rgb="FFFDE9D9"/>
        <bgColor rgb="FFFDE9D9"/>
      </patternFill>
    </fill>
    <fill>
      <patternFill patternType="solid">
        <fgColor rgb="FF005B9B"/>
        <bgColor rgb="FF005B9B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/>
    <xf numFmtId="164" fontId="3" fillId="2" borderId="1" xfId="0" applyNumberFormat="1" applyFont="1" applyFill="1" applyBorder="1" applyAlignment="1">
      <alignment horizontal="right"/>
    </xf>
    <xf numFmtId="0" fontId="3" fillId="0" borderId="0" xfId="0" applyFont="1" applyAlignment="1"/>
    <xf numFmtId="0" fontId="4" fillId="0" borderId="0" xfId="0" applyFont="1"/>
    <xf numFmtId="0" fontId="4" fillId="2" borderId="1" xfId="0" applyFont="1" applyFill="1" applyBorder="1" applyAlignment="1"/>
    <xf numFmtId="0" fontId="6" fillId="0" borderId="0" xfId="0" applyFont="1" applyAlignment="1"/>
    <xf numFmtId="0" fontId="3" fillId="0" borderId="0" xfId="0" applyFont="1" applyAlignment="1">
      <alignment horizontal="center" wrapText="1"/>
    </xf>
    <xf numFmtId="0" fontId="6" fillId="0" borderId="5" xfId="0" applyFont="1" applyBorder="1" applyAlignment="1"/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6" fillId="0" borderId="9" xfId="0" applyFont="1" applyBorder="1" applyAlignment="1"/>
    <xf numFmtId="0" fontId="3" fillId="0" borderId="8" xfId="0" quotePrefix="1" applyFont="1" applyBorder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5" xfId="0" applyFont="1" applyBorder="1" applyAlignment="1">
      <alignment horizontal="right"/>
    </xf>
    <xf numFmtId="166" fontId="6" fillId="0" borderId="6" xfId="0" applyNumberFormat="1" applyFont="1" applyBorder="1" applyAlignment="1">
      <alignment horizontal="right"/>
    </xf>
    <xf numFmtId="10" fontId="6" fillId="0" borderId="6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6" fillId="0" borderId="0" xfId="0" applyFont="1" applyAlignment="1">
      <alignment vertical="top" wrapText="1"/>
    </xf>
    <xf numFmtId="0" fontId="6" fillId="3" borderId="0" xfId="0" applyFont="1" applyFill="1" applyAlignment="1">
      <alignment vertical="top"/>
    </xf>
    <xf numFmtId="164" fontId="6" fillId="6" borderId="5" xfId="0" applyNumberFormat="1" applyFont="1" applyFill="1" applyBorder="1" applyAlignment="1">
      <alignment horizontal="right"/>
    </xf>
    <xf numFmtId="0" fontId="6" fillId="0" borderId="0" xfId="0" applyFont="1" applyAlignment="1"/>
    <xf numFmtId="0" fontId="6" fillId="0" borderId="0" xfId="0" applyFont="1"/>
    <xf numFmtId="0" fontId="6" fillId="0" borderId="5" xfId="0" applyFont="1" applyBorder="1"/>
    <xf numFmtId="0" fontId="6" fillId="0" borderId="0" xfId="0" applyFont="1" applyAlignment="1"/>
    <xf numFmtId="1" fontId="6" fillId="5" borderId="5" xfId="0" applyNumberFormat="1" applyFont="1" applyFill="1" applyBorder="1" applyAlignment="1">
      <alignment horizontal="right"/>
    </xf>
    <xf numFmtId="0" fontId="6" fillId="8" borderId="2" xfId="0" applyFont="1" applyFill="1" applyBorder="1" applyAlignment="1"/>
    <xf numFmtId="0" fontId="6" fillId="8" borderId="3" xfId="0" applyFont="1" applyFill="1" applyBorder="1" applyAlignment="1">
      <alignment vertical="top"/>
    </xf>
    <xf numFmtId="166" fontId="6" fillId="8" borderId="12" xfId="0" applyNumberFormat="1" applyFont="1" applyFill="1" applyBorder="1"/>
    <xf numFmtId="10" fontId="6" fillId="8" borderId="12" xfId="0" applyNumberFormat="1" applyFont="1" applyFill="1" applyBorder="1"/>
    <xf numFmtId="0" fontId="3" fillId="0" borderId="1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9" fontId="6" fillId="0" borderId="7" xfId="0" applyNumberFormat="1" applyFont="1" applyBorder="1"/>
    <xf numFmtId="9" fontId="6" fillId="0" borderId="15" xfId="0" applyNumberFormat="1" applyFont="1" applyBorder="1"/>
    <xf numFmtId="166" fontId="3" fillId="0" borderId="7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0" fontId="6" fillId="0" borderId="16" xfId="0" applyFont="1" applyBorder="1" applyAlignment="1">
      <alignment vertical="top"/>
    </xf>
    <xf numFmtId="9" fontId="6" fillId="0" borderId="6" xfId="0" applyNumberFormat="1" applyFont="1" applyBorder="1" applyAlignment="1">
      <alignment horizontal="right"/>
    </xf>
    <xf numFmtId="0" fontId="3" fillId="0" borderId="16" xfId="0" applyFont="1" applyBorder="1" applyAlignment="1">
      <alignment vertical="top" wrapText="1"/>
    </xf>
    <xf numFmtId="0" fontId="6" fillId="0" borderId="6" xfId="0" applyFont="1" applyBorder="1"/>
    <xf numFmtId="0" fontId="7" fillId="0" borderId="16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169" fontId="6" fillId="0" borderId="6" xfId="0" applyNumberFormat="1" applyFont="1" applyBorder="1" applyAlignment="1">
      <alignment horizontal="right"/>
    </xf>
    <xf numFmtId="166" fontId="6" fillId="9" borderId="6" xfId="0" applyNumberFormat="1" applyFont="1" applyFill="1" applyBorder="1"/>
    <xf numFmtId="166" fontId="8" fillId="0" borderId="6" xfId="0" applyNumberFormat="1" applyFont="1" applyBorder="1" applyAlignment="1">
      <alignment horizontal="right"/>
    </xf>
    <xf numFmtId="10" fontId="8" fillId="0" borderId="6" xfId="0" applyNumberFormat="1" applyFont="1" applyBorder="1" applyAlignment="1">
      <alignment horizontal="right"/>
    </xf>
    <xf numFmtId="0" fontId="3" fillId="10" borderId="10" xfId="0" applyFont="1" applyFill="1" applyBorder="1" applyAlignment="1">
      <alignment vertical="top" wrapText="1"/>
    </xf>
    <xf numFmtId="0" fontId="3" fillId="10" borderId="11" xfId="0" applyFont="1" applyFill="1" applyBorder="1" applyAlignment="1">
      <alignment vertical="top" wrapText="1"/>
    </xf>
    <xf numFmtId="0" fontId="6" fillId="10" borderId="9" xfId="0" applyFont="1" applyFill="1" applyBorder="1" applyAlignment="1">
      <alignment vertical="top"/>
    </xf>
    <xf numFmtId="0" fontId="6" fillId="10" borderId="8" xfId="0" applyFont="1" applyFill="1" applyBorder="1"/>
    <xf numFmtId="0" fontId="6" fillId="10" borderId="9" xfId="0" applyFont="1" applyFill="1" applyBorder="1"/>
    <xf numFmtId="166" fontId="3" fillId="10" borderId="8" xfId="0" applyNumberFormat="1" applyFont="1" applyFill="1" applyBorder="1" applyAlignment="1">
      <alignment horizontal="right"/>
    </xf>
    <xf numFmtId="166" fontId="3" fillId="10" borderId="17" xfId="0" applyNumberFormat="1" applyFont="1" applyFill="1" applyBorder="1" applyAlignment="1">
      <alignment horizontal="right"/>
    </xf>
    <xf numFmtId="10" fontId="3" fillId="10" borderId="17" xfId="0" applyNumberFormat="1" applyFont="1" applyFill="1" applyBorder="1" applyAlignment="1">
      <alignment horizontal="right"/>
    </xf>
    <xf numFmtId="170" fontId="9" fillId="2" borderId="1" xfId="0" applyNumberFormat="1" applyFont="1" applyFill="1" applyBorder="1" applyAlignment="1"/>
    <xf numFmtId="0" fontId="4" fillId="0" borderId="0" xfId="0" applyFont="1" applyAlignment="1"/>
    <xf numFmtId="164" fontId="4" fillId="0" borderId="0" xfId="0" applyNumberFormat="1" applyFont="1"/>
    <xf numFmtId="165" fontId="4" fillId="0" borderId="0" xfId="0" applyNumberFormat="1" applyFont="1"/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/>
    <xf numFmtId="3" fontId="4" fillId="2" borderId="1" xfId="0" applyNumberFormat="1" applyFont="1" applyFill="1" applyBorder="1" applyAlignment="1"/>
    <xf numFmtId="165" fontId="6" fillId="0" borderId="5" xfId="0" applyNumberFormat="1" applyFont="1" applyBorder="1" applyAlignment="1">
      <alignment horizontal="right"/>
    </xf>
    <xf numFmtId="165" fontId="6" fillId="6" borderId="5" xfId="0" applyNumberFormat="1" applyFont="1" applyFill="1" applyBorder="1" applyAlignment="1">
      <alignment horizontal="right"/>
    </xf>
    <xf numFmtId="171" fontId="6" fillId="6" borderId="5" xfId="0" applyNumberFormat="1" applyFont="1" applyFill="1" applyBorder="1" applyAlignment="1">
      <alignment horizontal="right"/>
    </xf>
    <xf numFmtId="165" fontId="6" fillId="7" borderId="5" xfId="0" applyNumberFormat="1" applyFont="1" applyFill="1" applyBorder="1" applyAlignment="1">
      <alignment horizontal="right"/>
    </xf>
    <xf numFmtId="172" fontId="4" fillId="0" borderId="0" xfId="0" applyNumberFormat="1" applyFont="1"/>
    <xf numFmtId="0" fontId="10" fillId="11" borderId="0" xfId="0" applyFont="1" applyFill="1" applyAlignment="1"/>
    <xf numFmtId="0" fontId="4" fillId="11" borderId="0" xfId="0" applyFont="1" applyFill="1"/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11" fillId="0" borderId="0" xfId="0" applyFont="1"/>
    <xf numFmtId="173" fontId="11" fillId="0" borderId="0" xfId="0" applyNumberFormat="1" applyFont="1" applyAlignment="1"/>
    <xf numFmtId="174" fontId="11" fillId="0" borderId="0" xfId="0" applyNumberFormat="1" applyFont="1" applyAlignment="1">
      <alignment horizontal="right"/>
    </xf>
    <xf numFmtId="174" fontId="11" fillId="0" borderId="0" xfId="0" applyNumberFormat="1" applyFont="1" applyAlignment="1">
      <alignment horizontal="right"/>
    </xf>
    <xf numFmtId="0" fontId="13" fillId="0" borderId="0" xfId="0" applyFont="1" applyAlignment="1"/>
    <xf numFmtId="0" fontId="3" fillId="4" borderId="18" xfId="0" applyFont="1" applyFill="1" applyBorder="1" applyAlignment="1">
      <alignment vertical="top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top"/>
    </xf>
    <xf numFmtId="0" fontId="6" fillId="4" borderId="19" xfId="0" applyFont="1" applyFill="1" applyBorder="1" applyAlignment="1">
      <alignment vertical="top"/>
    </xf>
    <xf numFmtId="0" fontId="3" fillId="4" borderId="19" xfId="0" applyFont="1" applyFill="1" applyBorder="1" applyAlignment="1">
      <alignment vertical="top"/>
    </xf>
    <xf numFmtId="0" fontId="6" fillId="4" borderId="20" xfId="0" applyFont="1" applyFill="1" applyBorder="1"/>
    <xf numFmtId="0" fontId="0" fillId="0" borderId="21" xfId="0" applyFont="1" applyBorder="1" applyAlignment="1"/>
    <xf numFmtId="0" fontId="3" fillId="4" borderId="18" xfId="0" applyFont="1" applyFill="1" applyBorder="1" applyAlignment="1">
      <alignment vertical="top" wrapText="1"/>
    </xf>
    <xf numFmtId="0" fontId="6" fillId="4" borderId="19" xfId="0" applyFont="1" applyFill="1" applyBorder="1" applyAlignment="1"/>
    <xf numFmtId="0" fontId="3" fillId="4" borderId="19" xfId="0" applyFont="1" applyFill="1" applyBorder="1" applyAlignment="1"/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3" fillId="3" borderId="0" xfId="0" applyFont="1" applyFill="1" applyBorder="1" applyAlignment="1"/>
    <xf numFmtId="0" fontId="0" fillId="0" borderId="0" xfId="0" applyFont="1" applyBorder="1" applyAlignment="1"/>
    <xf numFmtId="0" fontId="6" fillId="0" borderId="0" xfId="0" applyFont="1" applyBorder="1" applyAlignment="1">
      <alignment vertical="top"/>
    </xf>
    <xf numFmtId="167" fontId="6" fillId="8" borderId="9" xfId="0" applyNumberFormat="1" applyFont="1" applyFill="1" applyBorder="1" applyAlignment="1">
      <alignment vertical="top"/>
    </xf>
    <xf numFmtId="0" fontId="6" fillId="8" borderId="9" xfId="0" applyFont="1" applyFill="1" applyBorder="1"/>
    <xf numFmtId="166" fontId="6" fillId="8" borderId="8" xfId="0" applyNumberFormat="1" applyFont="1" applyFill="1" applyBorder="1"/>
    <xf numFmtId="166" fontId="6" fillId="0" borderId="25" xfId="0" applyNumberFormat="1" applyFont="1" applyBorder="1" applyAlignment="1">
      <alignment horizontal="right"/>
    </xf>
    <xf numFmtId="167" fontId="6" fillId="2" borderId="24" xfId="0" applyNumberFormat="1" applyFont="1" applyFill="1" applyBorder="1" applyAlignment="1">
      <alignment horizontal="right"/>
    </xf>
    <xf numFmtId="167" fontId="6" fillId="4" borderId="22" xfId="0" applyNumberFormat="1" applyFont="1" applyFill="1" applyBorder="1"/>
    <xf numFmtId="166" fontId="3" fillId="4" borderId="23" xfId="0" applyNumberFormat="1" applyFont="1" applyFill="1" applyBorder="1" applyAlignment="1">
      <alignment horizontal="right"/>
    </xf>
    <xf numFmtId="167" fontId="6" fillId="2" borderId="24" xfId="0" applyNumberFormat="1" applyFont="1" applyFill="1" applyBorder="1"/>
    <xf numFmtId="168" fontId="6" fillId="2" borderId="24" xfId="0" applyNumberFormat="1" applyFont="1" applyFill="1" applyBorder="1" applyAlignment="1">
      <alignment horizontal="right"/>
    </xf>
    <xf numFmtId="167" fontId="6" fillId="5" borderId="24" xfId="0" applyNumberFormat="1" applyFont="1" applyFill="1" applyBorder="1" applyAlignment="1">
      <alignment horizontal="right"/>
    </xf>
    <xf numFmtId="0" fontId="6" fillId="4" borderId="22" xfId="0" applyFont="1" applyFill="1" applyBorder="1"/>
    <xf numFmtId="167" fontId="6" fillId="2" borderId="24" xfId="0" applyNumberFormat="1" applyFont="1" applyFill="1" applyBorder="1" applyAlignment="1">
      <alignment horizontal="right" vertical="top"/>
    </xf>
    <xf numFmtId="167" fontId="6" fillId="2" borderId="26" xfId="0" applyNumberFormat="1" applyFont="1" applyFill="1" applyBorder="1" applyAlignment="1">
      <alignment horizontal="right" vertical="top"/>
    </xf>
    <xf numFmtId="1" fontId="6" fillId="5" borderId="27" xfId="0" applyNumberFormat="1" applyFont="1" applyFill="1" applyBorder="1" applyAlignment="1">
      <alignment horizontal="right"/>
    </xf>
    <xf numFmtId="166" fontId="6" fillId="0" borderId="28" xfId="0" applyNumberFormat="1" applyFont="1" applyBorder="1" applyAlignment="1">
      <alignment horizontal="right"/>
    </xf>
    <xf numFmtId="0" fontId="3" fillId="0" borderId="6" xfId="0" quotePrefix="1" applyFont="1" applyBorder="1" applyAlignment="1">
      <alignment horizontal="center"/>
    </xf>
    <xf numFmtId="165" fontId="6" fillId="2" borderId="29" xfId="0" applyNumberFormat="1" applyFont="1" applyFill="1" applyBorder="1" applyAlignment="1">
      <alignment horizontal="right"/>
    </xf>
    <xf numFmtId="3" fontId="6" fillId="0" borderId="30" xfId="0" applyNumberFormat="1" applyFont="1" applyBorder="1" applyAlignment="1">
      <alignment horizontal="right"/>
    </xf>
    <xf numFmtId="166" fontId="6" fillId="0" borderId="31" xfId="0" applyNumberFormat="1" applyFont="1" applyBorder="1" applyAlignment="1">
      <alignment horizontal="right"/>
    </xf>
    <xf numFmtId="167" fontId="6" fillId="8" borderId="8" xfId="0" applyNumberFormat="1" applyFont="1" applyFill="1" applyBorder="1" applyAlignment="1">
      <alignment vertical="top"/>
    </xf>
    <xf numFmtId="166" fontId="6" fillId="0" borderId="29" xfId="0" applyNumberFormat="1" applyFont="1" applyBorder="1" applyAlignment="1">
      <alignment horizontal="right"/>
    </xf>
    <xf numFmtId="10" fontId="6" fillId="0" borderId="31" xfId="0" applyNumberFormat="1" applyFont="1" applyBorder="1" applyAlignment="1">
      <alignment horizontal="right"/>
    </xf>
    <xf numFmtId="166" fontId="6" fillId="0" borderId="24" xfId="0" applyNumberFormat="1" applyFont="1" applyBorder="1" applyAlignment="1">
      <alignment horizontal="right"/>
    </xf>
    <xf numFmtId="10" fontId="6" fillId="0" borderId="25" xfId="0" applyNumberFormat="1" applyFont="1" applyBorder="1" applyAlignment="1">
      <alignment horizontal="right"/>
    </xf>
    <xf numFmtId="166" fontId="3" fillId="4" borderId="22" xfId="0" applyNumberFormat="1" applyFont="1" applyFill="1" applyBorder="1" applyAlignment="1">
      <alignment horizontal="right"/>
    </xf>
    <xf numFmtId="10" fontId="3" fillId="4" borderId="23" xfId="0" applyNumberFormat="1" applyFont="1" applyFill="1" applyBorder="1" applyAlignment="1">
      <alignment horizontal="right"/>
    </xf>
    <xf numFmtId="166" fontId="6" fillId="0" borderId="26" xfId="0" applyNumberFormat="1" applyFont="1" applyBorder="1" applyAlignment="1">
      <alignment horizontal="right"/>
    </xf>
    <xf numFmtId="10" fontId="6" fillId="0" borderId="28" xfId="0" applyNumberFormat="1" applyFont="1" applyBorder="1" applyAlignment="1">
      <alignment horizontal="right"/>
    </xf>
    <xf numFmtId="0" fontId="11" fillId="0" borderId="0" xfId="0" applyFont="1" applyFill="1"/>
    <xf numFmtId="175" fontId="12" fillId="0" borderId="0" xfId="0" applyNumberFormat="1" applyFont="1" applyFill="1" applyAlignment="1"/>
    <xf numFmtId="0" fontId="3" fillId="0" borderId="6" xfId="0" applyFont="1" applyBorder="1" applyAlignment="1">
      <alignment horizontal="center" wrapText="1"/>
    </xf>
    <xf numFmtId="0" fontId="5" fillId="0" borderId="8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right" vertical="top" wrapText="1"/>
    </xf>
    <xf numFmtId="0" fontId="0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38"/>
  <sheetViews>
    <sheetView workbookViewId="0">
      <pane ySplit="8" topLeftCell="A23" activePane="bottomLeft" state="frozen"/>
      <selection pane="bottomLeft" activeCell="H39" sqref="H39"/>
    </sheetView>
  </sheetViews>
  <sheetFormatPr defaultColWidth="12.5703125" defaultRowHeight="15.75" customHeight="1" x14ac:dyDescent="0.2"/>
  <cols>
    <col min="1" max="1" width="29.28515625" customWidth="1"/>
    <col min="4" max="4" width="8.42578125" customWidth="1"/>
    <col min="8" max="8" width="4.28515625" customWidth="1"/>
    <col min="12" max="12" width="4" customWidth="1"/>
    <col min="15" max="15" width="15.42578125" customWidth="1"/>
  </cols>
  <sheetData>
    <row r="1" spans="1:14" ht="28.5" customHeight="1" x14ac:dyDescent="0.2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L1" s="1"/>
      <c r="M1" s="134" t="s">
        <v>69</v>
      </c>
      <c r="N1" s="135"/>
    </row>
    <row r="2" spans="1:14" ht="12.75" x14ac:dyDescent="0.2">
      <c r="A2" s="2" t="s">
        <v>1</v>
      </c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35"/>
      <c r="N2" s="135"/>
    </row>
    <row r="3" spans="1:14" ht="12.75" x14ac:dyDescent="0.2">
      <c r="A3" s="3" t="s">
        <v>3</v>
      </c>
      <c r="B3" s="4">
        <v>2714</v>
      </c>
      <c r="C3" s="5" t="s">
        <v>4</v>
      </c>
      <c r="I3" s="6"/>
      <c r="M3" s="135"/>
      <c r="N3" s="135"/>
    </row>
    <row r="4" spans="1:14" ht="13.5" customHeight="1" x14ac:dyDescent="0.2">
      <c r="A4" s="3" t="s">
        <v>5</v>
      </c>
      <c r="B4" s="4">
        <v>8</v>
      </c>
      <c r="C4" s="5" t="s">
        <v>6</v>
      </c>
      <c r="M4" s="135"/>
      <c r="N4" s="135"/>
    </row>
    <row r="5" spans="1:14" ht="12.75" x14ac:dyDescent="0.2">
      <c r="A5" s="2" t="s">
        <v>7</v>
      </c>
      <c r="B5" s="7">
        <v>32</v>
      </c>
      <c r="C5" s="3" t="s">
        <v>8</v>
      </c>
    </row>
    <row r="6" spans="1:14" ht="12.75" x14ac:dyDescent="0.2">
      <c r="E6" s="136" t="s">
        <v>9</v>
      </c>
      <c r="F6" s="137"/>
      <c r="G6" s="138"/>
      <c r="I6" s="136" t="s">
        <v>10</v>
      </c>
      <c r="J6" s="137"/>
      <c r="K6" s="138"/>
      <c r="M6" s="136" t="s">
        <v>11</v>
      </c>
      <c r="N6" s="138"/>
    </row>
    <row r="7" spans="1:14" ht="12.75" x14ac:dyDescent="0.2">
      <c r="A7" s="8"/>
      <c r="B7" s="8"/>
      <c r="C7" s="9" t="s">
        <v>12</v>
      </c>
      <c r="D7" s="10"/>
      <c r="E7" s="11" t="s">
        <v>13</v>
      </c>
      <c r="F7" s="12" t="s">
        <v>14</v>
      </c>
      <c r="G7" s="13" t="s">
        <v>15</v>
      </c>
      <c r="I7" s="11" t="s">
        <v>13</v>
      </c>
      <c r="J7" s="12" t="s">
        <v>14</v>
      </c>
      <c r="K7" s="13" t="s">
        <v>15</v>
      </c>
      <c r="M7" s="130" t="s">
        <v>16</v>
      </c>
      <c r="N7" s="130" t="s">
        <v>17</v>
      </c>
    </row>
    <row r="8" spans="1:14" ht="12.75" x14ac:dyDescent="0.2">
      <c r="A8" s="8"/>
      <c r="B8" s="8"/>
      <c r="C8" s="14"/>
      <c r="D8" s="10"/>
      <c r="E8" s="15" t="s">
        <v>18</v>
      </c>
      <c r="F8" s="16"/>
      <c r="G8" s="17" t="s">
        <v>18</v>
      </c>
      <c r="I8" s="15" t="s">
        <v>18</v>
      </c>
      <c r="J8" s="16"/>
      <c r="K8" s="17" t="s">
        <v>18</v>
      </c>
      <c r="M8" s="131"/>
      <c r="N8" s="131"/>
    </row>
    <row r="9" spans="1:14" ht="12.75" x14ac:dyDescent="0.2">
      <c r="A9" s="19" t="s">
        <v>19</v>
      </c>
      <c r="B9" s="19"/>
      <c r="C9" s="68" t="s">
        <v>20</v>
      </c>
      <c r="D9" s="99"/>
      <c r="E9" s="116">
        <f>Rates!C4</f>
        <v>1.01</v>
      </c>
      <c r="F9" s="117">
        <f>B5</f>
        <v>32</v>
      </c>
      <c r="G9" s="118">
        <f t="shared" ref="G9:G12" si="0">F9*E9</f>
        <v>32.32</v>
      </c>
      <c r="I9" s="116">
        <f>Rates!D4</f>
        <v>1.05</v>
      </c>
      <c r="J9" s="117">
        <f>B5</f>
        <v>32</v>
      </c>
      <c r="K9" s="118">
        <f t="shared" ref="K9:K12" si="1">J9*I9</f>
        <v>33.6</v>
      </c>
      <c r="M9" s="120">
        <f t="shared" ref="M9:M30" si="2">K9-G9</f>
        <v>1.2800000000000011</v>
      </c>
      <c r="N9" s="121">
        <f t="shared" ref="N9:N36" si="3">IF((G9)=0,"",(M9/G9))</f>
        <v>3.9603960396039639E-2</v>
      </c>
    </row>
    <row r="10" spans="1:14" ht="12.75" x14ac:dyDescent="0.2">
      <c r="A10" s="19" t="s">
        <v>21</v>
      </c>
      <c r="B10" s="19"/>
      <c r="C10" s="68" t="s">
        <v>22</v>
      </c>
      <c r="D10" s="99"/>
      <c r="E10" s="104">
        <f>Rates!C5</f>
        <v>6.9763000000000002</v>
      </c>
      <c r="F10" s="24">
        <f t="shared" ref="F10:F12" si="4">$B$4</f>
        <v>8</v>
      </c>
      <c r="G10" s="103">
        <f t="shared" si="0"/>
        <v>55.810400000000001</v>
      </c>
      <c r="I10" s="104">
        <f>Rates!D5</f>
        <v>7.2934000000000001</v>
      </c>
      <c r="J10" s="24">
        <f t="shared" ref="J10:J12" si="5">F10</f>
        <v>8</v>
      </c>
      <c r="K10" s="103">
        <f t="shared" si="1"/>
        <v>58.347200000000001</v>
      </c>
      <c r="M10" s="122">
        <f t="shared" si="2"/>
        <v>2.5367999999999995</v>
      </c>
      <c r="N10" s="123">
        <f t="shared" si="3"/>
        <v>4.545389389791149E-2</v>
      </c>
    </row>
    <row r="11" spans="1:14" ht="12.75" x14ac:dyDescent="0.2">
      <c r="A11" s="19" t="s">
        <v>23</v>
      </c>
      <c r="B11" s="19"/>
      <c r="C11" s="68" t="s">
        <v>22</v>
      </c>
      <c r="D11" s="99"/>
      <c r="E11" s="104">
        <f>Rates!C10</f>
        <v>-3.8300000000000001E-2</v>
      </c>
      <c r="F11" s="24">
        <f t="shared" si="4"/>
        <v>8</v>
      </c>
      <c r="G11" s="103">
        <f t="shared" si="0"/>
        <v>-0.30640000000000001</v>
      </c>
      <c r="I11" s="104">
        <f>Rates!D10</f>
        <v>1.9737</v>
      </c>
      <c r="J11" s="24">
        <f t="shared" si="5"/>
        <v>8</v>
      </c>
      <c r="K11" s="103">
        <f t="shared" si="1"/>
        <v>15.7896</v>
      </c>
      <c r="M11" s="122">
        <f t="shared" si="2"/>
        <v>16.096</v>
      </c>
      <c r="N11" s="123">
        <f t="shared" si="3"/>
        <v>-52.532637075718014</v>
      </c>
    </row>
    <row r="12" spans="1:14" ht="25.5" x14ac:dyDescent="0.2">
      <c r="A12" s="86" t="s">
        <v>24</v>
      </c>
      <c r="B12" s="19"/>
      <c r="C12" s="68" t="s">
        <v>22</v>
      </c>
      <c r="D12" s="99"/>
      <c r="E12" s="104">
        <f>Rates!C9</f>
        <v>-0.30220000000000002</v>
      </c>
      <c r="F12" s="24">
        <f t="shared" si="4"/>
        <v>8</v>
      </c>
      <c r="G12" s="103">
        <f t="shared" si="0"/>
        <v>-2.4176000000000002</v>
      </c>
      <c r="I12" s="107"/>
      <c r="J12" s="24">
        <f t="shared" si="5"/>
        <v>8</v>
      </c>
      <c r="K12" s="103">
        <f t="shared" si="1"/>
        <v>0</v>
      </c>
      <c r="M12" s="122">
        <f t="shared" si="2"/>
        <v>2.4176000000000002</v>
      </c>
      <c r="N12" s="123">
        <f t="shared" si="3"/>
        <v>-1</v>
      </c>
    </row>
    <row r="13" spans="1:14" ht="12.75" x14ac:dyDescent="0.2">
      <c r="A13" s="85" t="s">
        <v>25</v>
      </c>
      <c r="B13" s="88"/>
      <c r="C13" s="89"/>
      <c r="D13" s="88"/>
      <c r="E13" s="105"/>
      <c r="F13" s="90"/>
      <c r="G13" s="106">
        <f>SUM(G9:G12)</f>
        <v>85.406400000000019</v>
      </c>
      <c r="H13" s="98"/>
      <c r="I13" s="105"/>
      <c r="J13" s="90"/>
      <c r="K13" s="106">
        <f>SUM(K9:K12)</f>
        <v>107.73680000000002</v>
      </c>
      <c r="L13" s="98"/>
      <c r="M13" s="124">
        <f t="shared" si="2"/>
        <v>22.330399999999997</v>
      </c>
      <c r="N13" s="125">
        <f t="shared" si="3"/>
        <v>0.26146049944734812</v>
      </c>
    </row>
    <row r="14" spans="1:14" ht="25.5" x14ac:dyDescent="0.2">
      <c r="A14" s="86" t="s">
        <v>26</v>
      </c>
      <c r="B14" s="19"/>
      <c r="C14" s="68" t="s">
        <v>22</v>
      </c>
      <c r="D14" s="99"/>
      <c r="E14" s="104">
        <f>Rates!C8</f>
        <v>-0.60619999999999996</v>
      </c>
      <c r="F14" s="24">
        <f>$B$4</f>
        <v>8</v>
      </c>
      <c r="G14" s="103">
        <f t="shared" ref="G14:G18" si="6">F14*E14</f>
        <v>-4.8495999999999997</v>
      </c>
      <c r="I14" s="104">
        <f>Rates!D8</f>
        <v>0.30170000000000002</v>
      </c>
      <c r="J14" s="24">
        <f>$B$4</f>
        <v>8</v>
      </c>
      <c r="K14" s="103">
        <f t="shared" ref="K14:K18" si="7">J14*I14</f>
        <v>2.4136000000000002</v>
      </c>
      <c r="M14" s="122">
        <f t="shared" si="2"/>
        <v>7.2631999999999994</v>
      </c>
      <c r="N14" s="123">
        <f t="shared" si="3"/>
        <v>-1.497690531177829</v>
      </c>
    </row>
    <row r="15" spans="1:14" ht="12.75" x14ac:dyDescent="0.2">
      <c r="A15" s="86" t="s">
        <v>27</v>
      </c>
      <c r="B15" s="19"/>
      <c r="C15" s="68" t="s">
        <v>28</v>
      </c>
      <c r="D15" s="99"/>
      <c r="E15" s="104">
        <f>Rates!C11</f>
        <v>5.9999999999999995E-4</v>
      </c>
      <c r="F15" s="24">
        <f>$B$3</f>
        <v>2714</v>
      </c>
      <c r="G15" s="103">
        <f t="shared" si="6"/>
        <v>1.6283999999999998</v>
      </c>
      <c r="I15" s="104">
        <f>E15</f>
        <v>5.9999999999999995E-4</v>
      </c>
      <c r="J15" s="24">
        <f>$B$3</f>
        <v>2714</v>
      </c>
      <c r="K15" s="103">
        <f t="shared" si="7"/>
        <v>1.6283999999999998</v>
      </c>
      <c r="M15" s="122">
        <f t="shared" si="2"/>
        <v>0</v>
      </c>
      <c r="N15" s="123">
        <f t="shared" si="3"/>
        <v>0</v>
      </c>
    </row>
    <row r="16" spans="1:14" ht="38.25" x14ac:dyDescent="0.2">
      <c r="A16" s="86" t="s">
        <v>29</v>
      </c>
      <c r="B16" s="19"/>
      <c r="C16" s="68" t="s">
        <v>22</v>
      </c>
      <c r="D16" s="99"/>
      <c r="E16" s="107"/>
      <c r="F16" s="71">
        <f t="shared" ref="F16:F17" si="8">$B$4</f>
        <v>8</v>
      </c>
      <c r="G16" s="103">
        <f t="shared" si="6"/>
        <v>0</v>
      </c>
      <c r="I16" s="104">
        <f>Rates!D12</f>
        <v>-1E-4</v>
      </c>
      <c r="J16" s="24">
        <f t="shared" ref="J16:J17" si="9">$B$4</f>
        <v>8</v>
      </c>
      <c r="K16" s="103">
        <f t="shared" si="7"/>
        <v>-8.0000000000000004E-4</v>
      </c>
      <c r="M16" s="122">
        <f t="shared" si="2"/>
        <v>-8.0000000000000004E-4</v>
      </c>
      <c r="N16" s="123" t="str">
        <f t="shared" si="3"/>
        <v/>
      </c>
    </row>
    <row r="17" spans="1:14" ht="12.75" x14ac:dyDescent="0.2">
      <c r="A17" s="87" t="s">
        <v>30</v>
      </c>
      <c r="B17" s="19"/>
      <c r="C17" s="68" t="s">
        <v>22</v>
      </c>
      <c r="D17" s="99"/>
      <c r="E17" s="108">
        <f>Rates!C7</f>
        <v>1.5089999999999999E-2</v>
      </c>
      <c r="F17" s="71">
        <f t="shared" si="8"/>
        <v>8</v>
      </c>
      <c r="G17" s="103">
        <f t="shared" si="6"/>
        <v>0.12071999999999999</v>
      </c>
      <c r="I17" s="108">
        <f>Rates!D7</f>
        <v>1.494E-2</v>
      </c>
      <c r="J17" s="24">
        <f t="shared" si="9"/>
        <v>8</v>
      </c>
      <c r="K17" s="103">
        <f t="shared" si="7"/>
        <v>0.11952</v>
      </c>
      <c r="M17" s="122">
        <f t="shared" si="2"/>
        <v>-1.1999999999999927E-3</v>
      </c>
      <c r="N17" s="123">
        <f t="shared" si="3"/>
        <v>-9.9403578528826433E-3</v>
      </c>
    </row>
    <row r="18" spans="1:14" ht="12.75" x14ac:dyDescent="0.2">
      <c r="A18" s="87" t="s">
        <v>31</v>
      </c>
      <c r="B18" s="19"/>
      <c r="C18" s="68"/>
      <c r="D18" s="99"/>
      <c r="E18" s="109">
        <f>Rates!C22</f>
        <v>9.6699999999999994E-2</v>
      </c>
      <c r="F18" s="72">
        <f>$B$3*(1+$E$38)-$B$3</f>
        <v>91.733200000000124</v>
      </c>
      <c r="G18" s="103">
        <f t="shared" si="6"/>
        <v>8.8706004400000111</v>
      </c>
      <c r="I18" s="109">
        <f>E18</f>
        <v>9.6699999999999994E-2</v>
      </c>
      <c r="J18" s="73">
        <f>$B$3*(1+$E$38)-$B$3</f>
        <v>91.733200000000124</v>
      </c>
      <c r="K18" s="103">
        <f t="shared" si="7"/>
        <v>8.8706004400000111</v>
      </c>
      <c r="M18" s="122">
        <f t="shared" si="2"/>
        <v>0</v>
      </c>
      <c r="N18" s="123">
        <f t="shared" si="3"/>
        <v>0</v>
      </c>
    </row>
    <row r="19" spans="1:14" ht="25.5" x14ac:dyDescent="0.2">
      <c r="A19" s="92" t="s">
        <v>32</v>
      </c>
      <c r="B19" s="93"/>
      <c r="C19" s="94"/>
      <c r="D19" s="93"/>
      <c r="E19" s="110"/>
      <c r="F19" s="90"/>
      <c r="G19" s="106">
        <f>SUM(G14:G18)+G13</f>
        <v>91.176520440000033</v>
      </c>
      <c r="H19" s="98"/>
      <c r="I19" s="110"/>
      <c r="J19" s="90"/>
      <c r="K19" s="106">
        <f>SUM(K14:K18)+K13</f>
        <v>120.76812044000003</v>
      </c>
      <c r="L19" s="98"/>
      <c r="M19" s="124">
        <f t="shared" si="2"/>
        <v>29.5916</v>
      </c>
      <c r="N19" s="125">
        <f t="shared" si="3"/>
        <v>0.32455285480512674</v>
      </c>
    </row>
    <row r="20" spans="1:14" ht="12.75" x14ac:dyDescent="0.2">
      <c r="A20" s="31" t="s">
        <v>33</v>
      </c>
      <c r="B20" s="29"/>
      <c r="C20" s="69" t="s">
        <v>22</v>
      </c>
      <c r="D20" s="96"/>
      <c r="E20" s="104">
        <f>Rates!C13</f>
        <v>2.6676000000000002</v>
      </c>
      <c r="F20" s="74">
        <f t="shared" ref="F20:F21" si="10">$B$4</f>
        <v>8</v>
      </c>
      <c r="G20" s="103">
        <f t="shared" ref="G20:G21" si="11">F20*E20</f>
        <v>21.340800000000002</v>
      </c>
      <c r="I20" s="104">
        <f>Rates!D13</f>
        <v>2.9539</v>
      </c>
      <c r="J20" s="24">
        <f t="shared" ref="J20:J21" si="12">$B$4</f>
        <v>8</v>
      </c>
      <c r="K20" s="103">
        <f t="shared" ref="K20:K21" si="13">J20*I20</f>
        <v>23.6312</v>
      </c>
      <c r="M20" s="122">
        <f t="shared" si="2"/>
        <v>2.2903999999999982</v>
      </c>
      <c r="N20" s="123">
        <f t="shared" si="3"/>
        <v>0.10732493627230461</v>
      </c>
    </row>
    <row r="21" spans="1:14" ht="25.5" x14ac:dyDescent="0.2">
      <c r="A21" s="95" t="s">
        <v>34</v>
      </c>
      <c r="B21" s="96"/>
      <c r="C21" s="97" t="s">
        <v>22</v>
      </c>
      <c r="D21" s="96"/>
      <c r="E21" s="104">
        <f>Rates!C14</f>
        <v>1.6015999999999999</v>
      </c>
      <c r="F21" s="74">
        <f t="shared" si="10"/>
        <v>8</v>
      </c>
      <c r="G21" s="103">
        <f t="shared" si="11"/>
        <v>12.812799999999999</v>
      </c>
      <c r="I21" s="104">
        <f>Rates!D14</f>
        <v>1.6878</v>
      </c>
      <c r="J21" s="24">
        <f t="shared" si="12"/>
        <v>8</v>
      </c>
      <c r="K21" s="103">
        <f t="shared" si="13"/>
        <v>13.5024</v>
      </c>
      <c r="M21" s="122">
        <f t="shared" si="2"/>
        <v>0.68960000000000043</v>
      </c>
      <c r="N21" s="123">
        <f t="shared" si="3"/>
        <v>5.3821178821178858E-2</v>
      </c>
    </row>
    <row r="22" spans="1:14" ht="25.5" x14ac:dyDescent="0.2">
      <c r="A22" s="92" t="s">
        <v>35</v>
      </c>
      <c r="B22" s="88"/>
      <c r="C22" s="89"/>
      <c r="D22" s="88"/>
      <c r="E22" s="110"/>
      <c r="F22" s="90"/>
      <c r="G22" s="106">
        <f>SUM(G19:G21)</f>
        <v>125.33012044000003</v>
      </c>
      <c r="H22" s="98"/>
      <c r="I22" s="110"/>
      <c r="J22" s="90"/>
      <c r="K22" s="106">
        <f>SUM(K19:K21)</f>
        <v>157.90172044000002</v>
      </c>
      <c r="L22" s="98"/>
      <c r="M22" s="124">
        <f t="shared" si="2"/>
        <v>32.571599999999989</v>
      </c>
      <c r="N22" s="125">
        <f t="shared" si="3"/>
        <v>0.25988644936787697</v>
      </c>
    </row>
    <row r="23" spans="1:14" ht="25.5" x14ac:dyDescent="0.2">
      <c r="A23" s="25" t="s">
        <v>36</v>
      </c>
      <c r="B23" s="19"/>
      <c r="C23" s="68" t="s">
        <v>28</v>
      </c>
      <c r="D23" s="99"/>
      <c r="E23" s="111">
        <f>Rates!C17</f>
        <v>3.3999999999999998E-3</v>
      </c>
      <c r="F23" s="27">
        <f>F18+$B$3</f>
        <v>2805.7332000000001</v>
      </c>
      <c r="G23" s="103">
        <f t="shared" ref="G23:G25" si="14">F23*E23</f>
        <v>9.5394928799999992</v>
      </c>
      <c r="I23" s="111">
        <f>Rates!D17</f>
        <v>3.3999999999999998E-3</v>
      </c>
      <c r="J23" s="27">
        <f>J18+$B$3</f>
        <v>2805.7332000000001</v>
      </c>
      <c r="K23" s="103">
        <f t="shared" ref="K23:K25" si="15">J23*I23</f>
        <v>9.5394928799999992</v>
      </c>
      <c r="M23" s="122">
        <f t="shared" si="2"/>
        <v>0</v>
      </c>
      <c r="N23" s="123">
        <f t="shared" si="3"/>
        <v>0</v>
      </c>
    </row>
    <row r="24" spans="1:14" ht="25.5" x14ac:dyDescent="0.2">
      <c r="A24" s="25" t="s">
        <v>37</v>
      </c>
      <c r="B24" s="19"/>
      <c r="C24" s="68" t="s">
        <v>28</v>
      </c>
      <c r="D24" s="99"/>
      <c r="E24" s="111">
        <f>Rates!C18</f>
        <v>5.0000000000000001E-4</v>
      </c>
      <c r="F24" s="27">
        <f>F18+$B$3</f>
        <v>2805.7332000000001</v>
      </c>
      <c r="G24" s="103">
        <f t="shared" si="14"/>
        <v>1.4028666000000001</v>
      </c>
      <c r="I24" s="111">
        <f>Rates!D18</f>
        <v>5.0000000000000001E-4</v>
      </c>
      <c r="J24" s="27">
        <f>J18+$B$3</f>
        <v>2805.7332000000001</v>
      </c>
      <c r="K24" s="103">
        <f t="shared" si="15"/>
        <v>1.4028666000000001</v>
      </c>
      <c r="M24" s="122">
        <f t="shared" si="2"/>
        <v>0</v>
      </c>
      <c r="N24" s="123">
        <f t="shared" si="3"/>
        <v>0</v>
      </c>
    </row>
    <row r="25" spans="1:14" ht="12.75" x14ac:dyDescent="0.2">
      <c r="A25" s="19" t="s">
        <v>38</v>
      </c>
      <c r="B25" s="19"/>
      <c r="C25" s="68" t="s">
        <v>20</v>
      </c>
      <c r="D25" s="99"/>
      <c r="E25" s="111">
        <f>Rates!C19</f>
        <v>0.25</v>
      </c>
      <c r="F25" s="21">
        <v>1</v>
      </c>
      <c r="G25" s="103">
        <f t="shared" si="14"/>
        <v>0.25</v>
      </c>
      <c r="I25" s="111">
        <f>Rates!D19</f>
        <v>0.25</v>
      </c>
      <c r="J25" s="21">
        <v>1</v>
      </c>
      <c r="K25" s="103">
        <f t="shared" si="15"/>
        <v>0.25</v>
      </c>
      <c r="M25" s="122">
        <f t="shared" si="2"/>
        <v>0</v>
      </c>
      <c r="N25" s="123">
        <f t="shared" si="3"/>
        <v>0</v>
      </c>
    </row>
    <row r="26" spans="1:14" ht="12.75" x14ac:dyDescent="0.2">
      <c r="A26" s="92" t="s">
        <v>39</v>
      </c>
      <c r="B26" s="88"/>
      <c r="C26" s="89"/>
      <c r="D26" s="88"/>
      <c r="E26" s="110"/>
      <c r="F26" s="90"/>
      <c r="G26" s="106">
        <f>SUM(G23:G25)</f>
        <v>11.192359479999999</v>
      </c>
      <c r="H26" s="98"/>
      <c r="I26" s="110"/>
      <c r="J26" s="90"/>
      <c r="K26" s="106">
        <f>SUM(K23:K25)</f>
        <v>11.192359479999999</v>
      </c>
      <c r="L26" s="91"/>
      <c r="M26" s="124">
        <f t="shared" si="2"/>
        <v>0</v>
      </c>
      <c r="N26" s="125">
        <f t="shared" si="3"/>
        <v>0</v>
      </c>
    </row>
    <row r="27" spans="1:14" ht="12.75" x14ac:dyDescent="0.2">
      <c r="A27" s="19" t="s">
        <v>40</v>
      </c>
      <c r="B27" s="19"/>
      <c r="C27" s="26"/>
      <c r="D27" s="99"/>
      <c r="E27" s="111">
        <f>Rates!C22</f>
        <v>9.6699999999999994E-2</v>
      </c>
      <c r="F27" s="24">
        <f>$B$3</f>
        <v>2714</v>
      </c>
      <c r="G27" s="103">
        <f>F27*E27</f>
        <v>262.44380000000001</v>
      </c>
      <c r="I27" s="111">
        <f>E27</f>
        <v>9.6699999999999994E-2</v>
      </c>
      <c r="J27" s="24">
        <f>$B$3</f>
        <v>2714</v>
      </c>
      <c r="K27" s="103">
        <f>J27*I27</f>
        <v>262.44380000000001</v>
      </c>
      <c r="M27" s="122">
        <f t="shared" si="2"/>
        <v>0</v>
      </c>
      <c r="N27" s="123">
        <f t="shared" si="3"/>
        <v>0</v>
      </c>
    </row>
    <row r="28" spans="1:14" ht="12.75" x14ac:dyDescent="0.2">
      <c r="A28" s="31" t="s">
        <v>41</v>
      </c>
      <c r="B28" s="19"/>
      <c r="C28" s="26"/>
      <c r="D28" s="99"/>
      <c r="E28" s="111"/>
      <c r="F28" s="32"/>
      <c r="G28" s="103"/>
      <c r="I28" s="111"/>
      <c r="J28" s="32"/>
      <c r="K28" s="103"/>
      <c r="M28" s="122">
        <f t="shared" si="2"/>
        <v>0</v>
      </c>
      <c r="N28" s="123" t="str">
        <f t="shared" si="3"/>
        <v/>
      </c>
    </row>
    <row r="29" spans="1:14" ht="12.75" x14ac:dyDescent="0.2">
      <c r="A29" s="19"/>
      <c r="B29" s="19"/>
      <c r="C29" s="26"/>
      <c r="D29" s="99"/>
      <c r="E29" s="111"/>
      <c r="F29" s="32"/>
      <c r="G29" s="103"/>
      <c r="I29" s="111"/>
      <c r="J29" s="32"/>
      <c r="K29" s="103"/>
      <c r="M29" s="122">
        <f t="shared" si="2"/>
        <v>0</v>
      </c>
      <c r="N29" s="123" t="str">
        <f t="shared" si="3"/>
        <v/>
      </c>
    </row>
    <row r="30" spans="1:14" ht="12.75" x14ac:dyDescent="0.2">
      <c r="A30" s="19"/>
      <c r="B30" s="19"/>
      <c r="C30" s="26"/>
      <c r="D30" s="99"/>
      <c r="E30" s="112"/>
      <c r="F30" s="113"/>
      <c r="G30" s="114"/>
      <c r="I30" s="112"/>
      <c r="J30" s="113"/>
      <c r="K30" s="114"/>
      <c r="M30" s="126">
        <f t="shared" si="2"/>
        <v>0</v>
      </c>
      <c r="N30" s="127" t="str">
        <f t="shared" si="3"/>
        <v/>
      </c>
    </row>
    <row r="31" spans="1:14" ht="12.75" x14ac:dyDescent="0.2">
      <c r="A31" s="33"/>
      <c r="B31" s="34"/>
      <c r="C31" s="34"/>
      <c r="D31" s="34"/>
      <c r="E31" s="100"/>
      <c r="F31" s="101"/>
      <c r="G31" s="102"/>
      <c r="I31" s="119"/>
      <c r="J31" s="101"/>
      <c r="K31" s="102"/>
      <c r="M31" s="35"/>
      <c r="N31" s="36" t="str">
        <f t="shared" si="3"/>
        <v/>
      </c>
    </row>
    <row r="32" spans="1:14" ht="12.75" x14ac:dyDescent="0.2">
      <c r="A32" s="37" t="s">
        <v>42</v>
      </c>
      <c r="B32" s="38"/>
      <c r="C32" s="38"/>
      <c r="D32" s="39"/>
      <c r="E32" s="40"/>
      <c r="F32" s="41"/>
      <c r="G32" s="42">
        <f>SUM(G26,G22,G27)</f>
        <v>398.96627992000003</v>
      </c>
      <c r="I32" s="40"/>
      <c r="J32" s="41"/>
      <c r="K32" s="42">
        <f>SUM(K26,K22,K27)</f>
        <v>431.53787992000002</v>
      </c>
      <c r="M32" s="43">
        <f t="shared" ref="M32:M36" si="16">K32-G32</f>
        <v>32.571599999999989</v>
      </c>
      <c r="N32" s="44">
        <f t="shared" si="3"/>
        <v>8.1639982222385277E-2</v>
      </c>
    </row>
    <row r="33" spans="1:14" ht="12.75" x14ac:dyDescent="0.2">
      <c r="A33" s="45" t="s">
        <v>43</v>
      </c>
      <c r="B33" s="19"/>
      <c r="C33" s="19"/>
      <c r="D33" s="20"/>
      <c r="E33" s="46">
        <v>0.13</v>
      </c>
      <c r="F33" s="30"/>
      <c r="G33" s="22">
        <f>G32*E33</f>
        <v>51.865616389600007</v>
      </c>
      <c r="I33" s="46">
        <v>0.13</v>
      </c>
      <c r="J33" s="30"/>
      <c r="K33" s="22">
        <f>K32*I33</f>
        <v>56.099924389600005</v>
      </c>
      <c r="M33" s="22">
        <f t="shared" si="16"/>
        <v>4.2343079999999986</v>
      </c>
      <c r="N33" s="23">
        <f t="shared" si="3"/>
        <v>8.1639982222385277E-2</v>
      </c>
    </row>
    <row r="34" spans="1:14" ht="12.75" x14ac:dyDescent="0.2">
      <c r="A34" s="47" t="s">
        <v>44</v>
      </c>
      <c r="B34" s="19"/>
      <c r="C34" s="19"/>
      <c r="D34" s="20"/>
      <c r="E34" s="48"/>
      <c r="F34" s="30"/>
      <c r="G34" s="22">
        <f>G32+G33</f>
        <v>450.83189630960004</v>
      </c>
      <c r="I34" s="48"/>
      <c r="J34" s="30"/>
      <c r="K34" s="22">
        <f>K32+K33</f>
        <v>487.63780430960003</v>
      </c>
      <c r="M34" s="22">
        <f t="shared" si="16"/>
        <v>36.805907999999988</v>
      </c>
      <c r="N34" s="23">
        <f t="shared" si="3"/>
        <v>8.1639982222385277E-2</v>
      </c>
    </row>
    <row r="35" spans="1:14" ht="12.75" x14ac:dyDescent="0.2">
      <c r="A35" s="49" t="s">
        <v>45</v>
      </c>
      <c r="B35" s="50"/>
      <c r="C35" s="50"/>
      <c r="D35" s="20"/>
      <c r="E35" s="51">
        <v>0.17</v>
      </c>
      <c r="F35" s="30"/>
      <c r="G35" s="52"/>
      <c r="I35" s="51">
        <v>0.17</v>
      </c>
      <c r="J35" s="30"/>
      <c r="K35" s="52"/>
      <c r="M35" s="53">
        <f t="shared" si="16"/>
        <v>0</v>
      </c>
      <c r="N35" s="54" t="str">
        <f t="shared" si="3"/>
        <v/>
      </c>
    </row>
    <row r="36" spans="1:14" ht="12.75" x14ac:dyDescent="0.2">
      <c r="A36" s="55" t="s">
        <v>46</v>
      </c>
      <c r="B36" s="56"/>
      <c r="C36" s="56"/>
      <c r="D36" s="57"/>
      <c r="E36" s="58"/>
      <c r="F36" s="59"/>
      <c r="G36" s="60">
        <f>G34-G35</f>
        <v>450.83189630960004</v>
      </c>
      <c r="I36" s="58"/>
      <c r="J36" s="59"/>
      <c r="K36" s="60">
        <f>K34-K35</f>
        <v>487.63780430960003</v>
      </c>
      <c r="M36" s="61">
        <f t="shared" si="16"/>
        <v>36.805907999999988</v>
      </c>
      <c r="N36" s="62">
        <f t="shared" si="3"/>
        <v>8.1639982222385277E-2</v>
      </c>
    </row>
    <row r="38" spans="1:14" ht="12.75" x14ac:dyDescent="0.2">
      <c r="A38" s="2" t="s">
        <v>47</v>
      </c>
      <c r="E38" s="63">
        <v>3.3799999999999997E-2</v>
      </c>
    </row>
  </sheetData>
  <mergeCells count="7">
    <mergeCell ref="M7:M8"/>
    <mergeCell ref="N7:N8"/>
    <mergeCell ref="A1:J1"/>
    <mergeCell ref="M1:N4"/>
    <mergeCell ref="E6:G6"/>
    <mergeCell ref="I6:K6"/>
    <mergeCell ref="M6:N6"/>
  </mergeCells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38"/>
  <sheetViews>
    <sheetView workbookViewId="0">
      <pane ySplit="8" topLeftCell="A18" activePane="bottomLeft" state="frozen"/>
      <selection pane="bottomLeft" activeCell="A9" sqref="A9:N36"/>
    </sheetView>
  </sheetViews>
  <sheetFormatPr defaultColWidth="12.5703125" defaultRowHeight="15.75" customHeight="1" x14ac:dyDescent="0.2"/>
  <cols>
    <col min="1" max="1" width="31.5703125" customWidth="1"/>
    <col min="3" max="3" width="11.42578125" customWidth="1"/>
    <col min="4" max="4" width="4.5703125" customWidth="1"/>
    <col min="8" max="8" width="4.28515625" customWidth="1"/>
    <col min="12" max="12" width="4" customWidth="1"/>
    <col min="15" max="15" width="15.5703125" customWidth="1"/>
  </cols>
  <sheetData>
    <row r="1" spans="1:14" ht="33.75" customHeight="1" x14ac:dyDescent="0.2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M1" s="134" t="s">
        <v>70</v>
      </c>
      <c r="N1" s="135"/>
    </row>
    <row r="2" spans="1:14" ht="12.75" x14ac:dyDescent="0.2">
      <c r="A2" s="2" t="s">
        <v>1</v>
      </c>
      <c r="B2" s="1" t="s">
        <v>48</v>
      </c>
      <c r="C2" s="1"/>
      <c r="I2" s="64"/>
      <c r="M2" s="135"/>
      <c r="N2" s="135"/>
    </row>
    <row r="3" spans="1:14" ht="12.75" x14ac:dyDescent="0.2">
      <c r="A3" s="3" t="s">
        <v>49</v>
      </c>
      <c r="B3" s="4">
        <v>17860</v>
      </c>
      <c r="C3" s="5" t="s">
        <v>4</v>
      </c>
      <c r="D3" s="65"/>
      <c r="I3" s="64"/>
      <c r="M3" s="135"/>
      <c r="N3" s="135"/>
    </row>
    <row r="4" spans="1:14" ht="12.75" x14ac:dyDescent="0.2">
      <c r="A4" s="3" t="s">
        <v>5</v>
      </c>
      <c r="B4" s="4">
        <v>50</v>
      </c>
      <c r="C4" s="5" t="s">
        <v>6</v>
      </c>
      <c r="D4" s="66"/>
      <c r="M4" s="135"/>
      <c r="N4" s="135"/>
    </row>
    <row r="5" spans="1:14" ht="12.75" x14ac:dyDescent="0.2">
      <c r="A5" s="2" t="s">
        <v>7</v>
      </c>
      <c r="B5" s="7">
        <v>262</v>
      </c>
      <c r="C5" s="3" t="s">
        <v>8</v>
      </c>
      <c r="D5" s="6"/>
    </row>
    <row r="6" spans="1:14" ht="12.75" x14ac:dyDescent="0.2">
      <c r="E6" s="136" t="s">
        <v>50</v>
      </c>
      <c r="F6" s="137"/>
      <c r="G6" s="138"/>
      <c r="I6" s="136" t="s">
        <v>10</v>
      </c>
      <c r="J6" s="137"/>
      <c r="K6" s="138"/>
      <c r="M6" s="136" t="s">
        <v>11</v>
      </c>
      <c r="N6" s="138"/>
    </row>
    <row r="7" spans="1:14" ht="25.5" x14ac:dyDescent="0.2">
      <c r="A7" s="8"/>
      <c r="B7" s="8"/>
      <c r="C7" s="9" t="s">
        <v>12</v>
      </c>
      <c r="D7" s="10"/>
      <c r="E7" s="11" t="s">
        <v>13</v>
      </c>
      <c r="F7" s="12" t="s">
        <v>14</v>
      </c>
      <c r="G7" s="13" t="s">
        <v>15</v>
      </c>
      <c r="I7" s="11" t="s">
        <v>13</v>
      </c>
      <c r="J7" s="12" t="s">
        <v>14</v>
      </c>
      <c r="K7" s="13" t="s">
        <v>15</v>
      </c>
      <c r="M7" s="130" t="s">
        <v>16</v>
      </c>
      <c r="N7" s="130" t="s">
        <v>17</v>
      </c>
    </row>
    <row r="8" spans="1:14" ht="12.75" x14ac:dyDescent="0.2">
      <c r="A8" s="8"/>
      <c r="B8" s="8"/>
      <c r="C8" s="14"/>
      <c r="D8" s="10"/>
      <c r="E8" s="15" t="s">
        <v>18</v>
      </c>
      <c r="F8" s="16"/>
      <c r="G8" s="17" t="s">
        <v>18</v>
      </c>
      <c r="I8" s="15" t="s">
        <v>18</v>
      </c>
      <c r="J8" s="16"/>
      <c r="K8" s="17" t="s">
        <v>18</v>
      </c>
      <c r="M8" s="131"/>
      <c r="N8" s="131"/>
    </row>
    <row r="9" spans="1:14" ht="12.75" x14ac:dyDescent="0.2">
      <c r="A9" s="19" t="s">
        <v>19</v>
      </c>
      <c r="B9" s="19"/>
      <c r="C9" s="68" t="s">
        <v>20</v>
      </c>
      <c r="D9" s="99"/>
      <c r="E9" s="116">
        <f>Rates!C4</f>
        <v>1.01</v>
      </c>
      <c r="F9" s="117">
        <f>B5</f>
        <v>262</v>
      </c>
      <c r="G9" s="118">
        <f t="shared" ref="G9:G12" si="0">F9*E9</f>
        <v>264.62</v>
      </c>
      <c r="I9" s="116">
        <f>Rates!D4</f>
        <v>1.05</v>
      </c>
      <c r="J9" s="117">
        <f>B5</f>
        <v>262</v>
      </c>
      <c r="K9" s="118">
        <f t="shared" ref="K9:K12" si="1">J9*I9</f>
        <v>275.10000000000002</v>
      </c>
      <c r="M9" s="120">
        <f t="shared" ref="M9:M25" si="2">K9-G9</f>
        <v>10.480000000000018</v>
      </c>
      <c r="N9" s="121">
        <f t="shared" ref="N9:N25" si="3">IF((G9)=0,"",(M9/G9))</f>
        <v>3.9603960396039674E-2</v>
      </c>
    </row>
    <row r="10" spans="1:14" ht="12.75" x14ac:dyDescent="0.2">
      <c r="A10" s="19" t="s">
        <v>21</v>
      </c>
      <c r="B10" s="19"/>
      <c r="C10" s="68" t="s">
        <v>22</v>
      </c>
      <c r="D10" s="99"/>
      <c r="E10" s="104">
        <f>Rates!C5</f>
        <v>6.9763000000000002</v>
      </c>
      <c r="F10" s="24">
        <f t="shared" ref="F10:F12" si="4">$B$4</f>
        <v>50</v>
      </c>
      <c r="G10" s="103">
        <f t="shared" si="0"/>
        <v>348.815</v>
      </c>
      <c r="I10" s="104">
        <f>Rates!D5</f>
        <v>7.2934000000000001</v>
      </c>
      <c r="J10" s="24">
        <f t="shared" ref="J10:J12" si="5">F10</f>
        <v>50</v>
      </c>
      <c r="K10" s="103">
        <f t="shared" si="1"/>
        <v>364.67</v>
      </c>
      <c r="M10" s="122">
        <f t="shared" si="2"/>
        <v>15.855000000000018</v>
      </c>
      <c r="N10" s="123">
        <f t="shared" si="3"/>
        <v>4.5453893897911553E-2</v>
      </c>
    </row>
    <row r="11" spans="1:14" ht="12.75" x14ac:dyDescent="0.2">
      <c r="A11" s="19" t="s">
        <v>23</v>
      </c>
      <c r="B11" s="19"/>
      <c r="C11" s="68" t="s">
        <v>22</v>
      </c>
      <c r="D11" s="99"/>
      <c r="E11" s="104">
        <f>Rates!C10</f>
        <v>-3.8300000000000001E-2</v>
      </c>
      <c r="F11" s="24">
        <f t="shared" si="4"/>
        <v>50</v>
      </c>
      <c r="G11" s="103">
        <f t="shared" si="0"/>
        <v>-1.915</v>
      </c>
      <c r="I11" s="104">
        <f>Rates!D10</f>
        <v>1.9737</v>
      </c>
      <c r="J11" s="24">
        <f t="shared" si="5"/>
        <v>50</v>
      </c>
      <c r="K11" s="103">
        <f t="shared" si="1"/>
        <v>98.685000000000002</v>
      </c>
      <c r="M11" s="122">
        <f t="shared" si="2"/>
        <v>100.60000000000001</v>
      </c>
      <c r="N11" s="123">
        <f t="shared" si="3"/>
        <v>-52.532637075718021</v>
      </c>
    </row>
    <row r="12" spans="1:14" ht="25.5" x14ac:dyDescent="0.2">
      <c r="A12" s="86" t="s">
        <v>24</v>
      </c>
      <c r="B12" s="19"/>
      <c r="C12" s="68" t="s">
        <v>22</v>
      </c>
      <c r="D12" s="99"/>
      <c r="E12" s="104">
        <f>Rates!C9</f>
        <v>-0.30220000000000002</v>
      </c>
      <c r="F12" s="24">
        <f t="shared" si="4"/>
        <v>50</v>
      </c>
      <c r="G12" s="103">
        <f t="shared" si="0"/>
        <v>-15.110000000000001</v>
      </c>
      <c r="I12" s="107"/>
      <c r="J12" s="24">
        <f t="shared" si="5"/>
        <v>50</v>
      </c>
      <c r="K12" s="103">
        <f t="shared" si="1"/>
        <v>0</v>
      </c>
      <c r="M12" s="122">
        <f t="shared" si="2"/>
        <v>15.110000000000001</v>
      </c>
      <c r="N12" s="123">
        <f t="shared" si="3"/>
        <v>-1</v>
      </c>
    </row>
    <row r="13" spans="1:14" ht="12.75" x14ac:dyDescent="0.2">
      <c r="A13" s="85" t="s">
        <v>25</v>
      </c>
      <c r="B13" s="88"/>
      <c r="C13" s="89"/>
      <c r="D13" s="88"/>
      <c r="E13" s="105"/>
      <c r="F13" s="90"/>
      <c r="G13" s="106">
        <f>SUM(G9:G12)</f>
        <v>596.41</v>
      </c>
      <c r="H13" s="98"/>
      <c r="I13" s="105"/>
      <c r="J13" s="90"/>
      <c r="K13" s="106">
        <f>SUM(K9:K12)</f>
        <v>738.45499999999993</v>
      </c>
      <c r="L13" s="98"/>
      <c r="M13" s="124">
        <f t="shared" si="2"/>
        <v>142.04499999999996</v>
      </c>
      <c r="N13" s="125">
        <f t="shared" si="3"/>
        <v>0.23816669740614671</v>
      </c>
    </row>
    <row r="14" spans="1:14" ht="25.5" x14ac:dyDescent="0.2">
      <c r="A14" s="86" t="s">
        <v>26</v>
      </c>
      <c r="B14" s="19"/>
      <c r="C14" s="68" t="s">
        <v>22</v>
      </c>
      <c r="D14" s="99"/>
      <c r="E14" s="104">
        <f>Rates!C8</f>
        <v>-0.60619999999999996</v>
      </c>
      <c r="F14" s="24">
        <f>$B$4</f>
        <v>50</v>
      </c>
      <c r="G14" s="103">
        <f t="shared" ref="G14:G18" si="6">F14*E14</f>
        <v>-30.31</v>
      </c>
      <c r="I14" s="104">
        <f>Rates!D8</f>
        <v>0.30170000000000002</v>
      </c>
      <c r="J14" s="24">
        <f>$B$4</f>
        <v>50</v>
      </c>
      <c r="K14" s="103">
        <f t="shared" ref="K14:K18" si="7">J14*I14</f>
        <v>15.085000000000001</v>
      </c>
      <c r="M14" s="122">
        <f t="shared" si="2"/>
        <v>45.394999999999996</v>
      </c>
      <c r="N14" s="123">
        <f t="shared" si="3"/>
        <v>-1.497690531177829</v>
      </c>
    </row>
    <row r="15" spans="1:14" ht="12.75" x14ac:dyDescent="0.2">
      <c r="A15" s="86" t="s">
        <v>27</v>
      </c>
      <c r="B15" s="19"/>
      <c r="C15" s="68" t="s">
        <v>28</v>
      </c>
      <c r="D15" s="99"/>
      <c r="E15" s="104">
        <f>Rates!C11</f>
        <v>5.9999999999999995E-4</v>
      </c>
      <c r="F15" s="24">
        <f>$B$3</f>
        <v>17860</v>
      </c>
      <c r="G15" s="103">
        <f t="shared" si="6"/>
        <v>10.715999999999999</v>
      </c>
      <c r="I15" s="104">
        <f>E15</f>
        <v>5.9999999999999995E-4</v>
      </c>
      <c r="J15" s="24">
        <f>$B$3</f>
        <v>17860</v>
      </c>
      <c r="K15" s="103">
        <f t="shared" si="7"/>
        <v>10.715999999999999</v>
      </c>
      <c r="M15" s="122">
        <f t="shared" si="2"/>
        <v>0</v>
      </c>
      <c r="N15" s="123">
        <f t="shared" si="3"/>
        <v>0</v>
      </c>
    </row>
    <row r="16" spans="1:14" ht="38.25" x14ac:dyDescent="0.2">
      <c r="A16" s="86" t="s">
        <v>29</v>
      </c>
      <c r="B16" s="19"/>
      <c r="C16" s="68" t="s">
        <v>22</v>
      </c>
      <c r="D16" s="99"/>
      <c r="E16" s="107"/>
      <c r="F16" s="71">
        <f t="shared" ref="F16:F17" si="8">$B$4</f>
        <v>50</v>
      </c>
      <c r="G16" s="103">
        <f t="shared" si="6"/>
        <v>0</v>
      </c>
      <c r="I16" s="104">
        <f>Rates!D12</f>
        <v>-1E-4</v>
      </c>
      <c r="J16" s="24">
        <f t="shared" ref="J16:J17" si="9">$B$4</f>
        <v>50</v>
      </c>
      <c r="K16" s="103">
        <f t="shared" si="7"/>
        <v>-5.0000000000000001E-3</v>
      </c>
      <c r="M16" s="122">
        <f t="shared" si="2"/>
        <v>-5.0000000000000001E-3</v>
      </c>
      <c r="N16" s="123" t="str">
        <f t="shared" si="3"/>
        <v/>
      </c>
    </row>
    <row r="17" spans="1:14" ht="12.75" x14ac:dyDescent="0.2">
      <c r="A17" s="87" t="s">
        <v>30</v>
      </c>
      <c r="B17" s="19"/>
      <c r="C17" s="68" t="s">
        <v>22</v>
      </c>
      <c r="D17" s="99"/>
      <c r="E17" s="108">
        <f>Rates!C7</f>
        <v>1.5089999999999999E-2</v>
      </c>
      <c r="F17" s="71">
        <f t="shared" si="8"/>
        <v>50</v>
      </c>
      <c r="G17" s="103">
        <f t="shared" si="6"/>
        <v>0.75449999999999995</v>
      </c>
      <c r="I17" s="108">
        <f>Rates!D7</f>
        <v>1.494E-2</v>
      </c>
      <c r="J17" s="24">
        <f t="shared" si="9"/>
        <v>50</v>
      </c>
      <c r="K17" s="103">
        <f t="shared" si="7"/>
        <v>0.747</v>
      </c>
      <c r="M17" s="122">
        <f t="shared" si="2"/>
        <v>-7.4999999999999512E-3</v>
      </c>
      <c r="N17" s="123">
        <f t="shared" si="3"/>
        <v>-9.9403578528826399E-3</v>
      </c>
    </row>
    <row r="18" spans="1:14" ht="12.75" x14ac:dyDescent="0.2">
      <c r="A18" s="87" t="s">
        <v>31</v>
      </c>
      <c r="B18" s="19"/>
      <c r="C18" s="68"/>
      <c r="D18" s="99"/>
      <c r="E18" s="109">
        <f>Rates!C22</f>
        <v>9.6699999999999994E-2</v>
      </c>
      <c r="F18" s="72">
        <f>$B$3*(1+$E$38)-$B$3</f>
        <v>603.66800000000148</v>
      </c>
      <c r="G18" s="103">
        <f t="shared" si="6"/>
        <v>58.374695600000138</v>
      </c>
      <c r="I18" s="109">
        <f>E18</f>
        <v>9.6699999999999994E-2</v>
      </c>
      <c r="J18" s="73">
        <f>$B$3*(1+$E$38)-$B$3</f>
        <v>603.66800000000148</v>
      </c>
      <c r="K18" s="103">
        <f t="shared" si="7"/>
        <v>58.374695600000138</v>
      </c>
      <c r="M18" s="122">
        <f t="shared" si="2"/>
        <v>0</v>
      </c>
      <c r="N18" s="123">
        <f t="shared" si="3"/>
        <v>0</v>
      </c>
    </row>
    <row r="19" spans="1:14" ht="25.5" x14ac:dyDescent="0.2">
      <c r="A19" s="92" t="s">
        <v>32</v>
      </c>
      <c r="B19" s="93"/>
      <c r="C19" s="94"/>
      <c r="D19" s="93"/>
      <c r="E19" s="110"/>
      <c r="F19" s="90"/>
      <c r="G19" s="106">
        <f>SUM(G14:G18)+G13</f>
        <v>635.94519560000015</v>
      </c>
      <c r="H19" s="98"/>
      <c r="I19" s="110"/>
      <c r="J19" s="90"/>
      <c r="K19" s="106">
        <f>SUM(K14:K18)+K13</f>
        <v>823.37269560000004</v>
      </c>
      <c r="L19" s="98"/>
      <c r="M19" s="124">
        <f t="shared" si="2"/>
        <v>187.4274999999999</v>
      </c>
      <c r="N19" s="125">
        <f t="shared" si="3"/>
        <v>0.29472272343085509</v>
      </c>
    </row>
    <row r="20" spans="1:14" ht="12.75" x14ac:dyDescent="0.2">
      <c r="A20" s="31" t="s">
        <v>33</v>
      </c>
      <c r="B20" s="29"/>
      <c r="C20" s="69" t="s">
        <v>22</v>
      </c>
      <c r="D20" s="96"/>
      <c r="E20" s="104">
        <f>Rates!C13</f>
        <v>2.6676000000000002</v>
      </c>
      <c r="F20" s="74">
        <f t="shared" ref="F20:F21" si="10">$B$4</f>
        <v>50</v>
      </c>
      <c r="G20" s="103">
        <f t="shared" ref="G20:G21" si="11">F20*E20</f>
        <v>133.38</v>
      </c>
      <c r="I20" s="104">
        <f>Rates!D13</f>
        <v>2.9539</v>
      </c>
      <c r="J20" s="24">
        <f t="shared" ref="J20:J21" si="12">$B$4</f>
        <v>50</v>
      </c>
      <c r="K20" s="103">
        <f t="shared" ref="K20:K21" si="13">J20*I20</f>
        <v>147.69499999999999</v>
      </c>
      <c r="M20" s="122">
        <f t="shared" si="2"/>
        <v>14.314999999999998</v>
      </c>
      <c r="N20" s="123">
        <f t="shared" si="3"/>
        <v>0.10732493627230467</v>
      </c>
    </row>
    <row r="21" spans="1:14" ht="25.5" x14ac:dyDescent="0.2">
      <c r="A21" s="95" t="s">
        <v>34</v>
      </c>
      <c r="B21" s="96"/>
      <c r="C21" s="97" t="s">
        <v>22</v>
      </c>
      <c r="D21" s="96"/>
      <c r="E21" s="104">
        <f>Rates!C14</f>
        <v>1.6015999999999999</v>
      </c>
      <c r="F21" s="74">
        <f t="shared" si="10"/>
        <v>50</v>
      </c>
      <c r="G21" s="103">
        <f t="shared" si="11"/>
        <v>80.08</v>
      </c>
      <c r="I21" s="104">
        <f>Rates!D14</f>
        <v>1.6878</v>
      </c>
      <c r="J21" s="24">
        <f t="shared" si="12"/>
        <v>50</v>
      </c>
      <c r="K21" s="103">
        <f t="shared" si="13"/>
        <v>84.39</v>
      </c>
      <c r="M21" s="122">
        <f t="shared" si="2"/>
        <v>4.3100000000000023</v>
      </c>
      <c r="N21" s="123">
        <f t="shared" si="3"/>
        <v>5.3821178821178851E-2</v>
      </c>
    </row>
    <row r="22" spans="1:14" ht="25.5" x14ac:dyDescent="0.2">
      <c r="A22" s="92" t="s">
        <v>35</v>
      </c>
      <c r="B22" s="88"/>
      <c r="C22" s="89"/>
      <c r="D22" s="88"/>
      <c r="E22" s="110"/>
      <c r="F22" s="90"/>
      <c r="G22" s="106">
        <f>SUM(G19:G21)</f>
        <v>849.40519560000018</v>
      </c>
      <c r="H22" s="98"/>
      <c r="I22" s="110"/>
      <c r="J22" s="90"/>
      <c r="K22" s="106">
        <f>SUM(K19:K21)</f>
        <v>1055.4576956000001</v>
      </c>
      <c r="L22" s="98"/>
      <c r="M22" s="124">
        <f t="shared" si="2"/>
        <v>206.0524999999999</v>
      </c>
      <c r="N22" s="125">
        <f t="shared" si="3"/>
        <v>0.24258445918081437</v>
      </c>
    </row>
    <row r="23" spans="1:14" ht="25.5" x14ac:dyDescent="0.2">
      <c r="A23" s="25" t="s">
        <v>36</v>
      </c>
      <c r="B23" s="19"/>
      <c r="C23" s="68" t="s">
        <v>28</v>
      </c>
      <c r="D23" s="99"/>
      <c r="E23" s="111">
        <f>Rates!C17</f>
        <v>3.3999999999999998E-3</v>
      </c>
      <c r="F23" s="27">
        <f>F18+$B$3</f>
        <v>18463.668000000001</v>
      </c>
      <c r="G23" s="103">
        <f t="shared" ref="G23:G25" si="14">F23*E23</f>
        <v>62.776471200000003</v>
      </c>
      <c r="I23" s="111">
        <f>Rates!D17</f>
        <v>3.3999999999999998E-3</v>
      </c>
      <c r="J23" s="27">
        <f>J18+$B$3</f>
        <v>18463.668000000001</v>
      </c>
      <c r="K23" s="103">
        <f t="shared" ref="K23:K25" si="15">J23*I23</f>
        <v>62.776471200000003</v>
      </c>
      <c r="M23" s="122">
        <f t="shared" si="2"/>
        <v>0</v>
      </c>
      <c r="N23" s="123">
        <f t="shared" si="3"/>
        <v>0</v>
      </c>
    </row>
    <row r="24" spans="1:14" ht="25.5" x14ac:dyDescent="0.2">
      <c r="A24" s="25" t="s">
        <v>37</v>
      </c>
      <c r="B24" s="19"/>
      <c r="C24" s="68" t="s">
        <v>28</v>
      </c>
      <c r="D24" s="99"/>
      <c r="E24" s="111">
        <f>Rates!C18</f>
        <v>5.0000000000000001E-4</v>
      </c>
      <c r="F24" s="27">
        <f>F18+$B$3</f>
        <v>18463.668000000001</v>
      </c>
      <c r="G24" s="103">
        <f t="shared" si="14"/>
        <v>9.231834000000001</v>
      </c>
      <c r="I24" s="111">
        <f>Rates!D18</f>
        <v>5.0000000000000001E-4</v>
      </c>
      <c r="J24" s="27">
        <f>J18+$B$3</f>
        <v>18463.668000000001</v>
      </c>
      <c r="K24" s="103">
        <f t="shared" si="15"/>
        <v>9.231834000000001</v>
      </c>
      <c r="M24" s="122">
        <f t="shared" si="2"/>
        <v>0</v>
      </c>
      <c r="N24" s="123">
        <f t="shared" si="3"/>
        <v>0</v>
      </c>
    </row>
    <row r="25" spans="1:14" ht="12.75" x14ac:dyDescent="0.2">
      <c r="A25" s="19" t="s">
        <v>38</v>
      </c>
      <c r="B25" s="19"/>
      <c r="C25" s="68" t="s">
        <v>20</v>
      </c>
      <c r="D25" s="99"/>
      <c r="E25" s="111">
        <f>Rates!C19</f>
        <v>0.25</v>
      </c>
      <c r="F25" s="21">
        <v>1</v>
      </c>
      <c r="G25" s="103">
        <f t="shared" si="14"/>
        <v>0.25</v>
      </c>
      <c r="I25" s="111">
        <f>Rates!D19</f>
        <v>0.25</v>
      </c>
      <c r="J25" s="21">
        <v>1</v>
      </c>
      <c r="K25" s="103">
        <f t="shared" si="15"/>
        <v>0.25</v>
      </c>
      <c r="M25" s="122">
        <f t="shared" si="2"/>
        <v>0</v>
      </c>
      <c r="N25" s="123">
        <f t="shared" si="3"/>
        <v>0</v>
      </c>
    </row>
    <row r="26" spans="1:14" ht="12.75" x14ac:dyDescent="0.2">
      <c r="A26" s="92" t="s">
        <v>39</v>
      </c>
      <c r="B26" s="88"/>
      <c r="C26" s="89"/>
      <c r="D26" s="88"/>
      <c r="E26" s="110"/>
      <c r="F26" s="90"/>
      <c r="G26" s="106">
        <f>SUM(G23:G25)</f>
        <v>72.258305200000009</v>
      </c>
      <c r="H26" s="98"/>
      <c r="I26" s="110"/>
      <c r="J26" s="90"/>
      <c r="K26" s="106">
        <f>SUM(K23:K25)</f>
        <v>72.258305200000009</v>
      </c>
      <c r="L26" s="91"/>
      <c r="M26" s="124"/>
      <c r="N26" s="125"/>
    </row>
    <row r="27" spans="1:14" ht="12.75" x14ac:dyDescent="0.2">
      <c r="A27" s="19" t="s">
        <v>40</v>
      </c>
      <c r="B27" s="19"/>
      <c r="C27" s="26"/>
      <c r="D27" s="99"/>
      <c r="E27" s="111">
        <f>Rates!C22</f>
        <v>9.6699999999999994E-2</v>
      </c>
      <c r="F27" s="24">
        <f>$B$3</f>
        <v>17860</v>
      </c>
      <c r="G27" s="103">
        <f>F27*E27</f>
        <v>1727.0619999999999</v>
      </c>
      <c r="I27" s="111">
        <f>E27</f>
        <v>9.6699999999999994E-2</v>
      </c>
      <c r="J27" s="24">
        <f>$B$3</f>
        <v>17860</v>
      </c>
      <c r="K27" s="103">
        <f>J27*I27</f>
        <v>1727.0619999999999</v>
      </c>
      <c r="M27" s="122">
        <f t="shared" ref="M27:M30" si="16">K27-G27</f>
        <v>0</v>
      </c>
      <c r="N27" s="123">
        <f t="shared" ref="N27:N36" si="17">IF((G27)=0,"",(M27/G27))</f>
        <v>0</v>
      </c>
    </row>
    <row r="28" spans="1:14" ht="12.75" x14ac:dyDescent="0.2">
      <c r="A28" s="31" t="s">
        <v>41</v>
      </c>
      <c r="B28" s="19"/>
      <c r="C28" s="26"/>
      <c r="D28" s="99"/>
      <c r="E28" s="111"/>
      <c r="F28" s="32"/>
      <c r="G28" s="103"/>
      <c r="I28" s="111"/>
      <c r="J28" s="32"/>
      <c r="K28" s="103"/>
      <c r="M28" s="122">
        <f t="shared" si="16"/>
        <v>0</v>
      </c>
      <c r="N28" s="123" t="str">
        <f t="shared" si="17"/>
        <v/>
      </c>
    </row>
    <row r="29" spans="1:14" ht="12.75" x14ac:dyDescent="0.2">
      <c r="A29" s="19"/>
      <c r="B29" s="19"/>
      <c r="C29" s="26"/>
      <c r="D29" s="99"/>
      <c r="E29" s="111"/>
      <c r="F29" s="32"/>
      <c r="G29" s="103"/>
      <c r="I29" s="111"/>
      <c r="J29" s="32"/>
      <c r="K29" s="103"/>
      <c r="M29" s="122">
        <f t="shared" si="16"/>
        <v>0</v>
      </c>
      <c r="N29" s="123" t="str">
        <f t="shared" si="17"/>
        <v/>
      </c>
    </row>
    <row r="30" spans="1:14" ht="12.75" x14ac:dyDescent="0.2">
      <c r="A30" s="19"/>
      <c r="B30" s="19"/>
      <c r="C30" s="26"/>
      <c r="D30" s="99"/>
      <c r="E30" s="112"/>
      <c r="F30" s="113"/>
      <c r="G30" s="114"/>
      <c r="I30" s="112"/>
      <c r="J30" s="113"/>
      <c r="K30" s="114"/>
      <c r="M30" s="126">
        <f t="shared" si="16"/>
        <v>0</v>
      </c>
      <c r="N30" s="127" t="str">
        <f t="shared" si="17"/>
        <v/>
      </c>
    </row>
    <row r="31" spans="1:14" ht="12.75" x14ac:dyDescent="0.2">
      <c r="A31" s="33"/>
      <c r="B31" s="34"/>
      <c r="C31" s="34"/>
      <c r="D31" s="34"/>
      <c r="E31" s="100"/>
      <c r="F31" s="101"/>
      <c r="G31" s="102"/>
      <c r="I31" s="119"/>
      <c r="J31" s="101"/>
      <c r="K31" s="102"/>
      <c r="M31" s="35"/>
      <c r="N31" s="36" t="str">
        <f t="shared" si="17"/>
        <v/>
      </c>
    </row>
    <row r="32" spans="1:14" ht="12.75" x14ac:dyDescent="0.2">
      <c r="A32" s="37" t="s">
        <v>42</v>
      </c>
      <c r="B32" s="38"/>
      <c r="C32" s="38"/>
      <c r="D32" s="39"/>
      <c r="E32" s="40"/>
      <c r="F32" s="41"/>
      <c r="G32" s="42">
        <f>SUM(G26,G22,G27)</f>
        <v>2648.7255008000002</v>
      </c>
      <c r="I32" s="40"/>
      <c r="J32" s="41"/>
      <c r="K32" s="42">
        <f>SUM(K26,K22,K27)</f>
        <v>2854.7780008</v>
      </c>
      <c r="M32" s="43">
        <f t="shared" ref="M32:M36" si="18">K32-G32</f>
        <v>206.05249999999978</v>
      </c>
      <c r="N32" s="44">
        <f t="shared" si="17"/>
        <v>7.7793074419287803E-2</v>
      </c>
    </row>
    <row r="33" spans="1:14" ht="12.75" x14ac:dyDescent="0.2">
      <c r="A33" s="45" t="s">
        <v>43</v>
      </c>
      <c r="B33" s="19"/>
      <c r="C33" s="19"/>
      <c r="D33" s="20"/>
      <c r="E33" s="46">
        <v>0.13</v>
      </c>
      <c r="F33" s="30"/>
      <c r="G33" s="22">
        <f>G32*E33</f>
        <v>344.33431510400004</v>
      </c>
      <c r="I33" s="46">
        <v>0.13</v>
      </c>
      <c r="J33" s="30"/>
      <c r="K33" s="22">
        <f>K32*I33</f>
        <v>371.12114010400001</v>
      </c>
      <c r="M33" s="22">
        <f t="shared" si="18"/>
        <v>26.786824999999965</v>
      </c>
      <c r="N33" s="23">
        <f t="shared" si="17"/>
        <v>7.7793074419287789E-2</v>
      </c>
    </row>
    <row r="34" spans="1:14" ht="12.75" x14ac:dyDescent="0.2">
      <c r="A34" s="47" t="s">
        <v>44</v>
      </c>
      <c r="B34" s="19"/>
      <c r="C34" s="19"/>
      <c r="D34" s="20"/>
      <c r="E34" s="48"/>
      <c r="F34" s="30"/>
      <c r="G34" s="22">
        <f>G32+G33</f>
        <v>2993.0598159040001</v>
      </c>
      <c r="I34" s="48"/>
      <c r="J34" s="30"/>
      <c r="K34" s="22">
        <f>K32+K33</f>
        <v>3225.899140904</v>
      </c>
      <c r="M34" s="22">
        <f t="shared" si="18"/>
        <v>232.83932499999992</v>
      </c>
      <c r="N34" s="23">
        <f t="shared" si="17"/>
        <v>7.7793074419287872E-2</v>
      </c>
    </row>
    <row r="35" spans="1:14" ht="12.75" x14ac:dyDescent="0.2">
      <c r="A35" s="49" t="s">
        <v>45</v>
      </c>
      <c r="B35" s="50"/>
      <c r="C35" s="50"/>
      <c r="D35" s="20"/>
      <c r="E35" s="51">
        <v>0.17</v>
      </c>
      <c r="F35" s="30"/>
      <c r="G35" s="52"/>
      <c r="I35" s="51">
        <v>0.17</v>
      </c>
      <c r="J35" s="30"/>
      <c r="K35" s="52"/>
      <c r="M35" s="53">
        <f t="shared" si="18"/>
        <v>0</v>
      </c>
      <c r="N35" s="54" t="str">
        <f t="shared" si="17"/>
        <v/>
      </c>
    </row>
    <row r="36" spans="1:14" ht="12.75" x14ac:dyDescent="0.2">
      <c r="A36" s="55" t="s">
        <v>46</v>
      </c>
      <c r="B36" s="56"/>
      <c r="C36" s="56"/>
      <c r="D36" s="57"/>
      <c r="E36" s="58"/>
      <c r="F36" s="59"/>
      <c r="G36" s="60">
        <f>G34-G35</f>
        <v>2993.0598159040001</v>
      </c>
      <c r="I36" s="58"/>
      <c r="J36" s="59"/>
      <c r="K36" s="60">
        <f>K34-K35</f>
        <v>3225.899140904</v>
      </c>
      <c r="M36" s="61">
        <f t="shared" si="18"/>
        <v>232.83932499999992</v>
      </c>
      <c r="N36" s="62">
        <f t="shared" si="17"/>
        <v>7.7793074419287872E-2</v>
      </c>
    </row>
    <row r="38" spans="1:14" ht="12.75" x14ac:dyDescent="0.2">
      <c r="A38" s="2" t="s">
        <v>47</v>
      </c>
      <c r="E38" s="63">
        <v>3.3799999999999997E-2</v>
      </c>
    </row>
  </sheetData>
  <mergeCells count="7">
    <mergeCell ref="M7:M8"/>
    <mergeCell ref="N7:N8"/>
    <mergeCell ref="A1:J1"/>
    <mergeCell ref="M1:N4"/>
    <mergeCell ref="E6:G6"/>
    <mergeCell ref="I6:K6"/>
    <mergeCell ref="M6:N6"/>
  </mergeCells>
  <pageMargins left="0.7" right="0.7" top="0.75" bottom="0.75" header="0.3" footer="0.3"/>
  <pageSetup scale="73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38"/>
  <sheetViews>
    <sheetView workbookViewId="0">
      <pane ySplit="8" topLeftCell="A9" activePane="bottomLeft" state="frozen"/>
      <selection pane="bottomLeft" activeCell="N36" sqref="A9:N36"/>
    </sheetView>
  </sheetViews>
  <sheetFormatPr defaultColWidth="12.5703125" defaultRowHeight="15.75" customHeight="1" x14ac:dyDescent="0.2"/>
  <cols>
    <col min="1" max="1" width="29.28515625" customWidth="1"/>
    <col min="3" max="3" width="14.28515625" customWidth="1"/>
    <col min="4" max="4" width="5.28515625" customWidth="1"/>
    <col min="8" max="8" width="4.28515625" customWidth="1"/>
    <col min="12" max="12" width="4" customWidth="1"/>
    <col min="15" max="15" width="16.140625" customWidth="1"/>
  </cols>
  <sheetData>
    <row r="1" spans="1:14" ht="30" customHeight="1" x14ac:dyDescent="0.2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M1" s="134" t="s">
        <v>71</v>
      </c>
      <c r="N1" s="135"/>
    </row>
    <row r="2" spans="1:14" ht="12.75" x14ac:dyDescent="0.2">
      <c r="A2" s="2" t="s">
        <v>1</v>
      </c>
      <c r="B2" s="1" t="s">
        <v>51</v>
      </c>
      <c r="C2" s="1"/>
      <c r="I2" s="64"/>
      <c r="M2" s="135"/>
      <c r="N2" s="135"/>
    </row>
    <row r="3" spans="1:14" ht="12.75" x14ac:dyDescent="0.2">
      <c r="A3" s="3" t="s">
        <v>49</v>
      </c>
      <c r="B3" s="4">
        <v>1857004</v>
      </c>
      <c r="C3" s="5" t="s">
        <v>4</v>
      </c>
      <c r="D3" s="65"/>
      <c r="I3" s="64"/>
      <c r="M3" s="135"/>
      <c r="N3" s="135"/>
    </row>
    <row r="4" spans="1:14" ht="12.75" x14ac:dyDescent="0.2">
      <c r="A4" s="3" t="s">
        <v>5</v>
      </c>
      <c r="B4" s="4">
        <v>5196</v>
      </c>
      <c r="C4" s="5" t="s">
        <v>6</v>
      </c>
      <c r="D4" s="66"/>
      <c r="M4" s="135"/>
      <c r="N4" s="135"/>
    </row>
    <row r="5" spans="1:14" ht="12.75" x14ac:dyDescent="0.2">
      <c r="A5" s="2" t="s">
        <v>7</v>
      </c>
      <c r="B5" s="70">
        <v>62025</v>
      </c>
      <c r="C5" s="3" t="s">
        <v>8</v>
      </c>
      <c r="D5" s="6"/>
    </row>
    <row r="6" spans="1:14" ht="12.75" x14ac:dyDescent="0.2">
      <c r="E6" s="136" t="s">
        <v>50</v>
      </c>
      <c r="F6" s="137"/>
      <c r="G6" s="138"/>
      <c r="I6" s="136" t="s">
        <v>10</v>
      </c>
      <c r="J6" s="137"/>
      <c r="K6" s="138"/>
      <c r="M6" s="136" t="s">
        <v>11</v>
      </c>
      <c r="N6" s="138"/>
    </row>
    <row r="7" spans="1:14" ht="12.75" x14ac:dyDescent="0.2">
      <c r="A7" s="8"/>
      <c r="B7" s="8"/>
      <c r="C7" s="9" t="s">
        <v>12</v>
      </c>
      <c r="D7" s="10"/>
      <c r="E7" s="11" t="s">
        <v>13</v>
      </c>
      <c r="F7" s="12" t="s">
        <v>14</v>
      </c>
      <c r="G7" s="13" t="s">
        <v>15</v>
      </c>
      <c r="I7" s="11" t="s">
        <v>13</v>
      </c>
      <c r="J7" s="12" t="s">
        <v>14</v>
      </c>
      <c r="K7" s="13" t="s">
        <v>15</v>
      </c>
      <c r="M7" s="130" t="s">
        <v>16</v>
      </c>
      <c r="N7" s="130" t="s">
        <v>17</v>
      </c>
    </row>
    <row r="8" spans="1:14" ht="12.75" x14ac:dyDescent="0.2">
      <c r="A8" s="8"/>
      <c r="B8" s="8"/>
      <c r="C8" s="14"/>
      <c r="D8" s="10"/>
      <c r="E8" s="11" t="s">
        <v>18</v>
      </c>
      <c r="F8" s="10"/>
      <c r="G8" s="115" t="s">
        <v>18</v>
      </c>
      <c r="I8" s="11" t="s">
        <v>18</v>
      </c>
      <c r="J8" s="10"/>
      <c r="K8" s="115" t="s">
        <v>18</v>
      </c>
      <c r="M8" s="139"/>
      <c r="N8" s="139"/>
    </row>
    <row r="9" spans="1:14" ht="12.75" x14ac:dyDescent="0.2">
      <c r="A9" s="18" t="s">
        <v>19</v>
      </c>
      <c r="B9" s="19"/>
      <c r="C9" s="67" t="s">
        <v>20</v>
      </c>
      <c r="D9" s="99"/>
      <c r="E9" s="116">
        <f>Rates!C4</f>
        <v>1.01</v>
      </c>
      <c r="F9" s="117">
        <f>B5</f>
        <v>62025</v>
      </c>
      <c r="G9" s="118">
        <f t="shared" ref="G9:G12" si="0">F9*E9</f>
        <v>62645.25</v>
      </c>
      <c r="I9" s="116">
        <f>Rates!D4</f>
        <v>1.05</v>
      </c>
      <c r="J9" s="117">
        <f>B5</f>
        <v>62025</v>
      </c>
      <c r="K9" s="118">
        <f t="shared" ref="K9:K12" si="1">J9*I9</f>
        <v>65126.25</v>
      </c>
      <c r="M9" s="120">
        <f t="shared" ref="M9:M25" si="2">K9-G9</f>
        <v>2481</v>
      </c>
      <c r="N9" s="121">
        <f t="shared" ref="N9:N25" si="3">IF((G9)=0,"",(M9/G9))</f>
        <v>3.9603960396039604E-2</v>
      </c>
    </row>
    <row r="10" spans="1:14" ht="12.75" x14ac:dyDescent="0.2">
      <c r="A10" s="18" t="s">
        <v>21</v>
      </c>
      <c r="B10" s="19"/>
      <c r="C10" s="67" t="s">
        <v>22</v>
      </c>
      <c r="D10" s="99"/>
      <c r="E10" s="104">
        <f>Rates!C5</f>
        <v>6.9763000000000002</v>
      </c>
      <c r="F10" s="24">
        <f t="shared" ref="F10:F12" si="4">$B$4</f>
        <v>5196</v>
      </c>
      <c r="G10" s="103">
        <f t="shared" si="0"/>
        <v>36248.854800000001</v>
      </c>
      <c r="I10" s="104">
        <f>Rates!D5</f>
        <v>7.2934000000000001</v>
      </c>
      <c r="J10" s="24">
        <f t="shared" ref="J10:J12" si="5">F10</f>
        <v>5196</v>
      </c>
      <c r="K10" s="103">
        <f t="shared" si="1"/>
        <v>37896.506399999998</v>
      </c>
      <c r="M10" s="122">
        <f t="shared" si="2"/>
        <v>1647.6515999999974</v>
      </c>
      <c r="N10" s="123">
        <f t="shared" si="3"/>
        <v>4.5453893897911428E-2</v>
      </c>
    </row>
    <row r="11" spans="1:14" ht="12.75" x14ac:dyDescent="0.2">
      <c r="A11" s="18" t="s">
        <v>23</v>
      </c>
      <c r="B11" s="19"/>
      <c r="C11" s="67" t="s">
        <v>22</v>
      </c>
      <c r="D11" s="99"/>
      <c r="E11" s="104">
        <f>Rates!C10</f>
        <v>-3.8300000000000001E-2</v>
      </c>
      <c r="F11" s="24">
        <f t="shared" si="4"/>
        <v>5196</v>
      </c>
      <c r="G11" s="103">
        <f t="shared" si="0"/>
        <v>-199.0068</v>
      </c>
      <c r="I11" s="104">
        <f>Rates!D10</f>
        <v>1.9737</v>
      </c>
      <c r="J11" s="24">
        <f t="shared" si="5"/>
        <v>5196</v>
      </c>
      <c r="K11" s="103">
        <f t="shared" si="1"/>
        <v>10255.3452</v>
      </c>
      <c r="M11" s="122">
        <f t="shared" si="2"/>
        <v>10454.351999999999</v>
      </c>
      <c r="N11" s="123">
        <f t="shared" si="3"/>
        <v>-52.532637075718014</v>
      </c>
    </row>
    <row r="12" spans="1:14" ht="25.5" x14ac:dyDescent="0.2">
      <c r="A12" s="86" t="s">
        <v>24</v>
      </c>
      <c r="B12" s="19"/>
      <c r="C12" s="67" t="s">
        <v>22</v>
      </c>
      <c r="D12" s="99"/>
      <c r="E12" s="104">
        <f>Rates!C9</f>
        <v>-0.30220000000000002</v>
      </c>
      <c r="F12" s="24">
        <f t="shared" si="4"/>
        <v>5196</v>
      </c>
      <c r="G12" s="103">
        <f t="shared" si="0"/>
        <v>-1570.2312000000002</v>
      </c>
      <c r="I12" s="107"/>
      <c r="J12" s="24">
        <f t="shared" si="5"/>
        <v>5196</v>
      </c>
      <c r="K12" s="103">
        <f t="shared" si="1"/>
        <v>0</v>
      </c>
      <c r="M12" s="122">
        <f t="shared" si="2"/>
        <v>1570.2312000000002</v>
      </c>
      <c r="N12" s="123">
        <f t="shared" si="3"/>
        <v>-1</v>
      </c>
    </row>
    <row r="13" spans="1:14" ht="12.75" x14ac:dyDescent="0.2">
      <c r="A13" s="85" t="s">
        <v>25</v>
      </c>
      <c r="B13" s="88"/>
      <c r="C13" s="89"/>
      <c r="D13" s="88"/>
      <c r="E13" s="105"/>
      <c r="F13" s="90"/>
      <c r="G13" s="106">
        <f>SUM(G9:G12)</f>
        <v>97124.866800000003</v>
      </c>
      <c r="H13" s="98"/>
      <c r="I13" s="105"/>
      <c r="J13" s="90"/>
      <c r="K13" s="106">
        <f>SUM(K9:K12)</f>
        <v>113278.10159999999</v>
      </c>
      <c r="L13" s="98"/>
      <c r="M13" s="124">
        <f t="shared" si="2"/>
        <v>16153.234799999991</v>
      </c>
      <c r="N13" s="125">
        <f t="shared" si="3"/>
        <v>0.16631409990258014</v>
      </c>
    </row>
    <row r="14" spans="1:14" ht="25.5" x14ac:dyDescent="0.2">
      <c r="A14" s="86" t="s">
        <v>26</v>
      </c>
      <c r="B14" s="19"/>
      <c r="C14" s="67" t="s">
        <v>22</v>
      </c>
      <c r="D14" s="99"/>
      <c r="E14" s="104">
        <f>Rates!C8</f>
        <v>-0.60619999999999996</v>
      </c>
      <c r="F14" s="24">
        <f>$B$4</f>
        <v>5196</v>
      </c>
      <c r="G14" s="103">
        <f t="shared" ref="G14:G18" si="6">F14*E14</f>
        <v>-3149.8152</v>
      </c>
      <c r="I14" s="104">
        <f>Rates!D8</f>
        <v>0.30170000000000002</v>
      </c>
      <c r="J14" s="24">
        <f>$B$4</f>
        <v>5196</v>
      </c>
      <c r="K14" s="103">
        <f t="shared" ref="K14:K18" si="7">J14*I14</f>
        <v>1567.6332000000002</v>
      </c>
      <c r="M14" s="122">
        <f t="shared" si="2"/>
        <v>4717.4484000000002</v>
      </c>
      <c r="N14" s="123">
        <f t="shared" si="3"/>
        <v>-1.4976905311778292</v>
      </c>
    </row>
    <row r="15" spans="1:14" ht="12.75" x14ac:dyDescent="0.2">
      <c r="A15" s="86" t="s">
        <v>27</v>
      </c>
      <c r="B15" s="19"/>
      <c r="C15" s="67" t="s">
        <v>28</v>
      </c>
      <c r="D15" s="99"/>
      <c r="E15" s="104">
        <f>Rates!C11</f>
        <v>5.9999999999999995E-4</v>
      </c>
      <c r="F15" s="24">
        <f>$B$3</f>
        <v>1857004</v>
      </c>
      <c r="G15" s="103">
        <f t="shared" si="6"/>
        <v>1114.2023999999999</v>
      </c>
      <c r="I15" s="104">
        <f>E15</f>
        <v>5.9999999999999995E-4</v>
      </c>
      <c r="J15" s="24">
        <f>$B$3</f>
        <v>1857004</v>
      </c>
      <c r="K15" s="103">
        <f t="shared" si="7"/>
        <v>1114.2023999999999</v>
      </c>
      <c r="M15" s="122">
        <f t="shared" si="2"/>
        <v>0</v>
      </c>
      <c r="N15" s="123">
        <f t="shared" si="3"/>
        <v>0</v>
      </c>
    </row>
    <row r="16" spans="1:14" ht="38.25" x14ac:dyDescent="0.2">
      <c r="A16" s="86" t="s">
        <v>29</v>
      </c>
      <c r="B16" s="19"/>
      <c r="C16" s="67" t="s">
        <v>22</v>
      </c>
      <c r="D16" s="99"/>
      <c r="E16" s="107"/>
      <c r="F16" s="71">
        <f t="shared" ref="F16:F17" si="8">$B$4</f>
        <v>5196</v>
      </c>
      <c r="G16" s="103">
        <f t="shared" si="6"/>
        <v>0</v>
      </c>
      <c r="I16" s="104">
        <f>Rates!D12</f>
        <v>-1E-4</v>
      </c>
      <c r="J16" s="24">
        <f t="shared" ref="J16:J17" si="9">$B$4</f>
        <v>5196</v>
      </c>
      <c r="K16" s="103">
        <f t="shared" si="7"/>
        <v>-0.51960000000000006</v>
      </c>
      <c r="M16" s="122">
        <f t="shared" si="2"/>
        <v>-0.51960000000000006</v>
      </c>
      <c r="N16" s="123" t="str">
        <f t="shared" si="3"/>
        <v/>
      </c>
    </row>
    <row r="17" spans="1:14" ht="12.75" x14ac:dyDescent="0.2">
      <c r="A17" s="87" t="s">
        <v>30</v>
      </c>
      <c r="B17" s="19"/>
      <c r="C17" s="67" t="s">
        <v>22</v>
      </c>
      <c r="D17" s="99"/>
      <c r="E17" s="108">
        <f>Rates!C7</f>
        <v>1.5089999999999999E-2</v>
      </c>
      <c r="F17" s="71">
        <f t="shared" si="8"/>
        <v>5196</v>
      </c>
      <c r="G17" s="103">
        <f t="shared" si="6"/>
        <v>78.407640000000001</v>
      </c>
      <c r="I17" s="108">
        <f>Rates!D7</f>
        <v>1.494E-2</v>
      </c>
      <c r="J17" s="24">
        <f t="shared" si="9"/>
        <v>5196</v>
      </c>
      <c r="K17" s="103">
        <f t="shared" si="7"/>
        <v>77.628240000000005</v>
      </c>
      <c r="M17" s="122">
        <f t="shared" si="2"/>
        <v>-0.77939999999999543</v>
      </c>
      <c r="N17" s="123">
        <f t="shared" si="3"/>
        <v>-9.9403578528826451E-3</v>
      </c>
    </row>
    <row r="18" spans="1:14" ht="12.75" x14ac:dyDescent="0.2">
      <c r="A18" s="87" t="s">
        <v>31</v>
      </c>
      <c r="B18" s="19"/>
      <c r="C18" s="68"/>
      <c r="D18" s="99"/>
      <c r="E18" s="109">
        <f>Rates!C22</f>
        <v>9.6699999999999994E-2</v>
      </c>
      <c r="F18" s="72">
        <f>$B$3*(1+$E$38)-$B$3</f>
        <v>62766.735199999996</v>
      </c>
      <c r="G18" s="103">
        <f t="shared" si="6"/>
        <v>6069.543293839999</v>
      </c>
      <c r="I18" s="109">
        <f>E18</f>
        <v>9.6699999999999994E-2</v>
      </c>
      <c r="J18" s="73">
        <f>$B$3*(1+$E$38)-$B$3</f>
        <v>62766.735199999996</v>
      </c>
      <c r="K18" s="103">
        <f t="shared" si="7"/>
        <v>6069.543293839999</v>
      </c>
      <c r="M18" s="122">
        <f t="shared" si="2"/>
        <v>0</v>
      </c>
      <c r="N18" s="123">
        <f t="shared" si="3"/>
        <v>0</v>
      </c>
    </row>
    <row r="19" spans="1:14" ht="25.5" x14ac:dyDescent="0.2">
      <c r="A19" s="92" t="s">
        <v>32</v>
      </c>
      <c r="B19" s="93"/>
      <c r="C19" s="94"/>
      <c r="D19" s="93"/>
      <c r="E19" s="110"/>
      <c r="F19" s="90"/>
      <c r="G19" s="106">
        <f>SUM(G14:G18)+G13</f>
        <v>101237.20493384</v>
      </c>
      <c r="H19" s="98"/>
      <c r="I19" s="110"/>
      <c r="J19" s="90"/>
      <c r="K19" s="106">
        <f>SUM(K14:K18)+K13</f>
        <v>122106.58913384</v>
      </c>
      <c r="L19" s="98"/>
      <c r="M19" s="124">
        <f t="shared" si="2"/>
        <v>20869.3842</v>
      </c>
      <c r="N19" s="125">
        <f t="shared" si="3"/>
        <v>0.20614342537052904</v>
      </c>
    </row>
    <row r="20" spans="1:14" ht="12.75" x14ac:dyDescent="0.2">
      <c r="A20" s="28" t="s">
        <v>33</v>
      </c>
      <c r="B20" s="29"/>
      <c r="C20" s="69" t="s">
        <v>22</v>
      </c>
      <c r="D20" s="96"/>
      <c r="E20" s="104">
        <f>Rates!C13</f>
        <v>2.6676000000000002</v>
      </c>
      <c r="F20" s="74">
        <f t="shared" ref="F20:F21" si="10">$B$4</f>
        <v>5196</v>
      </c>
      <c r="G20" s="103">
        <f t="shared" ref="G20:G21" si="11">F20*E20</f>
        <v>13860.849600000001</v>
      </c>
      <c r="I20" s="104">
        <f>Rates!D13</f>
        <v>2.9539</v>
      </c>
      <c r="J20" s="24">
        <f t="shared" ref="J20:J21" si="12">$B$4</f>
        <v>5196</v>
      </c>
      <c r="K20" s="103">
        <f t="shared" ref="K20:K21" si="13">J20*I20</f>
        <v>15348.464400000001</v>
      </c>
      <c r="M20" s="122">
        <f t="shared" si="2"/>
        <v>1487.6147999999994</v>
      </c>
      <c r="N20" s="123">
        <f t="shared" si="3"/>
        <v>0.10732493627230463</v>
      </c>
    </row>
    <row r="21" spans="1:14" ht="25.5" x14ac:dyDescent="0.2">
      <c r="A21" s="95" t="s">
        <v>34</v>
      </c>
      <c r="B21" s="96"/>
      <c r="C21" s="97" t="s">
        <v>22</v>
      </c>
      <c r="D21" s="96"/>
      <c r="E21" s="104">
        <f>Rates!C14</f>
        <v>1.6015999999999999</v>
      </c>
      <c r="F21" s="74">
        <f t="shared" si="10"/>
        <v>5196</v>
      </c>
      <c r="G21" s="103">
        <f t="shared" si="11"/>
        <v>8321.9135999999999</v>
      </c>
      <c r="I21" s="104">
        <f>Rates!D14</f>
        <v>1.6878</v>
      </c>
      <c r="J21" s="24">
        <f t="shared" si="12"/>
        <v>5196</v>
      </c>
      <c r="K21" s="103">
        <f t="shared" si="13"/>
        <v>8769.8088000000007</v>
      </c>
      <c r="M21" s="122">
        <f t="shared" si="2"/>
        <v>447.89520000000084</v>
      </c>
      <c r="N21" s="123">
        <f t="shared" si="3"/>
        <v>5.3821178821178921E-2</v>
      </c>
    </row>
    <row r="22" spans="1:14" ht="25.5" x14ac:dyDescent="0.2">
      <c r="A22" s="92" t="s">
        <v>35</v>
      </c>
      <c r="B22" s="88"/>
      <c r="C22" s="89"/>
      <c r="D22" s="88"/>
      <c r="E22" s="110"/>
      <c r="F22" s="90"/>
      <c r="G22" s="106">
        <f>SUM(G19:G21)</f>
        <v>123419.96813384</v>
      </c>
      <c r="H22" s="98"/>
      <c r="I22" s="110"/>
      <c r="J22" s="90"/>
      <c r="K22" s="106">
        <f>SUM(K19:K21)</f>
        <v>146224.86233383999</v>
      </c>
      <c r="L22" s="98"/>
      <c r="M22" s="124">
        <f t="shared" si="2"/>
        <v>22804.894199999995</v>
      </c>
      <c r="N22" s="125">
        <f t="shared" si="3"/>
        <v>0.18477475358987083</v>
      </c>
    </row>
    <row r="23" spans="1:14" ht="25.5" x14ac:dyDescent="0.2">
      <c r="A23" s="25" t="s">
        <v>36</v>
      </c>
      <c r="B23" s="19"/>
      <c r="C23" s="67" t="s">
        <v>28</v>
      </c>
      <c r="D23" s="99"/>
      <c r="E23" s="111">
        <f>Rates!C17</f>
        <v>3.3999999999999998E-3</v>
      </c>
      <c r="F23" s="27">
        <f>F18+$B$3</f>
        <v>1919770.7352</v>
      </c>
      <c r="G23" s="103">
        <f t="shared" ref="G23:G25" si="14">F23*E23</f>
        <v>6527.2204996799992</v>
      </c>
      <c r="I23" s="111">
        <f>Rates!D17</f>
        <v>3.3999999999999998E-3</v>
      </c>
      <c r="J23" s="27">
        <f>J18+$B$3</f>
        <v>1919770.7352</v>
      </c>
      <c r="K23" s="103">
        <f t="shared" ref="K23:K25" si="15">J23*I23</f>
        <v>6527.2204996799992</v>
      </c>
      <c r="M23" s="122">
        <f t="shared" si="2"/>
        <v>0</v>
      </c>
      <c r="N23" s="123">
        <f t="shared" si="3"/>
        <v>0</v>
      </c>
    </row>
    <row r="24" spans="1:14" ht="25.5" x14ac:dyDescent="0.2">
      <c r="A24" s="25" t="s">
        <v>37</v>
      </c>
      <c r="B24" s="19"/>
      <c r="C24" s="67" t="s">
        <v>28</v>
      </c>
      <c r="D24" s="99"/>
      <c r="E24" s="111">
        <f>Rates!C18</f>
        <v>5.0000000000000001E-4</v>
      </c>
      <c r="F24" s="27">
        <f>F18+$B$3</f>
        <v>1919770.7352</v>
      </c>
      <c r="G24" s="103">
        <f t="shared" si="14"/>
        <v>959.8853676</v>
      </c>
      <c r="I24" s="111">
        <f>Rates!D18</f>
        <v>5.0000000000000001E-4</v>
      </c>
      <c r="J24" s="27">
        <f>J18+$B$3</f>
        <v>1919770.7352</v>
      </c>
      <c r="K24" s="103">
        <f t="shared" si="15"/>
        <v>959.8853676</v>
      </c>
      <c r="M24" s="122">
        <f t="shared" si="2"/>
        <v>0</v>
      </c>
      <c r="N24" s="123">
        <f t="shared" si="3"/>
        <v>0</v>
      </c>
    </row>
    <row r="25" spans="1:14" ht="12.75" x14ac:dyDescent="0.2">
      <c r="A25" s="18" t="s">
        <v>38</v>
      </c>
      <c r="B25" s="19"/>
      <c r="C25" s="67" t="s">
        <v>20</v>
      </c>
      <c r="D25" s="99"/>
      <c r="E25" s="111">
        <f>Rates!C19</f>
        <v>0.25</v>
      </c>
      <c r="F25" s="21">
        <v>1</v>
      </c>
      <c r="G25" s="103">
        <f t="shared" si="14"/>
        <v>0.25</v>
      </c>
      <c r="I25" s="111">
        <f>Rates!D19</f>
        <v>0.25</v>
      </c>
      <c r="J25" s="21">
        <v>1</v>
      </c>
      <c r="K25" s="103">
        <f t="shared" si="15"/>
        <v>0.25</v>
      </c>
      <c r="M25" s="122">
        <f t="shared" si="2"/>
        <v>0</v>
      </c>
      <c r="N25" s="123">
        <f t="shared" si="3"/>
        <v>0</v>
      </c>
    </row>
    <row r="26" spans="1:14" ht="12.75" x14ac:dyDescent="0.2">
      <c r="A26" s="92" t="s">
        <v>39</v>
      </c>
      <c r="B26" s="88"/>
      <c r="C26" s="89"/>
      <c r="D26" s="88"/>
      <c r="E26" s="110"/>
      <c r="F26" s="90"/>
      <c r="G26" s="106">
        <f>SUM(G23:G25)</f>
        <v>7487.3558672799991</v>
      </c>
      <c r="H26" s="98"/>
      <c r="I26" s="110"/>
      <c r="J26" s="90"/>
      <c r="K26" s="106">
        <f>SUM(K23:K25)</f>
        <v>7487.3558672799991</v>
      </c>
      <c r="L26" s="91"/>
      <c r="M26" s="124"/>
      <c r="N26" s="125"/>
    </row>
    <row r="27" spans="1:14" ht="12.75" x14ac:dyDescent="0.2">
      <c r="A27" s="18" t="s">
        <v>40</v>
      </c>
      <c r="B27" s="19"/>
      <c r="C27" s="26"/>
      <c r="D27" s="99"/>
      <c r="E27" s="111">
        <f>Rates!C22</f>
        <v>9.6699999999999994E-2</v>
      </c>
      <c r="F27" s="24">
        <f>$B$3</f>
        <v>1857004</v>
      </c>
      <c r="G27" s="103">
        <f>F27*E27</f>
        <v>179572.2868</v>
      </c>
      <c r="I27" s="111">
        <f>E27</f>
        <v>9.6699999999999994E-2</v>
      </c>
      <c r="J27" s="24">
        <f>$B$3</f>
        <v>1857004</v>
      </c>
      <c r="K27" s="103">
        <f>J27*I27</f>
        <v>179572.2868</v>
      </c>
      <c r="M27" s="122">
        <f t="shared" ref="M27:M30" si="16">K27-G27</f>
        <v>0</v>
      </c>
      <c r="N27" s="123">
        <f t="shared" ref="N27:N36" si="17">IF((G27)=0,"",(M27/G27))</f>
        <v>0</v>
      </c>
    </row>
    <row r="28" spans="1:14" ht="12.75" x14ac:dyDescent="0.2">
      <c r="A28" s="31" t="s">
        <v>41</v>
      </c>
      <c r="B28" s="19"/>
      <c r="C28" s="26"/>
      <c r="D28" s="99"/>
      <c r="E28" s="111"/>
      <c r="F28" s="32"/>
      <c r="G28" s="103"/>
      <c r="I28" s="111"/>
      <c r="J28" s="32"/>
      <c r="K28" s="103"/>
      <c r="M28" s="122">
        <f t="shared" si="16"/>
        <v>0</v>
      </c>
      <c r="N28" s="123" t="str">
        <f t="shared" si="17"/>
        <v/>
      </c>
    </row>
    <row r="29" spans="1:14" ht="12.75" x14ac:dyDescent="0.2">
      <c r="A29" s="18"/>
      <c r="B29" s="19"/>
      <c r="C29" s="26"/>
      <c r="D29" s="99"/>
      <c r="E29" s="111"/>
      <c r="F29" s="32"/>
      <c r="G29" s="103"/>
      <c r="I29" s="111"/>
      <c r="J29" s="32"/>
      <c r="K29" s="103"/>
      <c r="M29" s="122">
        <f t="shared" si="16"/>
        <v>0</v>
      </c>
      <c r="N29" s="123" t="str">
        <f t="shared" si="17"/>
        <v/>
      </c>
    </row>
    <row r="30" spans="1:14" ht="12.75" x14ac:dyDescent="0.2">
      <c r="A30" s="18"/>
      <c r="B30" s="19"/>
      <c r="C30" s="26"/>
      <c r="D30" s="99"/>
      <c r="E30" s="112"/>
      <c r="F30" s="113"/>
      <c r="G30" s="114"/>
      <c r="I30" s="112"/>
      <c r="J30" s="113"/>
      <c r="K30" s="114"/>
      <c r="M30" s="126">
        <f t="shared" si="16"/>
        <v>0</v>
      </c>
      <c r="N30" s="127" t="str">
        <f t="shared" si="17"/>
        <v/>
      </c>
    </row>
    <row r="31" spans="1:14" ht="12.75" x14ac:dyDescent="0.2">
      <c r="A31" s="33"/>
      <c r="B31" s="34"/>
      <c r="C31" s="34"/>
      <c r="D31" s="34"/>
      <c r="E31" s="100"/>
      <c r="F31" s="101"/>
      <c r="G31" s="102"/>
      <c r="I31" s="119"/>
      <c r="J31" s="101"/>
      <c r="K31" s="102"/>
      <c r="M31" s="35"/>
      <c r="N31" s="36" t="str">
        <f t="shared" si="17"/>
        <v/>
      </c>
    </row>
    <row r="32" spans="1:14" ht="12.75" x14ac:dyDescent="0.2">
      <c r="A32" s="37" t="s">
        <v>42</v>
      </c>
      <c r="B32" s="38"/>
      <c r="C32" s="38"/>
      <c r="D32" s="39"/>
      <c r="E32" s="40"/>
      <c r="F32" s="41"/>
      <c r="G32" s="42">
        <f>SUM(G26,G22,G27)</f>
        <v>310479.61080112</v>
      </c>
      <c r="I32" s="40"/>
      <c r="J32" s="41"/>
      <c r="K32" s="42">
        <f>SUM(K26,K22,K27)</f>
        <v>333284.50500111998</v>
      </c>
      <c r="M32" s="43">
        <f t="shared" ref="M32:M36" si="18">K32-G32</f>
        <v>22804.894199999981</v>
      </c>
      <c r="N32" s="44">
        <f t="shared" si="17"/>
        <v>7.3450537190372298E-2</v>
      </c>
    </row>
    <row r="33" spans="1:14" ht="12.75" x14ac:dyDescent="0.2">
      <c r="A33" s="45" t="s">
        <v>43</v>
      </c>
      <c r="B33" s="19"/>
      <c r="C33" s="19"/>
      <c r="D33" s="20"/>
      <c r="E33" s="46">
        <v>0.13</v>
      </c>
      <c r="F33" s="30"/>
      <c r="G33" s="22">
        <f>G32*E33</f>
        <v>40362.3494041456</v>
      </c>
      <c r="I33" s="46">
        <v>0.13</v>
      </c>
      <c r="J33" s="30"/>
      <c r="K33" s="22">
        <f>K32*I33</f>
        <v>43326.985650145602</v>
      </c>
      <c r="M33" s="22">
        <f t="shared" si="18"/>
        <v>2964.6362460000018</v>
      </c>
      <c r="N33" s="23">
        <f t="shared" si="17"/>
        <v>7.3450537190372409E-2</v>
      </c>
    </row>
    <row r="34" spans="1:14" ht="12.75" x14ac:dyDescent="0.2">
      <c r="A34" s="47" t="s">
        <v>44</v>
      </c>
      <c r="B34" s="19"/>
      <c r="C34" s="19"/>
      <c r="D34" s="20"/>
      <c r="E34" s="48"/>
      <c r="F34" s="30"/>
      <c r="G34" s="22">
        <f>G32+G33</f>
        <v>350841.96020526561</v>
      </c>
      <c r="I34" s="48"/>
      <c r="J34" s="30"/>
      <c r="K34" s="22">
        <f>K32+K33</f>
        <v>376611.4906512656</v>
      </c>
      <c r="M34" s="22">
        <f t="shared" si="18"/>
        <v>25769.53044599999</v>
      </c>
      <c r="N34" s="23">
        <f t="shared" si="17"/>
        <v>7.3450537190372325E-2</v>
      </c>
    </row>
    <row r="35" spans="1:14" ht="12.75" x14ac:dyDescent="0.2">
      <c r="A35" s="49" t="s">
        <v>45</v>
      </c>
      <c r="B35" s="50"/>
      <c r="C35" s="50"/>
      <c r="D35" s="20"/>
      <c r="E35" s="51">
        <v>0.17</v>
      </c>
      <c r="F35" s="30"/>
      <c r="G35" s="52"/>
      <c r="I35" s="51">
        <v>0.17</v>
      </c>
      <c r="J35" s="30"/>
      <c r="K35" s="52"/>
      <c r="M35" s="53">
        <f t="shared" si="18"/>
        <v>0</v>
      </c>
      <c r="N35" s="54" t="str">
        <f t="shared" si="17"/>
        <v/>
      </c>
    </row>
    <row r="36" spans="1:14" ht="12.75" x14ac:dyDescent="0.2">
      <c r="A36" s="55" t="s">
        <v>46</v>
      </c>
      <c r="B36" s="56"/>
      <c r="C36" s="56"/>
      <c r="D36" s="57"/>
      <c r="E36" s="58"/>
      <c r="F36" s="59"/>
      <c r="G36" s="60">
        <f>G34-G35</f>
        <v>350841.96020526561</v>
      </c>
      <c r="I36" s="58"/>
      <c r="J36" s="59"/>
      <c r="K36" s="60">
        <f>K34-K35</f>
        <v>376611.4906512656</v>
      </c>
      <c r="M36" s="61">
        <f t="shared" si="18"/>
        <v>25769.53044599999</v>
      </c>
      <c r="N36" s="62">
        <f t="shared" si="17"/>
        <v>7.3450537190372325E-2</v>
      </c>
    </row>
    <row r="37" spans="1:14" ht="12.75" x14ac:dyDescent="0.2">
      <c r="N37" s="75"/>
    </row>
    <row r="38" spans="1:14" ht="12.75" x14ac:dyDescent="0.2">
      <c r="A38" s="2" t="s">
        <v>47</v>
      </c>
      <c r="E38" s="63">
        <v>3.3799999999999997E-2</v>
      </c>
    </row>
  </sheetData>
  <mergeCells count="7">
    <mergeCell ref="M7:M8"/>
    <mergeCell ref="N7:N8"/>
    <mergeCell ref="A1:J1"/>
    <mergeCell ref="M1:N4"/>
    <mergeCell ref="E6:G6"/>
    <mergeCell ref="I6:K6"/>
    <mergeCell ref="M6:N6"/>
  </mergeCells>
  <pageMargins left="0.7" right="0.7" top="0.75" bottom="0.75" header="0.3" footer="0.3"/>
  <pageSetup scale="7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23"/>
  <sheetViews>
    <sheetView tabSelected="1" workbookViewId="0">
      <selection activeCell="F15" sqref="F15"/>
    </sheetView>
  </sheetViews>
  <sheetFormatPr defaultColWidth="12.5703125" defaultRowHeight="15.75" customHeight="1" x14ac:dyDescent="0.2"/>
  <cols>
    <col min="1" max="1" width="47.7109375" bestFit="1" customWidth="1"/>
    <col min="3" max="3" width="19" bestFit="1" customWidth="1"/>
    <col min="4" max="4" width="15.140625" customWidth="1"/>
    <col min="9" max="9" width="7" customWidth="1"/>
    <col min="10" max="10" width="6.7109375" customWidth="1"/>
    <col min="11" max="11" width="17.5703125" customWidth="1"/>
    <col min="12" max="12" width="5" customWidth="1"/>
    <col min="13" max="13" width="2.5703125" customWidth="1"/>
    <col min="14" max="14" width="4.85546875" customWidth="1"/>
    <col min="15" max="15" width="15.42578125" customWidth="1"/>
  </cols>
  <sheetData>
    <row r="1" spans="1:11" ht="30.75" customHeight="1" x14ac:dyDescent="0.2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"/>
      <c r="K1" s="134" t="s">
        <v>72</v>
      </c>
    </row>
    <row r="2" spans="1:11" ht="15.75" customHeight="1" x14ac:dyDescent="0.2">
      <c r="K2" s="135"/>
    </row>
    <row r="3" spans="1:11" ht="12.75" x14ac:dyDescent="0.2">
      <c r="A3" s="76" t="s">
        <v>52</v>
      </c>
      <c r="B3" s="77"/>
      <c r="C3" s="76" t="s">
        <v>50</v>
      </c>
      <c r="D3" s="76" t="s">
        <v>10</v>
      </c>
      <c r="K3" s="135"/>
    </row>
    <row r="4" spans="1:11" ht="12.75" x14ac:dyDescent="0.2">
      <c r="A4" s="64" t="s">
        <v>53</v>
      </c>
      <c r="B4" s="64" t="s">
        <v>54</v>
      </c>
      <c r="C4" s="78">
        <v>1.01</v>
      </c>
      <c r="D4" s="78">
        <v>1.05</v>
      </c>
      <c r="K4" s="135"/>
    </row>
    <row r="5" spans="1:11" ht="12.75" x14ac:dyDescent="0.2">
      <c r="A5" s="64" t="s">
        <v>21</v>
      </c>
      <c r="B5" s="64" t="s">
        <v>55</v>
      </c>
      <c r="C5" s="79">
        <v>6.9763000000000002</v>
      </c>
      <c r="D5" s="79">
        <v>7.2934000000000001</v>
      </c>
    </row>
    <row r="6" spans="1:11" ht="12.75" x14ac:dyDescent="0.2">
      <c r="C6" s="80"/>
      <c r="D6" s="80"/>
    </row>
    <row r="7" spans="1:11" ht="12.75" x14ac:dyDescent="0.2">
      <c r="A7" s="64" t="s">
        <v>56</v>
      </c>
      <c r="B7" s="64" t="s">
        <v>55</v>
      </c>
      <c r="C7" s="78">
        <v>1.5089999999999999E-2</v>
      </c>
      <c r="D7" s="78">
        <v>1.494E-2</v>
      </c>
    </row>
    <row r="8" spans="1:11" ht="12.75" x14ac:dyDescent="0.2">
      <c r="A8" s="64" t="s">
        <v>57</v>
      </c>
      <c r="B8" s="64" t="s">
        <v>55</v>
      </c>
      <c r="C8" s="78">
        <v>-0.60619999999999996</v>
      </c>
      <c r="D8" s="79">
        <v>0.30170000000000002</v>
      </c>
    </row>
    <row r="9" spans="1:11" ht="12.75" x14ac:dyDescent="0.2">
      <c r="A9" s="64" t="s">
        <v>58</v>
      </c>
      <c r="B9" s="64" t="s">
        <v>55</v>
      </c>
      <c r="C9" s="78">
        <v>-0.30220000000000002</v>
      </c>
      <c r="D9" s="81">
        <v>0</v>
      </c>
    </row>
    <row r="10" spans="1:11" ht="12.75" x14ac:dyDescent="0.2">
      <c r="A10" s="64" t="s">
        <v>59</v>
      </c>
      <c r="B10" s="64" t="s">
        <v>55</v>
      </c>
      <c r="C10" s="78">
        <v>-3.8300000000000001E-2</v>
      </c>
      <c r="D10" s="82">
        <v>1.9737</v>
      </c>
    </row>
    <row r="11" spans="1:11" ht="12.75" x14ac:dyDescent="0.2">
      <c r="A11" s="64" t="s">
        <v>27</v>
      </c>
      <c r="B11" s="64" t="s">
        <v>60</v>
      </c>
      <c r="C11" s="78">
        <v>5.9999999999999995E-4</v>
      </c>
      <c r="D11" s="79">
        <v>-2.8999999999999998E-3</v>
      </c>
    </row>
    <row r="12" spans="1:11" ht="12.75" x14ac:dyDescent="0.2">
      <c r="A12" s="64" t="s">
        <v>61</v>
      </c>
      <c r="B12" s="64" t="s">
        <v>55</v>
      </c>
      <c r="C12" s="78">
        <v>0</v>
      </c>
      <c r="D12" s="79">
        <v>-1E-4</v>
      </c>
    </row>
    <row r="13" spans="1:11" ht="12.75" x14ac:dyDescent="0.2">
      <c r="A13" s="64" t="s">
        <v>62</v>
      </c>
      <c r="B13" s="64" t="s">
        <v>55</v>
      </c>
      <c r="C13" s="78">
        <v>2.6676000000000002</v>
      </c>
      <c r="D13" s="83">
        <v>2.9539</v>
      </c>
    </row>
    <row r="14" spans="1:11" ht="12.75" x14ac:dyDescent="0.2">
      <c r="A14" s="64" t="s">
        <v>63</v>
      </c>
      <c r="B14" s="64" t="s">
        <v>55</v>
      </c>
      <c r="C14" s="78">
        <v>1.6015999999999999</v>
      </c>
      <c r="D14" s="83">
        <v>1.6878</v>
      </c>
    </row>
    <row r="15" spans="1:11" ht="12.75" x14ac:dyDescent="0.2">
      <c r="C15" s="80"/>
      <c r="D15" s="80"/>
    </row>
    <row r="16" spans="1:11" ht="12.75" x14ac:dyDescent="0.2">
      <c r="A16" s="76" t="s">
        <v>64</v>
      </c>
      <c r="B16" s="77"/>
      <c r="C16" s="76" t="s">
        <v>50</v>
      </c>
      <c r="D16" s="80"/>
    </row>
    <row r="17" spans="1:5" ht="12.75" x14ac:dyDescent="0.2">
      <c r="A17" s="64" t="s">
        <v>65</v>
      </c>
      <c r="B17" s="64" t="s">
        <v>60</v>
      </c>
      <c r="C17" s="79">
        <v>3.3999999999999998E-3</v>
      </c>
      <c r="D17" s="79">
        <v>3.3999999999999998E-3</v>
      </c>
    </row>
    <row r="18" spans="1:5" ht="12.75" x14ac:dyDescent="0.2">
      <c r="A18" s="64" t="s">
        <v>66</v>
      </c>
      <c r="B18" s="64" t="s">
        <v>60</v>
      </c>
      <c r="C18" s="78">
        <v>5.0000000000000001E-4</v>
      </c>
      <c r="D18" s="78">
        <v>5.0000000000000001E-4</v>
      </c>
    </row>
    <row r="19" spans="1:5" ht="12.75" x14ac:dyDescent="0.2">
      <c r="A19" s="64" t="s">
        <v>67</v>
      </c>
      <c r="B19" s="64" t="s">
        <v>54</v>
      </c>
      <c r="C19" s="79">
        <v>0.25</v>
      </c>
      <c r="D19" s="79">
        <v>0.25</v>
      </c>
    </row>
    <row r="20" spans="1:5" ht="12.75" x14ac:dyDescent="0.2">
      <c r="C20" s="80"/>
      <c r="D20" s="128"/>
    </row>
    <row r="21" spans="1:5" ht="12.75" x14ac:dyDescent="0.2">
      <c r="A21" s="76" t="s">
        <v>73</v>
      </c>
      <c r="B21" s="77"/>
      <c r="C21" s="76" t="s">
        <v>50</v>
      </c>
      <c r="D21" s="129"/>
    </row>
    <row r="22" spans="1:5" ht="12.75" x14ac:dyDescent="0.2">
      <c r="A22" s="64" t="s">
        <v>68</v>
      </c>
      <c r="B22" s="64" t="s">
        <v>60</v>
      </c>
      <c r="C22" s="79">
        <v>9.6699999999999994E-2</v>
      </c>
      <c r="D22" s="128"/>
    </row>
    <row r="23" spans="1:5" ht="12.75" x14ac:dyDescent="0.2">
      <c r="C23" s="79"/>
      <c r="D23" s="80"/>
      <c r="E23" s="84"/>
    </row>
  </sheetData>
  <mergeCells count="2">
    <mergeCell ref="A1:I1"/>
    <mergeCell ref="K1:K4"/>
  </mergeCells>
  <pageMargins left="0.7" right="0.7" top="0.75" bottom="0.75" header="0.3" footer="0.3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LOW</vt:lpstr>
      <vt:lpstr>MID</vt:lpstr>
      <vt:lpstr>HIGH</vt:lpstr>
      <vt:lpstr>Rates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Dugan, April</dc:creator>
  <cp:lastModifiedBy>Aprild</cp:lastModifiedBy>
  <cp:lastPrinted>2022-10-05T00:13:10Z</cp:lastPrinted>
  <dcterms:created xsi:type="dcterms:W3CDTF">2022-09-29T15:57:01Z</dcterms:created>
  <dcterms:modified xsi:type="dcterms:W3CDTF">2022-10-05T17:55:36Z</dcterms:modified>
</cp:coreProperties>
</file>